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avjd\Dropbox\Mi PC (LAPTOP-BF3SM3MV)\Desktop\Documentos para visita seguimiento Est. ACERCAR\Requisitos del Sistema de Gestión Ambiental\1.4 de los objetos, metas y pro\"/>
    </mc:Choice>
  </mc:AlternateContent>
  <xr:revisionPtr revIDLastSave="0" documentId="13_ncr:1_{973C8FC6-742D-43B4-AE83-8627776E16F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la de Consumo" sheetId="1" r:id="rId1"/>
    <sheet name="Hoja1" sheetId="2" r:id="rId2"/>
    <sheet name="Gráficas 1er Trim" sheetId="3" r:id="rId3"/>
    <sheet name="Gráficas 2do Trim" sheetId="4" r:id="rId4"/>
    <sheet name="gráficas revisión " sheetId="5" r:id="rId5"/>
  </sheets>
  <calcPr calcId="191029"/>
  <extLst>
    <ext uri="GoogleSheetsCustomDataVersion1">
      <go:sheetsCustomData xmlns:go="http://customooxmlschemas.google.com/" r:id="rId9" roundtripDataSignature="AMtx7mh7WZbODrHUnIrOmS2kBn6uBHkmzQ=="/>
    </ext>
  </extLst>
</workbook>
</file>

<file path=xl/calcChain.xml><?xml version="1.0" encoding="utf-8"?>
<calcChain xmlns="http://schemas.openxmlformats.org/spreadsheetml/2006/main">
  <c r="R58" i="5" l="1"/>
  <c r="Q58" i="5"/>
  <c r="P58" i="5"/>
  <c r="O58" i="5"/>
  <c r="R57" i="5"/>
  <c r="Q57" i="5"/>
  <c r="P57" i="5"/>
  <c r="H194" i="1"/>
  <c r="F194" i="1"/>
  <c r="D194" i="1"/>
  <c r="B194" i="1"/>
  <c r="H187" i="1"/>
  <c r="F187" i="1"/>
  <c r="D187" i="1"/>
  <c r="B187" i="1"/>
  <c r="J175" i="1"/>
  <c r="K175" i="1" s="1"/>
  <c r="F175" i="1"/>
  <c r="J174" i="1"/>
  <c r="K174" i="1" s="1"/>
  <c r="F174" i="1"/>
  <c r="J173" i="1"/>
  <c r="K173" i="1" s="1"/>
  <c r="F173" i="1"/>
  <c r="O172" i="1"/>
  <c r="P172" i="1" s="1"/>
  <c r="J172" i="1"/>
  <c r="K172" i="1" s="1"/>
  <c r="F172" i="1"/>
  <c r="O171" i="1"/>
  <c r="P171" i="1" s="1"/>
  <c r="J171" i="1"/>
  <c r="K171" i="1" s="1"/>
  <c r="F171" i="1"/>
  <c r="O170" i="1"/>
  <c r="P170" i="1" s="1"/>
  <c r="K170" i="1"/>
  <c r="J170" i="1"/>
  <c r="F170" i="1"/>
  <c r="J167" i="1"/>
  <c r="K167" i="1" s="1"/>
  <c r="F167" i="1"/>
  <c r="J166" i="1"/>
  <c r="K166" i="1" s="1"/>
  <c r="F166" i="1"/>
  <c r="J165" i="1"/>
  <c r="K165" i="1" s="1"/>
  <c r="F165" i="1"/>
  <c r="O164" i="1"/>
  <c r="K164" i="1"/>
  <c r="J164" i="1"/>
  <c r="F164" i="1"/>
  <c r="P163" i="1"/>
  <c r="O163" i="1"/>
  <c r="J163" i="1"/>
  <c r="K163" i="1" s="1"/>
  <c r="F163" i="1"/>
  <c r="P162" i="1"/>
  <c r="O162" i="1"/>
  <c r="J162" i="1"/>
  <c r="K162" i="1" s="1"/>
  <c r="F162" i="1"/>
  <c r="O161" i="1"/>
  <c r="P161" i="1" s="1"/>
  <c r="J161" i="1"/>
  <c r="K161" i="1" s="1"/>
  <c r="F161" i="1"/>
  <c r="O160" i="1"/>
  <c r="P160" i="1" s="1"/>
  <c r="J160" i="1"/>
  <c r="K160" i="1" s="1"/>
  <c r="F160" i="1"/>
  <c r="O159" i="1"/>
  <c r="P159" i="1" s="1"/>
  <c r="J159" i="1"/>
  <c r="K159" i="1" s="1"/>
  <c r="F159" i="1"/>
  <c r="O158" i="1"/>
  <c r="P158" i="1" s="1"/>
  <c r="J158" i="1"/>
  <c r="K158" i="1" s="1"/>
  <c r="F158" i="1"/>
  <c r="O157" i="1"/>
  <c r="P157" i="1" s="1"/>
  <c r="K157" i="1"/>
  <c r="J157" i="1"/>
  <c r="F157" i="1"/>
  <c r="O156" i="1"/>
  <c r="P156" i="1" s="1"/>
  <c r="K156" i="1"/>
  <c r="J156" i="1"/>
  <c r="F156" i="1"/>
  <c r="H148" i="1"/>
  <c r="F148" i="1"/>
  <c r="D148" i="1"/>
  <c r="B148" i="1"/>
  <c r="AE146" i="1"/>
  <c r="AE145" i="1"/>
  <c r="AG143" i="1"/>
  <c r="AE144" i="1" s="1"/>
  <c r="AE143" i="1"/>
  <c r="H141" i="1"/>
  <c r="F141" i="1"/>
  <c r="D141" i="1"/>
  <c r="B141" i="1"/>
  <c r="L131" i="1"/>
  <c r="J131" i="1"/>
  <c r="H131" i="1"/>
  <c r="F131" i="1"/>
  <c r="D131" i="1"/>
  <c r="B131" i="1"/>
  <c r="AA130" i="1"/>
  <c r="X121" i="1"/>
  <c r="V121" i="1"/>
  <c r="T121" i="1"/>
  <c r="R121" i="1"/>
  <c r="P121" i="1"/>
  <c r="N121" i="1"/>
  <c r="L121" i="1"/>
  <c r="J121" i="1"/>
  <c r="H121" i="1"/>
  <c r="F121" i="1"/>
  <c r="D121" i="1"/>
  <c r="B121" i="1"/>
  <c r="AA120" i="1"/>
  <c r="H111" i="1"/>
  <c r="F111" i="1"/>
  <c r="D111" i="1"/>
  <c r="B111" i="1"/>
  <c r="H104" i="1"/>
  <c r="F104" i="1"/>
  <c r="D104" i="1"/>
  <c r="B104" i="1"/>
  <c r="L94" i="1"/>
  <c r="J94" i="1"/>
  <c r="H94" i="1"/>
  <c r="F94" i="1"/>
  <c r="D94" i="1"/>
  <c r="B94" i="1"/>
  <c r="AA93" i="1"/>
  <c r="AC93" i="1" s="1"/>
  <c r="X84" i="1"/>
  <c r="V84" i="1"/>
  <c r="T84" i="1"/>
  <c r="R84" i="1"/>
  <c r="P84" i="1"/>
  <c r="N84" i="1"/>
  <c r="L84" i="1"/>
  <c r="J84" i="1"/>
  <c r="H84" i="1"/>
  <c r="F84" i="1"/>
  <c r="D84" i="1"/>
  <c r="B84" i="1"/>
  <c r="AC83" i="1"/>
  <c r="AA83" i="1"/>
  <c r="H73" i="1"/>
  <c r="F73" i="1"/>
  <c r="D73" i="1"/>
  <c r="B73" i="1"/>
  <c r="A38" i="5" s="1"/>
  <c r="H66" i="1"/>
  <c r="F66" i="1"/>
  <c r="D66" i="1"/>
  <c r="J65" i="1"/>
  <c r="B65" i="1"/>
  <c r="B66" i="1" s="1"/>
  <c r="B17" i="5" s="1"/>
  <c r="L56" i="1"/>
  <c r="J56" i="1"/>
  <c r="H56" i="1"/>
  <c r="F56" i="1"/>
  <c r="D56" i="1"/>
  <c r="B56" i="1"/>
  <c r="B12" i="5" s="1"/>
  <c r="AL46" i="1"/>
  <c r="AK46" i="1"/>
  <c r="AJ46" i="1"/>
  <c r="AI46" i="1"/>
  <c r="AH46" i="1"/>
  <c r="AG46" i="1"/>
  <c r="AF46" i="1"/>
  <c r="AE46" i="1"/>
  <c r="AD46" i="1"/>
  <c r="AM46" i="1" s="1"/>
  <c r="AC46" i="1"/>
  <c r="AB46" i="1"/>
  <c r="AA46" i="1"/>
  <c r="X46" i="1"/>
  <c r="V46" i="1"/>
  <c r="T46" i="1"/>
  <c r="R46" i="1"/>
  <c r="P46" i="1"/>
  <c r="N46" i="1"/>
  <c r="L46" i="1"/>
  <c r="J46" i="1"/>
  <c r="H46" i="1"/>
  <c r="F46" i="1"/>
  <c r="D46" i="1"/>
  <c r="B46" i="1"/>
  <c r="B7" i="5" s="1"/>
  <c r="AA45" i="1"/>
  <c r="AC44" i="1"/>
  <c r="AA44" i="1"/>
  <c r="AD44" i="1" s="1"/>
  <c r="P27" i="1"/>
  <c r="L27" i="1"/>
  <c r="J27" i="1"/>
  <c r="H27" i="1"/>
  <c r="D27" i="1"/>
  <c r="B27" i="1"/>
  <c r="B11" i="5" l="1"/>
</calcChain>
</file>

<file path=xl/sharedStrings.xml><?xml version="1.0" encoding="utf-8"?>
<sst xmlns="http://schemas.openxmlformats.org/spreadsheetml/2006/main" count="818" uniqueCount="93">
  <si>
    <t>DIVULGACIÓN DE AVANCES Y LOGROS DEL PROGRAMA DE GESTÍON AMBIENTAL DE LA CONTADURÍA GENERAL DE LA NACIÓN - 2016</t>
  </si>
  <si>
    <t>PROGRAMA USO EFICIENTE DE ENERGÍA</t>
  </si>
  <si>
    <t>REDUCIR CONSUMO DE ENERGÍA POR PERIODO</t>
  </si>
  <si>
    <t>META</t>
  </si>
  <si>
    <t>PERIODO</t>
  </si>
  <si>
    <t>MENSUAL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</si>
  <si>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</si>
  <si>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</si>
  <si>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</si>
  <si>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</si>
  <si>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</si>
  <si>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</si>
  <si>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</si>
  <si>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</si>
  <si>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</si>
  <si>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</si>
  <si>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</si>
  <si>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</si>
  <si>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CANTIDAD</t>
  </si>
  <si>
    <t>UNIDAD</t>
  </si>
  <si>
    <t>kW</t>
  </si>
  <si>
    <t>PROGRAMA USO EFICIENTE HIDRÍCO</t>
  </si>
  <si>
    <t>REDUCIR CONSUMO DE AGUA POR PERIODO</t>
  </si>
  <si>
    <t>BIMESTRAL</t>
  </si>
  <si>
    <t>BIMESTRE 1</t>
  </si>
  <si>
    <t>BIMESTRE 2</t>
  </si>
  <si>
    <t>BIMESTRE 3</t>
  </si>
  <si>
    <t>BIMESTRE 4</t>
  </si>
  <si>
    <t>BIMESTRE 5</t>
  </si>
  <si>
    <t>BIMESTRE 6</t>
  </si>
  <si>
    <t>ENE-FEB</t>
  </si>
  <si>
    <t>MAR-ABR</t>
  </si>
  <si>
    <t>MAY-JUN</t>
  </si>
  <si>
    <t>JUL-AGOS</t>
  </si>
  <si>
    <t>SEPT-OCT</t>
  </si>
  <si>
    <t>NOV-DIC</t>
  </si>
  <si>
    <t>m^3</t>
  </si>
  <si>
    <t>PROGRAMA DE MANEJO INTEGRAL DE RESIDUOS SÓLIDOS CONVENCIONALES Y ESPECIALES</t>
  </si>
  <si>
    <t>RECICLAR LOS RESIDUOS APROVECHABLES RESPECTO A LOS RESIDUOS SÓLIDOS GENERADOS</t>
  </si>
  <si>
    <t>TRIMESTRAL</t>
  </si>
  <si>
    <t>RESIDUOS APROVECHADOS DEL PERIODO</t>
  </si>
  <si>
    <t>RESIDUOS  SÓLIDOS TOTALES DEL PERIODO</t>
  </si>
  <si>
    <t>TRIMESTRE1</t>
  </si>
  <si>
    <t>TRIMESTRE2</t>
  </si>
  <si>
    <t>TRIMESTRE3</t>
  </si>
  <si>
    <t>TRIMESTRE4</t>
  </si>
  <si>
    <t>Kg</t>
  </si>
  <si>
    <t>REDUCIR EL CONSUMO DE PAPEL</t>
  </si>
  <si>
    <t>RESMA</t>
  </si>
  <si>
    <t>DIVULGACIÓN DE AVANCES Y LOGROS DEL PROGRAMA DE GESTÍON AMBIENTAL DE LA CONTADURÍA GENERAL DE LA NACIÓN - 2017</t>
  </si>
  <si>
    <t>(-5%)</t>
  </si>
  <si>
    <t>%</t>
  </si>
  <si>
    <t>(-3%)</t>
  </si>
  <si>
    <t>DIVULGACIÓN DE AVANCES Y LOGROS DEL PROGRAMA DE GESTÍON AMBIENTAL DE LA CONTADURÍA GENERAL DE LA NACIÓN - 2018</t>
  </si>
  <si>
    <t>(-2%)</t>
  </si>
  <si>
    <t>DIVULGACIÓN DE AVANCES Y LOGROS DEL PROGRAMA DE GESTÍON AMBIENTAL DE LA CONTADURÍA GENERAL DE LA NACIÓN - 2019</t>
  </si>
  <si>
    <t>13/082019</t>
  </si>
  <si>
    <t>13/10/20119</t>
  </si>
  <si>
    <t>Periodo</t>
  </si>
  <si>
    <t>Variación Porcentual</t>
  </si>
  <si>
    <t>Contratistas</t>
  </si>
  <si>
    <t>Servidores P.</t>
  </si>
  <si>
    <t>Consumo (kW)</t>
  </si>
  <si>
    <t>Cons. Per-cápita</t>
  </si>
  <si>
    <t>Consumo  (kW)</t>
  </si>
  <si>
    <t>ENERGÍA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</si>
  <si>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</si>
  <si>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</si>
  <si>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</si>
  <si>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</si>
  <si>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</si>
  <si>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</si>
  <si>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</si>
  <si>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</si>
  <si>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</si>
  <si>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</si>
  <si>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</si>
  <si>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</si>
  <si>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AGUA</t>
  </si>
  <si>
    <t>Consumo (m3)</t>
  </si>
  <si>
    <t>Consumo  (m3)</t>
  </si>
  <si>
    <t>Bimestre 1</t>
  </si>
  <si>
    <t>Bimestre 2</t>
  </si>
  <si>
    <t>Bimestre 3</t>
  </si>
  <si>
    <t>Bimestre 4</t>
  </si>
  <si>
    <t>Bimestre 5</t>
  </si>
  <si>
    <t>Bimestre 6</t>
  </si>
  <si>
    <t xml:space="preserve">Proveedor de aseo y cafetería </t>
  </si>
  <si>
    <t>PROGRAMA DE MANEJO INTEGRAL DE RESIDUOS SÓLIDOS CONVENCIONALES Y ESPECIALES 2020</t>
  </si>
  <si>
    <t>(-1%)</t>
  </si>
  <si>
    <t>Enero</t>
  </si>
  <si>
    <t xml:space="preserve">Febrero 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</si>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</sst>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d/m/yyyy"/>
    <numFmt numFmtId="166" formatCode="_(* #,##0_);_(* \(#,##0\);_(* &quot;-&quot;??_);_(@_)"/>
    <numFmt numFmtId="167" formatCode="_(* #,##0.00_);_(* \(#,##0.00\);_(* &quot;-&quot;??_);_(@_)"/>
    <numFmt numFmtId="168" formatCode="_-* #,##0.00_-;\-* #,##0.00_-;_-* &quot;-&quot;??_-;_-@"/>
    <numFmt numFmtId="169" formatCode="_-* #,##0.0_-;\-* #,##0.0_-;_-* &quot;-&quot;??_-;_-@"/>
    <numFmt numFmtId="170" formatCode="0.0%"/>
    <numFmt numFmtId="171" formatCode="0.000"/>
  </numFmts>
  <fonts count="15" x14ac:knownFonts="1">
    <font>
      <sz val="10"/>
      <color rgb="FF000000"/>
      <name val="Arial"/>
    </font>
    <font>
      <sz val="11"/>
      <color rgb="FF000000"/>
      <name val="Calibri"/>
    </font>
    <font>
      <b/>
      <sz val="14"/>
      <color rgb="FF000000"/>
      <name val="Calibri"/>
    </font>
    <font>
      <sz val="10"/>
      <name val="Arial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rgb="FF00B050"/>
      <name val="Calibri"/>
    </font>
    <font>
      <b/>
      <sz val="11"/>
      <color rgb="FF77933C"/>
      <name val="Calibri"/>
    </font>
    <font>
      <sz val="11"/>
      <color rgb="FF00B050"/>
      <name val="Calibri"/>
    </font>
    <font>
      <b/>
      <sz val="11"/>
      <color rgb="FF009933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D5B5"/>
        <bgColor rgb="FFFCD5B5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8EB4E3"/>
      </patternFill>
    </fill>
    <fill>
      <patternFill patternType="solid">
        <fgColor rgb="FFBFBFBF"/>
        <bgColor rgb="FFBFBFBF"/>
      </patternFill>
    </fill>
    <fill>
      <patternFill patternType="solid">
        <fgColor rgb="FFEBF1DE"/>
        <bgColor rgb="FFEBF1DE"/>
      </patternFill>
    </fill>
    <fill>
      <patternFill patternType="solid">
        <fgColor rgb="FFD9D9D9"/>
        <bgColor rgb="FFD9D9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C8C8C8"/>
        <bgColor rgb="FFC8C8C8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4">
    <xf numFmtId="0" fontId="0" fillId="0" borderId="0" xfId="0" applyFont="1" applyAlignment="1"/>
    <xf numFmtId="0" fontId="1" fillId="0" borderId="0" xfId="0" applyFont="1"/>
    <xf numFmtId="0" fontId="1" fillId="2" borderId="14" xfId="0" applyFont="1" applyFill="1" applyBorder="1"/>
    <xf numFmtId="9" fontId="1" fillId="2" borderId="15" xfId="0" applyNumberFormat="1" applyFont="1" applyFill="1" applyBorder="1"/>
    <xf numFmtId="0" fontId="1" fillId="2" borderId="15" xfId="0" applyFont="1" applyFill="1" applyBorder="1"/>
    <xf numFmtId="0" fontId="1" fillId="2" borderId="22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22" xfId="0" applyFont="1" applyFill="1" applyBorder="1"/>
    <xf numFmtId="0" fontId="1" fillId="2" borderId="34" xfId="0" applyFont="1" applyFill="1" applyBorder="1"/>
    <xf numFmtId="9" fontId="1" fillId="2" borderId="35" xfId="0" applyNumberFormat="1" applyFont="1" applyFill="1" applyBorder="1"/>
    <xf numFmtId="0" fontId="1" fillId="2" borderId="35" xfId="0" applyFont="1" applyFill="1" applyBorder="1"/>
    <xf numFmtId="0" fontId="1" fillId="2" borderId="35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0" xfId="0" applyFont="1" applyFill="1" applyBorder="1"/>
    <xf numFmtId="0" fontId="4" fillId="2" borderId="40" xfId="0" applyFont="1" applyFill="1" applyBorder="1"/>
    <xf numFmtId="0" fontId="1" fillId="2" borderId="45" xfId="0" applyFont="1" applyFill="1" applyBorder="1"/>
    <xf numFmtId="9" fontId="1" fillId="2" borderId="46" xfId="0" applyNumberFormat="1" applyFont="1" applyFill="1" applyBorder="1"/>
    <xf numFmtId="0" fontId="1" fillId="2" borderId="46" xfId="0" applyFont="1" applyFill="1" applyBorder="1"/>
    <xf numFmtId="0" fontId="1" fillId="6" borderId="14" xfId="0" applyFont="1" applyFill="1" applyBorder="1"/>
    <xf numFmtId="9" fontId="1" fillId="6" borderId="15" xfId="0" applyNumberFormat="1" applyFont="1" applyFill="1" applyBorder="1"/>
    <xf numFmtId="0" fontId="1" fillId="6" borderId="15" xfId="0" applyFont="1" applyFill="1" applyBorder="1"/>
    <xf numFmtId="17" fontId="1" fillId="0" borderId="0" xfId="0" applyNumberFormat="1" applyFont="1" applyAlignment="1">
      <alignment horizontal="center"/>
    </xf>
    <xf numFmtId="0" fontId="1" fillId="6" borderId="22" xfId="0" applyFont="1" applyFill="1" applyBorder="1"/>
    <xf numFmtId="0" fontId="5" fillId="6" borderId="14" xfId="0" applyFont="1" applyFill="1" applyBorder="1"/>
    <xf numFmtId="0" fontId="4" fillId="6" borderId="15" xfId="0" applyFont="1" applyFill="1" applyBorder="1"/>
    <xf numFmtId="0" fontId="5" fillId="6" borderId="15" xfId="0" applyFont="1" applyFill="1" applyBorder="1"/>
    <xf numFmtId="0" fontId="4" fillId="6" borderId="22" xfId="0" applyFont="1" applyFill="1" applyBorder="1"/>
    <xf numFmtId="0" fontId="6" fillId="6" borderId="14" xfId="0" applyFont="1" applyFill="1" applyBorder="1"/>
    <xf numFmtId="0" fontId="1" fillId="0" borderId="0" xfId="0" applyFont="1" applyAlignment="1">
      <alignment horizontal="center"/>
    </xf>
    <xf numFmtId="2" fontId="5" fillId="6" borderId="54" xfId="0" applyNumberFormat="1" applyFont="1" applyFill="1" applyBorder="1"/>
    <xf numFmtId="2" fontId="4" fillId="6" borderId="54" xfId="0" applyNumberFormat="1" applyFont="1" applyFill="1" applyBorder="1"/>
    <xf numFmtId="2" fontId="6" fillId="6" borderId="54" xfId="0" applyNumberFormat="1" applyFont="1" applyFill="1" applyBorder="1"/>
    <xf numFmtId="0" fontId="4" fillId="6" borderId="55" xfId="0" applyFont="1" applyFill="1" applyBorder="1"/>
    <xf numFmtId="0" fontId="6" fillId="6" borderId="15" xfId="0" applyFont="1" applyFill="1" applyBorder="1"/>
    <xf numFmtId="2" fontId="5" fillId="6" borderId="56" xfId="0" applyNumberFormat="1" applyFont="1" applyFill="1" applyBorder="1"/>
    <xf numFmtId="2" fontId="4" fillId="6" borderId="56" xfId="0" applyNumberFormat="1" applyFont="1" applyFill="1" applyBorder="1"/>
    <xf numFmtId="2" fontId="6" fillId="6" borderId="56" xfId="0" applyNumberFormat="1" applyFont="1" applyFill="1" applyBorder="1"/>
    <xf numFmtId="0" fontId="1" fillId="6" borderId="34" xfId="0" applyFont="1" applyFill="1" applyBorder="1"/>
    <xf numFmtId="9" fontId="1" fillId="6" borderId="35" xfId="0" applyNumberFormat="1" applyFont="1" applyFill="1" applyBorder="1"/>
    <xf numFmtId="0" fontId="1" fillId="6" borderId="35" xfId="0" applyFont="1" applyFill="1" applyBorder="1"/>
    <xf numFmtId="0" fontId="1" fillId="6" borderId="35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40" xfId="0" applyFont="1" applyFill="1" applyBorder="1"/>
    <xf numFmtId="0" fontId="7" fillId="6" borderId="15" xfId="0" applyFont="1" applyFill="1" applyBorder="1"/>
    <xf numFmtId="0" fontId="4" fillId="6" borderId="40" xfId="0" applyFont="1" applyFill="1" applyBorder="1"/>
    <xf numFmtId="0" fontId="4" fillId="6" borderId="56" xfId="0" applyFont="1" applyFill="1" applyBorder="1"/>
    <xf numFmtId="164" fontId="7" fillId="6" borderId="56" xfId="0" applyNumberFormat="1" applyFont="1" applyFill="1" applyBorder="1"/>
    <xf numFmtId="0" fontId="6" fillId="6" borderId="56" xfId="0" applyFont="1" applyFill="1" applyBorder="1"/>
    <xf numFmtId="0" fontId="4" fillId="6" borderId="59" xfId="0" applyFont="1" applyFill="1" applyBorder="1"/>
    <xf numFmtId="0" fontId="8" fillId="0" borderId="0" xfId="0" applyFont="1"/>
    <xf numFmtId="0" fontId="1" fillId="6" borderId="45" xfId="0" applyFont="1" applyFill="1" applyBorder="1"/>
    <xf numFmtId="9" fontId="1" fillId="6" borderId="46" xfId="0" applyNumberFormat="1" applyFont="1" applyFill="1" applyBorder="1"/>
    <xf numFmtId="0" fontId="1" fillId="6" borderId="46" xfId="0" applyFont="1" applyFill="1" applyBorder="1"/>
    <xf numFmtId="0" fontId="8" fillId="0" borderId="0" xfId="0" applyFont="1" applyAlignment="1">
      <alignment horizontal="center"/>
    </xf>
    <xf numFmtId="0" fontId="9" fillId="6" borderId="14" xfId="0" applyFont="1" applyFill="1" applyBorder="1"/>
    <xf numFmtId="0" fontId="10" fillId="6" borderId="15" xfId="0" applyFont="1" applyFill="1" applyBorder="1"/>
    <xf numFmtId="0" fontId="9" fillId="6" borderId="15" xfId="0" applyFont="1" applyFill="1" applyBorder="1"/>
    <xf numFmtId="0" fontId="10" fillId="6" borderId="22" xfId="0" applyFont="1" applyFill="1" applyBorder="1"/>
    <xf numFmtId="2" fontId="9" fillId="6" borderId="54" xfId="0" applyNumberFormat="1" applyFont="1" applyFill="1" applyBorder="1"/>
    <xf numFmtId="2" fontId="10" fillId="6" borderId="54" xfId="0" applyNumberFormat="1" applyFont="1" applyFill="1" applyBorder="1"/>
    <xf numFmtId="2" fontId="9" fillId="6" borderId="56" xfId="0" applyNumberFormat="1" applyFont="1" applyFill="1" applyBorder="1"/>
    <xf numFmtId="2" fontId="10" fillId="6" borderId="56" xfId="0" applyNumberFormat="1" applyFont="1" applyFill="1" applyBorder="1"/>
    <xf numFmtId="0" fontId="10" fillId="6" borderId="56" xfId="0" applyFont="1" applyFill="1" applyBorder="1"/>
    <xf numFmtId="164" fontId="6" fillId="6" borderId="56" xfId="0" applyNumberFormat="1" applyFont="1" applyFill="1" applyBorder="1"/>
    <xf numFmtId="0" fontId="1" fillId="9" borderId="14" xfId="0" applyFont="1" applyFill="1" applyBorder="1"/>
    <xf numFmtId="9" fontId="1" fillId="9" borderId="15" xfId="0" applyNumberFormat="1" applyFont="1" applyFill="1" applyBorder="1"/>
    <xf numFmtId="0" fontId="1" fillId="9" borderId="15" xfId="0" applyFont="1" applyFill="1" applyBorder="1"/>
    <xf numFmtId="0" fontId="1" fillId="9" borderId="22" xfId="0" applyFont="1" applyFill="1" applyBorder="1"/>
    <xf numFmtId="0" fontId="9" fillId="9" borderId="14" xfId="0" applyFont="1" applyFill="1" applyBorder="1"/>
    <xf numFmtId="0" fontId="10" fillId="9" borderId="15" xfId="0" applyFont="1" applyFill="1" applyBorder="1"/>
    <xf numFmtId="0" fontId="5" fillId="9" borderId="15" xfId="0" applyFont="1" applyFill="1" applyBorder="1"/>
    <xf numFmtId="0" fontId="6" fillId="9" borderId="15" xfId="0" applyFont="1" applyFill="1" applyBorder="1"/>
    <xf numFmtId="0" fontId="10" fillId="3" borderId="15" xfId="0" applyFont="1" applyFill="1" applyBorder="1"/>
    <xf numFmtId="0" fontId="10" fillId="9" borderId="22" xfId="0" applyFont="1" applyFill="1" applyBorder="1"/>
    <xf numFmtId="0" fontId="5" fillId="9" borderId="14" xfId="0" applyFont="1" applyFill="1" applyBorder="1"/>
    <xf numFmtId="0" fontId="4" fillId="9" borderId="22" xfId="0" applyFont="1" applyFill="1" applyBorder="1"/>
    <xf numFmtId="2" fontId="9" fillId="9" borderId="54" xfId="0" applyNumberFormat="1" applyFont="1" applyFill="1" applyBorder="1"/>
    <xf numFmtId="2" fontId="10" fillId="9" borderId="54" xfId="0" applyNumberFormat="1" applyFont="1" applyFill="1" applyBorder="1"/>
    <xf numFmtId="2" fontId="5" fillId="9" borderId="54" xfId="0" applyNumberFormat="1" applyFont="1" applyFill="1" applyBorder="1"/>
    <xf numFmtId="2" fontId="6" fillId="9" borderId="54" xfId="0" applyNumberFormat="1" applyFont="1" applyFill="1" applyBorder="1"/>
    <xf numFmtId="2" fontId="10" fillId="3" borderId="54" xfId="0" applyNumberFormat="1" applyFont="1" applyFill="1" applyBorder="1"/>
    <xf numFmtId="0" fontId="4" fillId="9" borderId="55" xfId="0" applyFont="1" applyFill="1" applyBorder="1"/>
    <xf numFmtId="0" fontId="6" fillId="9" borderId="14" xfId="0" applyFont="1" applyFill="1" applyBorder="1"/>
    <xf numFmtId="2" fontId="6" fillId="9" borderId="56" xfId="0" applyNumberFormat="1" applyFont="1" applyFill="1" applyBorder="1"/>
    <xf numFmtId="2" fontId="10" fillId="9" borderId="56" xfId="0" applyNumberFormat="1" applyFont="1" applyFill="1" applyBorder="1"/>
    <xf numFmtId="2" fontId="5" fillId="9" borderId="56" xfId="0" applyNumberFormat="1" applyFont="1" applyFill="1" applyBorder="1"/>
    <xf numFmtId="0" fontId="1" fillId="9" borderId="34" xfId="0" applyFont="1" applyFill="1" applyBorder="1"/>
    <xf numFmtId="9" fontId="1" fillId="9" borderId="35" xfId="0" applyNumberFormat="1" applyFont="1" applyFill="1" applyBorder="1"/>
    <xf numFmtId="0" fontId="1" fillId="9" borderId="35" xfId="0" applyFont="1" applyFill="1" applyBorder="1"/>
    <xf numFmtId="0" fontId="1" fillId="9" borderId="35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1" fillId="9" borderId="14" xfId="0" applyFont="1" applyFill="1" applyBorder="1"/>
    <xf numFmtId="0" fontId="11" fillId="9" borderId="15" xfId="0" applyFont="1" applyFill="1" applyBorder="1"/>
    <xf numFmtId="0" fontId="1" fillId="9" borderId="40" xfId="0" applyFont="1" applyFill="1" applyBorder="1"/>
    <xf numFmtId="0" fontId="6" fillId="9" borderId="40" xfId="0" applyFont="1" applyFill="1" applyBorder="1"/>
    <xf numFmtId="0" fontId="4" fillId="9" borderId="15" xfId="0" applyFont="1" applyFill="1" applyBorder="1"/>
    <xf numFmtId="165" fontId="1" fillId="0" borderId="0" xfId="0" applyNumberFormat="1" applyFont="1"/>
    <xf numFmtId="0" fontId="10" fillId="9" borderId="56" xfId="0" applyFont="1" applyFill="1" applyBorder="1"/>
    <xf numFmtId="164" fontId="6" fillId="9" borderId="56" xfId="0" applyNumberFormat="1" applyFont="1" applyFill="1" applyBorder="1"/>
    <xf numFmtId="0" fontId="4" fillId="9" borderId="59" xfId="0" applyFont="1" applyFill="1" applyBorder="1"/>
    <xf numFmtId="166" fontId="1" fillId="0" borderId="0" xfId="0" applyNumberFormat="1" applyFont="1"/>
    <xf numFmtId="167" fontId="1" fillId="0" borderId="0" xfId="0" applyNumberFormat="1" applyFont="1"/>
    <xf numFmtId="0" fontId="1" fillId="9" borderId="45" xfId="0" applyFont="1" applyFill="1" applyBorder="1"/>
    <xf numFmtId="9" fontId="1" fillId="9" borderId="46" xfId="0" applyNumberFormat="1" applyFont="1" applyFill="1" applyBorder="1"/>
    <xf numFmtId="0" fontId="1" fillId="9" borderId="46" xfId="0" applyFont="1" applyFill="1" applyBorder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1" xfId="0" applyFont="1" applyBorder="1"/>
    <xf numFmtId="0" fontId="12" fillId="0" borderId="14" xfId="0" applyFont="1" applyBorder="1"/>
    <xf numFmtId="0" fontId="12" fillId="0" borderId="15" xfId="0" applyFont="1" applyBorder="1"/>
    <xf numFmtId="168" fontId="12" fillId="0" borderId="15" xfId="0" applyNumberFormat="1" applyFont="1" applyBorder="1"/>
    <xf numFmtId="169" fontId="12" fillId="0" borderId="15" xfId="0" applyNumberFormat="1" applyFont="1" applyBorder="1"/>
    <xf numFmtId="170" fontId="12" fillId="0" borderId="15" xfId="0" applyNumberFormat="1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170" fontId="13" fillId="0" borderId="15" xfId="0" applyNumberFormat="1" applyFont="1" applyBorder="1"/>
    <xf numFmtId="0" fontId="1" fillId="0" borderId="22" xfId="0" applyFont="1" applyBorder="1"/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2" fillId="0" borderId="60" xfId="0" applyFont="1" applyBorder="1"/>
    <xf numFmtId="0" fontId="12" fillId="0" borderId="56" xfId="0" applyFont="1" applyBorder="1"/>
    <xf numFmtId="0" fontId="12" fillId="0" borderId="69" xfId="0" applyFont="1" applyBorder="1"/>
    <xf numFmtId="168" fontId="12" fillId="0" borderId="69" xfId="0" applyNumberFormat="1" applyFont="1" applyBorder="1"/>
    <xf numFmtId="170" fontId="12" fillId="0" borderId="69" xfId="0" applyNumberFormat="1" applyFont="1" applyBorder="1"/>
    <xf numFmtId="0" fontId="1" fillId="0" borderId="69" xfId="0" applyFont="1" applyBorder="1"/>
    <xf numFmtId="0" fontId="1" fillId="0" borderId="59" xfId="0" applyFont="1" applyBorder="1"/>
    <xf numFmtId="0" fontId="12" fillId="0" borderId="65" xfId="0" applyFont="1" applyBorder="1"/>
    <xf numFmtId="0" fontId="1" fillId="10" borderId="34" xfId="0" applyFont="1" applyFill="1" applyBorder="1"/>
    <xf numFmtId="9" fontId="1" fillId="10" borderId="35" xfId="0" applyNumberFormat="1" applyFont="1" applyFill="1" applyBorder="1"/>
    <xf numFmtId="0" fontId="1" fillId="10" borderId="35" xfId="0" applyFont="1" applyFill="1" applyBorder="1"/>
    <xf numFmtId="0" fontId="1" fillId="10" borderId="35" xfId="0" applyFont="1" applyFill="1" applyBorder="1" applyAlignment="1">
      <alignment horizontal="center"/>
    </xf>
    <xf numFmtId="0" fontId="1" fillId="10" borderId="40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1" fillId="10" borderId="14" xfId="0" applyFont="1" applyFill="1" applyBorder="1"/>
    <xf numFmtId="0" fontId="11" fillId="10" borderId="15" xfId="0" applyFont="1" applyFill="1" applyBorder="1"/>
    <xf numFmtId="0" fontId="1" fillId="10" borderId="22" xfId="0" applyFont="1" applyFill="1" applyBorder="1"/>
    <xf numFmtId="0" fontId="1" fillId="10" borderId="40" xfId="0" applyFont="1" applyFill="1" applyBorder="1"/>
    <xf numFmtId="0" fontId="1" fillId="10" borderId="15" xfId="0" applyFont="1" applyFill="1" applyBorder="1"/>
    <xf numFmtId="0" fontId="6" fillId="10" borderId="14" xfId="0" applyFont="1" applyFill="1" applyBorder="1"/>
    <xf numFmtId="0" fontId="10" fillId="10" borderId="15" xfId="0" applyFont="1" applyFill="1" applyBorder="1"/>
    <xf numFmtId="0" fontId="6" fillId="10" borderId="15" xfId="0" applyFont="1" applyFill="1" applyBorder="1" applyAlignment="1"/>
    <xf numFmtId="0" fontId="6" fillId="10" borderId="15" xfId="0" applyFont="1" applyFill="1" applyBorder="1"/>
    <xf numFmtId="0" fontId="4" fillId="10" borderId="22" xfId="0" applyFont="1" applyFill="1" applyBorder="1"/>
    <xf numFmtId="0" fontId="6" fillId="10" borderId="40" xfId="0" applyFont="1" applyFill="1" applyBorder="1"/>
    <xf numFmtId="0" fontId="4" fillId="10" borderId="15" xfId="0" applyFont="1" applyFill="1" applyBorder="1"/>
    <xf numFmtId="2" fontId="6" fillId="10" borderId="56" xfId="0" applyNumberFormat="1" applyFont="1" applyFill="1" applyBorder="1"/>
    <xf numFmtId="0" fontId="10" fillId="10" borderId="56" xfId="0" applyFont="1" applyFill="1" applyBorder="1"/>
    <xf numFmtId="164" fontId="6" fillId="10" borderId="56" xfId="0" applyNumberFormat="1" applyFont="1" applyFill="1" applyBorder="1"/>
    <xf numFmtId="0" fontId="4" fillId="10" borderId="59" xfId="0" applyFont="1" applyFill="1" applyBorder="1"/>
    <xf numFmtId="0" fontId="1" fillId="10" borderId="45" xfId="0" applyFont="1" applyFill="1" applyBorder="1"/>
    <xf numFmtId="0" fontId="1" fillId="10" borderId="46" xfId="0" applyFont="1" applyFill="1" applyBorder="1" applyAlignment="1"/>
    <xf numFmtId="0" fontId="1" fillId="10" borderId="46" xfId="0" applyFont="1" applyFill="1" applyBorder="1"/>
    <xf numFmtId="0" fontId="1" fillId="10" borderId="14" xfId="0" applyFont="1" applyFill="1" applyBorder="1"/>
    <xf numFmtId="2" fontId="10" fillId="10" borderId="56" xfId="0" applyNumberFormat="1" applyFont="1" applyFill="1" applyBorder="1"/>
    <xf numFmtId="171" fontId="1" fillId="0" borderId="0" xfId="0" applyNumberFormat="1" applyFont="1"/>
    <xf numFmtId="2" fontId="1" fillId="0" borderId="0" xfId="0" applyNumberFormat="1" applyFont="1"/>
    <xf numFmtId="0" fontId="1" fillId="6" borderId="16" xfId="0" applyFont="1" applyFill="1" applyBorder="1" applyAlignment="1">
      <alignment horizontal="center"/>
    </xf>
    <xf numFmtId="0" fontId="3" fillId="0" borderId="17" xfId="0" applyFont="1" applyBorder="1"/>
    <xf numFmtId="0" fontId="3" fillId="0" borderId="20" xfId="0" applyFont="1" applyBorder="1"/>
    <xf numFmtId="0" fontId="1" fillId="6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4" fillId="7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21" xfId="0" applyFont="1" applyBorder="1"/>
    <xf numFmtId="0" fontId="1" fillId="7" borderId="11" xfId="0" applyFont="1" applyFill="1" applyBorder="1" applyAlignment="1">
      <alignment horizontal="center"/>
    </xf>
    <xf numFmtId="0" fontId="3" fillId="0" borderId="12" xfId="0" applyFont="1" applyBorder="1"/>
    <xf numFmtId="0" fontId="1" fillId="6" borderId="36" xfId="0" applyFont="1" applyFill="1" applyBorder="1" applyAlignment="1">
      <alignment horizontal="center"/>
    </xf>
    <xf numFmtId="0" fontId="3" fillId="0" borderId="37" xfId="0" applyFont="1" applyBorder="1"/>
    <xf numFmtId="0" fontId="3" fillId="0" borderId="38" xfId="0" applyFont="1" applyBorder="1"/>
    <xf numFmtId="0" fontId="1" fillId="6" borderId="6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0" fillId="0" borderId="0" xfId="0" applyFont="1" applyAlignment="1"/>
    <xf numFmtId="0" fontId="3" fillId="0" borderId="10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19" xfId="0" applyFont="1" applyBorder="1"/>
    <xf numFmtId="0" fontId="1" fillId="6" borderId="60" xfId="0" applyFont="1" applyFill="1" applyBorder="1" applyAlignment="1">
      <alignment horizontal="center"/>
    </xf>
    <xf numFmtId="0" fontId="3" fillId="0" borderId="61" xfId="0" applyFont="1" applyBorder="1"/>
    <xf numFmtId="0" fontId="3" fillId="0" borderId="62" xfId="0" applyFont="1" applyBorder="1"/>
    <xf numFmtId="0" fontId="1" fillId="6" borderId="41" xfId="0" applyFont="1" applyFill="1" applyBorder="1" applyAlignment="1">
      <alignment horizontal="center"/>
    </xf>
    <xf numFmtId="0" fontId="3" fillId="0" borderId="42" xfId="0" applyFont="1" applyBorder="1"/>
    <xf numFmtId="0" fontId="3" fillId="0" borderId="43" xfId="0" applyFont="1" applyBorder="1"/>
    <xf numFmtId="0" fontId="1" fillId="6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44" xfId="0" applyFont="1" applyBorder="1"/>
    <xf numFmtId="0" fontId="1" fillId="6" borderId="47" xfId="0" applyFont="1" applyFill="1" applyBorder="1" applyAlignment="1">
      <alignment horizontal="center"/>
    </xf>
    <xf numFmtId="0" fontId="3" fillId="0" borderId="48" xfId="0" applyFont="1" applyBorder="1"/>
    <xf numFmtId="0" fontId="1" fillId="6" borderId="49" xfId="0" applyFont="1" applyFill="1" applyBorder="1" applyAlignment="1">
      <alignment horizontal="center"/>
    </xf>
    <xf numFmtId="0" fontId="3" fillId="0" borderId="50" xfId="0" applyFont="1" applyBorder="1"/>
    <xf numFmtId="0" fontId="3" fillId="0" borderId="5" xfId="0" applyFont="1" applyBorder="1"/>
    <xf numFmtId="0" fontId="1" fillId="6" borderId="11" xfId="0" applyFont="1" applyFill="1" applyBorder="1" applyAlignment="1">
      <alignment horizontal="center"/>
    </xf>
    <xf numFmtId="9" fontId="1" fillId="6" borderId="23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9" fontId="1" fillId="9" borderId="23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4" fillId="0" borderId="68" xfId="0" applyFont="1" applyBorder="1" applyAlignment="1">
      <alignment horizontal="center" vertical="center"/>
    </xf>
    <xf numFmtId="0" fontId="3" fillId="0" borderId="67" xfId="0" applyFont="1" applyBorder="1"/>
    <xf numFmtId="0" fontId="14" fillId="0" borderId="11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3" fillId="0" borderId="7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71" xfId="0" applyFont="1" applyBorder="1"/>
    <xf numFmtId="0" fontId="4" fillId="10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3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10" borderId="49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39" xfId="0" applyFont="1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10" borderId="60" xfId="0" applyFont="1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3" fillId="0" borderId="9" xfId="0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10" fillId="0" borderId="4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3" fillId="0" borderId="65" xfId="0" applyFont="1" applyBorder="1"/>
    <xf numFmtId="0" fontId="10" fillId="0" borderId="64" xfId="0" applyFont="1" applyBorder="1" applyAlignment="1">
      <alignment horizontal="center" vertical="center" wrapText="1"/>
    </xf>
    <xf numFmtId="0" fontId="3" fillId="0" borderId="66" xfId="0" applyFont="1" applyBorder="1"/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Border="1"/>
    <xf numFmtId="0" fontId="1" fillId="2" borderId="4" xfId="0" applyFont="1" applyFill="1" applyBorder="1" applyAlignment="1">
      <alignment horizontal="center"/>
    </xf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3" fillId="0" borderId="8" xfId="0" applyFont="1" applyBorder="1"/>
    <xf numFmtId="0" fontId="1" fillId="3" borderId="11" xfId="0" applyFont="1" applyFill="1" applyBorder="1" applyAlignment="1">
      <alignment horizontal="center"/>
    </xf>
    <xf numFmtId="0" fontId="3" fillId="0" borderId="13" xfId="0" applyFont="1" applyBorder="1"/>
    <xf numFmtId="0" fontId="1" fillId="2" borderId="6" xfId="0" applyFont="1" applyFill="1" applyBorder="1" applyAlignment="1">
      <alignment horizontal="center"/>
    </xf>
    <xf numFmtId="9" fontId="1" fillId="2" borderId="23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33" xfId="0" applyFont="1" applyBorder="1"/>
    <xf numFmtId="0" fontId="1" fillId="2" borderId="4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3" fillId="0" borderId="53" xfId="0" applyFont="1" applyBorder="1"/>
    <xf numFmtId="0" fontId="2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757575"/>
                </a:solidFill>
                <a:latin typeface="+mn-lt"/>
              </a:defRPr>
            </a:pPr>
            <a:r>
              <a:rPr lang="es-CO" sz="1800" b="1" i="0">
                <a:solidFill>
                  <a:srgbClr val="757575"/>
                </a:solidFill>
                <a:latin typeface="+mn-lt"/>
              </a:rPr>
              <a:t>COMPORTAMIENTO CONSUMO DE ENERGÍA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2018</c:v>
          </c:tx>
          <c:spPr>
            <a:solidFill>
              <a:schemeClr val="accent2"/>
            </a:solidFill>
          </c:spPr>
          <c:invertIfNegative val="1"/>
          <c:cat>
            <c:strRef>
              <c:f>'Tabla de Consumo'!$B$156:$B$167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 de Consumo'!$E$156:$E$167</c:f>
              <c:numCache>
                <c:formatCode>General</c:formatCode>
                <c:ptCount val="12"/>
                <c:pt idx="0">
                  <c:v>18978</c:v>
                </c:pt>
                <c:pt idx="1">
                  <c:v>18386</c:v>
                </c:pt>
                <c:pt idx="2">
                  <c:v>19985</c:v>
                </c:pt>
                <c:pt idx="3">
                  <c:v>18518</c:v>
                </c:pt>
                <c:pt idx="4">
                  <c:v>18957</c:v>
                </c:pt>
                <c:pt idx="5">
                  <c:v>19687</c:v>
                </c:pt>
                <c:pt idx="6">
                  <c:v>20001</c:v>
                </c:pt>
                <c:pt idx="7">
                  <c:v>19515</c:v>
                </c:pt>
                <c:pt idx="8">
                  <c:v>21784</c:v>
                </c:pt>
                <c:pt idx="9">
                  <c:v>20284</c:v>
                </c:pt>
                <c:pt idx="10">
                  <c:v>20336</c:v>
                </c:pt>
                <c:pt idx="11">
                  <c:v>20054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EB8-4046-8569-8DDDF4090E94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4"/>
            </a:solidFill>
          </c:spPr>
          <c:invertIfNegative val="1"/>
          <c:cat>
            <c:strRef>
              <c:f>'Tabla de Consumo'!$B$156:$B$167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 de Consumo'!$I$156:$I$167</c:f>
              <c:numCache>
                <c:formatCode>General</c:formatCode>
                <c:ptCount val="12"/>
                <c:pt idx="0">
                  <c:v>17802</c:v>
                </c:pt>
                <c:pt idx="1">
                  <c:v>18835</c:v>
                </c:pt>
                <c:pt idx="2">
                  <c:v>20489</c:v>
                </c:pt>
                <c:pt idx="3">
                  <c:v>21018</c:v>
                </c:pt>
                <c:pt idx="4">
                  <c:v>19761</c:v>
                </c:pt>
                <c:pt idx="5">
                  <c:v>21472</c:v>
                </c:pt>
                <c:pt idx="6">
                  <c:v>20483</c:v>
                </c:pt>
                <c:pt idx="7">
                  <c:v>21558</c:v>
                </c:pt>
                <c:pt idx="8">
                  <c:v>21951</c:v>
                </c:pt>
                <c:pt idx="9">
                  <c:v>17521</c:v>
                </c:pt>
                <c:pt idx="10">
                  <c:v>20225</c:v>
                </c:pt>
                <c:pt idx="11">
                  <c:v>22164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EB8-4046-8569-8DDDF4090E94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6"/>
            </a:solidFill>
          </c:spPr>
          <c:invertIfNegative val="1"/>
          <c:cat>
            <c:strRef>
              <c:f>'Tabla de Consumo'!$B$156:$B$167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 de Consumo'!$N$156:$N$159</c:f>
              <c:numCache>
                <c:formatCode>General</c:formatCode>
                <c:ptCount val="4"/>
                <c:pt idx="0">
                  <c:v>20168</c:v>
                </c:pt>
                <c:pt idx="1">
                  <c:v>21034</c:v>
                </c:pt>
                <c:pt idx="2">
                  <c:v>27226</c:v>
                </c:pt>
                <c:pt idx="3">
                  <c:v>19144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EB8-4046-8569-8DDDF4090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04506"/>
        <c:axId val="1827484738"/>
      </c:barChart>
      <c:catAx>
        <c:axId val="4050045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27484738"/>
        <c:crosses val="autoZero"/>
        <c:auto val="1"/>
        <c:lblAlgn val="ctr"/>
        <c:lblOffset val="100"/>
        <c:noMultiLvlLbl val="1"/>
      </c:catAx>
      <c:valAx>
        <c:axId val="1827484738"/>
        <c:scaling>
          <c:orientation val="minMax"/>
          <c:max val="28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sz="1000" b="1" i="0">
                    <a:solidFill>
                      <a:srgbClr val="000000"/>
                    </a:solidFill>
                    <a:latin typeface="+mn-lt"/>
                  </a:rPr>
                  <a:t>kWh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05004506"/>
        <c:crosses val="autoZero"/>
        <c:crossBetween val="between"/>
        <c:majorUnit val="2000"/>
        <c:minorUnit val="2000"/>
      </c:valAx>
    </c:plotArea>
    <c:legend>
      <c:legendPos val="r"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Variación % Consumo Energía </a:t>
            </a:r>
          </a:p>
        </c:rich>
      </c:tx>
      <c:layout>
        <c:manualLayout>
          <c:xMode val="edge"/>
          <c:yMode val="edge"/>
          <c:x val="0.28471176938576848"/>
          <c:y val="3.832862355620182E-2"/>
        </c:manualLayout>
      </c:layout>
      <c:overlay val="0"/>
    </c:title>
    <c:autoTitleDeleted val="0"/>
    <c:plotArea>
      <c:layout>
        <c:manualLayout>
          <c:xMode val="edge"/>
          <c:yMode val="edge"/>
          <c:x val="0.10481928033747144"/>
          <c:y val="0.44252226256384547"/>
          <c:w val="0.57084013481082463"/>
          <c:h val="0.365864862749637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'Tabla de Consumo'!$B$46</c:f>
              <c:numCache>
                <c:formatCode>0.00</c:formatCode>
                <c:ptCount val="1"/>
                <c:pt idx="0">
                  <c:v>8.5073300755219901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786-4B5E-8163-A3D7F6999F00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Consumo'!$D$46</c:f>
              <c:numCache>
                <c:formatCode>0.00</c:formatCode>
                <c:ptCount val="1"/>
                <c:pt idx="0">
                  <c:v>11.248556820056079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786-4B5E-8163-A3D7F6999F00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Consumo'!$F$46</c:f>
              <c:numCache>
                <c:formatCode>0.00</c:formatCode>
                <c:ptCount val="1"/>
                <c:pt idx="0">
                  <c:v>29.290012033694346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786-4B5E-8163-A3D7F6999F00}"/>
            </c:ext>
          </c:extLst>
        </c:ser>
        <c:ser>
          <c:idx val="3"/>
          <c:order val="3"/>
          <c:spPr>
            <a:solidFill>
              <a:schemeClr val="accent4"/>
            </a:solidFill>
          </c:spPr>
          <c:invertIfNegative val="1"/>
          <c:val>
            <c:numRef>
              <c:f>'Tabla de Consumo'!$H$46</c:f>
              <c:numCache>
                <c:formatCode>0.00</c:formatCode>
                <c:ptCount val="1"/>
                <c:pt idx="0">
                  <c:v>27.048130299518085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E786-4B5E-8163-A3D7F6999F00}"/>
            </c:ext>
          </c:extLst>
        </c:ser>
        <c:ser>
          <c:idx val="4"/>
          <c:order val="4"/>
          <c:spPr>
            <a:solidFill>
              <a:schemeClr val="accent5"/>
            </a:solidFill>
          </c:spPr>
          <c:invertIfNegative val="1"/>
          <c:val>
            <c:numRef>
              <c:f>'Tabla de Consumo'!$J$46</c:f>
              <c:numCache>
                <c:formatCode>0.00</c:formatCode>
                <c:ptCount val="1"/>
                <c:pt idx="0">
                  <c:v>11.105187396705229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E786-4B5E-8163-A3D7F6999F00}"/>
            </c:ext>
          </c:extLst>
        </c:ser>
        <c:ser>
          <c:idx val="5"/>
          <c:order val="5"/>
          <c:spPr>
            <a:solidFill>
              <a:schemeClr val="accent6"/>
            </a:solidFill>
          </c:spPr>
          <c:invertIfNegative val="1"/>
          <c:val>
            <c:numRef>
              <c:f>'Tabla de Consumo'!$L$46</c:f>
              <c:numCache>
                <c:formatCode>0.00</c:formatCode>
                <c:ptCount val="1"/>
                <c:pt idx="0">
                  <c:v>9.2622222222222224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E786-4B5E-8163-A3D7F6999F00}"/>
            </c:ext>
          </c:extLst>
        </c:ser>
        <c:ser>
          <c:idx val="6"/>
          <c:order val="6"/>
          <c:spPr>
            <a:solidFill>
              <a:schemeClr val="accent1">
                <a:lumOff val="30000"/>
              </a:schemeClr>
            </a:solidFill>
          </c:spPr>
          <c:invertIfNegative val="1"/>
          <c:val>
            <c:numRef>
              <c:f>'Tabla de Consumo'!$N$46</c:f>
              <c:numCache>
                <c:formatCode>0.00</c:formatCode>
                <c:ptCount val="1"/>
                <c:pt idx="0">
                  <c:v>23.096370312405949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6-E786-4B5E-8163-A3D7F6999F00}"/>
            </c:ext>
          </c:extLst>
        </c:ser>
        <c:ser>
          <c:idx val="7"/>
          <c:order val="7"/>
          <c:spPr>
            <a:solidFill>
              <a:schemeClr val="accent2">
                <a:lumOff val="30000"/>
              </a:schemeClr>
            </a:solidFill>
          </c:spPr>
          <c:invertIfNegative val="1"/>
          <c:val>
            <c:numRef>
              <c:f>'Tabla de Consumo'!$P$46</c:f>
              <c:numCache>
                <c:formatCode>0.00</c:formatCode>
                <c:ptCount val="1"/>
                <c:pt idx="0">
                  <c:v>9.0985820391627286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E786-4B5E-8163-A3D7F6999F00}"/>
            </c:ext>
          </c:extLst>
        </c:ser>
        <c:ser>
          <c:idx val="8"/>
          <c:order val="8"/>
          <c:spPr>
            <a:solidFill>
              <a:schemeClr val="accent3">
                <a:lumOff val="30000"/>
              </a:schemeClr>
            </a:solidFill>
          </c:spPr>
          <c:invertIfNegative val="1"/>
          <c:val>
            <c:numRef>
              <c:f>'Tabla de Consumo'!$R$46</c:f>
              <c:numCache>
                <c:formatCode>0.00</c:formatCode>
                <c:ptCount val="1"/>
                <c:pt idx="0">
                  <c:v>19.578025924471127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8-E786-4B5E-8163-A3D7F6999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854786"/>
        <c:axId val="1560332027"/>
      </c:barChart>
      <c:catAx>
        <c:axId val="4988547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560332027"/>
        <c:crosses val="autoZero"/>
        <c:auto val="1"/>
        <c:lblAlgn val="ctr"/>
        <c:lblOffset val="100"/>
        <c:noMultiLvlLbl val="1"/>
      </c:catAx>
      <c:valAx>
        <c:axId val="15603320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98854786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71248778746849273"/>
          <c:y val="0.35192698473666589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Variación % Consumo Agua</a:t>
            </a:r>
          </a:p>
        </c:rich>
      </c:tx>
      <c:layout>
        <c:manualLayout>
          <c:xMode val="edge"/>
          <c:yMode val="edge"/>
          <c:x val="0.32541674468413695"/>
          <c:y val="3.5336801981024492E-2"/>
        </c:manualLayout>
      </c:layout>
      <c:overlay val="0"/>
    </c:title>
    <c:autoTitleDeleted val="0"/>
    <c:plotArea>
      <c:layout>
        <c:manualLayout>
          <c:xMode val="edge"/>
          <c:yMode val="edge"/>
          <c:x val="6.5083340361375835E-2"/>
          <c:y val="0.37103681833857782"/>
          <c:w val="0.59325967944792557"/>
          <c:h val="0.55125470153160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'Tabla de Consumo'!$B$56</c:f>
              <c:numCache>
                <c:formatCode>0.00</c:formatCode>
                <c:ptCount val="1"/>
                <c:pt idx="0">
                  <c:v>22.92490118577075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B19-4C23-9A93-7E9968298272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Consumo'!$D$56</c:f>
              <c:numCache>
                <c:formatCode>0.00</c:formatCode>
                <c:ptCount val="1"/>
                <c:pt idx="0">
                  <c:v>12.027491408934708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B19-4C23-9A93-7E9968298272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Consumo'!$F$56</c:f>
              <c:numCache>
                <c:formatCode>0.00</c:formatCode>
                <c:ptCount val="1"/>
                <c:pt idx="0">
                  <c:v>7.042253521126761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B19-4C23-9A93-7E9968298272}"/>
            </c:ext>
          </c:extLst>
        </c:ser>
        <c:ser>
          <c:idx val="3"/>
          <c:order val="3"/>
          <c:spPr>
            <a:solidFill>
              <a:schemeClr val="accent4"/>
            </a:solidFill>
          </c:spPr>
          <c:invertIfNegative val="1"/>
          <c:val>
            <c:numRef>
              <c:f>'Tabla de Consumo'!$H$56</c:f>
              <c:numCache>
                <c:formatCode>0.00</c:formatCode>
                <c:ptCount val="1"/>
                <c:pt idx="0">
                  <c:v>-12.582781456953644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BB19-4C23-9A93-7E996829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926970"/>
        <c:axId val="1753188074"/>
      </c:barChart>
      <c:catAx>
        <c:axId val="7499269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753188074"/>
        <c:crosses val="autoZero"/>
        <c:auto val="1"/>
        <c:lblAlgn val="ctr"/>
        <c:lblOffset val="100"/>
        <c:noMultiLvlLbl val="1"/>
      </c:catAx>
      <c:valAx>
        <c:axId val="175318807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74992697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67962026023343214"/>
          <c:y val="0.385171623865039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Variación % Trimestral Reciclaje</a:t>
            </a:r>
          </a:p>
        </c:rich>
      </c:tx>
      <c:layout>
        <c:manualLayout>
          <c:xMode val="edge"/>
          <c:yMode val="edge"/>
          <c:x val="0.20293157139635423"/>
          <c:y val="3.832862355620182E-2"/>
        </c:manualLayout>
      </c:layout>
      <c:overlay val="0"/>
    </c:title>
    <c:autoTitleDeleted val="0"/>
    <c:plotArea>
      <c:layout>
        <c:manualLayout>
          <c:xMode val="edge"/>
          <c:yMode val="edge"/>
          <c:x val="0.129803088880208"/>
          <c:y val="0.44252226256384547"/>
          <c:w val="0.50824308040419364"/>
          <c:h val="0.365864862749637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Consumo'!$B$66</c:f>
              <c:numCache>
                <c:formatCode>0.00</c:formatCode>
                <c:ptCount val="1"/>
                <c:pt idx="0">
                  <c:v>16.143497757847534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2F8-43AA-A316-2BB6AA359D54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Consumo'!$D$66</c:f>
              <c:numCache>
                <c:formatCode>0.0</c:formatCode>
                <c:ptCount val="1"/>
                <c:pt idx="0">
                  <c:v>8.695652173913043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2F8-43AA-A316-2BB6AA359D54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Consumo'!$F$66</c:f>
              <c:numCache>
                <c:formatCode>0.00</c:formatCode>
                <c:ptCount val="1"/>
                <c:pt idx="0">
                  <c:v>20.325203252032519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2F8-43AA-A316-2BB6AA35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916529"/>
        <c:axId val="525509787"/>
      </c:barChart>
      <c:catAx>
        <c:axId val="1865916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525509787"/>
        <c:crosses val="autoZero"/>
        <c:auto val="1"/>
        <c:lblAlgn val="ctr"/>
        <c:lblOffset val="100"/>
        <c:noMultiLvlLbl val="1"/>
      </c:catAx>
      <c:valAx>
        <c:axId val="5255097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865916529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67278220021400637"/>
          <c:y val="0.30662972006548056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Variación % Trimestral Consumo Papel</a:t>
            </a:r>
          </a:p>
        </c:rich>
      </c:tx>
      <c:layout>
        <c:manualLayout>
          <c:xMode val="edge"/>
          <c:yMode val="edge"/>
          <c:x val="0.13919875400190371"/>
          <c:y val="3.832862355620182E-2"/>
        </c:manualLayout>
      </c:layout>
      <c:overlay val="0"/>
    </c:title>
    <c:autoTitleDeleted val="0"/>
    <c:plotArea>
      <c:layout>
        <c:manualLayout>
          <c:xMode val="edge"/>
          <c:yMode val="edge"/>
          <c:x val="0.13736719801434641"/>
          <c:y val="0.44252226256384547"/>
          <c:w val="0.47437472380954543"/>
          <c:h val="0.4355534080352798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Consumo'!$B$73</c:f>
              <c:numCache>
                <c:formatCode>0.00</c:formatCode>
                <c:ptCount val="1"/>
                <c:pt idx="0">
                  <c:v>26.168224299065418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F51-4807-9815-AFB9BA1C5414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Consumo'!$D$73</c:f>
              <c:numCache>
                <c:formatCode>0.00</c:formatCode>
                <c:ptCount val="1"/>
                <c:pt idx="0">
                  <c:v>-43.69747899159664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F51-4807-9815-AFB9BA1C5414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Consumo'!$F$73</c:f>
              <c:numCache>
                <c:formatCode>0.00</c:formatCode>
                <c:ptCount val="1"/>
                <c:pt idx="0">
                  <c:v>7.6923076923076925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F51-4807-9815-AFB9BA1C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307010"/>
        <c:axId val="1120381598"/>
      </c:barChart>
      <c:catAx>
        <c:axId val="1516307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120381598"/>
        <c:crosses val="autoZero"/>
        <c:auto val="1"/>
        <c:lblAlgn val="ctr"/>
        <c:lblOffset val="100"/>
        <c:noMultiLvlLbl val="1"/>
      </c:catAx>
      <c:valAx>
        <c:axId val="11203815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1630701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64837318412121558"/>
          <c:y val="0.42510027709951043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sz="1400" b="1" i="0">
                <a:solidFill>
                  <a:srgbClr val="757575"/>
                </a:solidFill>
                <a:latin typeface="+mn-lt"/>
              </a:rPr>
              <a:t>Comparativo de consumo energético parcial  2018 - 2019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2018</c:v>
          </c:tx>
          <c:spPr>
            <a:solidFill>
              <a:schemeClr val="accent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revisión '!$G$56:$R$56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revisión '!$G$57:$R$57</c:f>
              <c:numCache>
                <c:formatCode>General</c:formatCode>
                <c:ptCount val="12"/>
                <c:pt idx="0">
                  <c:v>18978</c:v>
                </c:pt>
                <c:pt idx="1">
                  <c:v>18386</c:v>
                </c:pt>
                <c:pt idx="2">
                  <c:v>19985</c:v>
                </c:pt>
                <c:pt idx="3">
                  <c:v>18518</c:v>
                </c:pt>
                <c:pt idx="4">
                  <c:v>18957</c:v>
                </c:pt>
                <c:pt idx="5">
                  <c:v>19687</c:v>
                </c:pt>
                <c:pt idx="6">
                  <c:v>20001</c:v>
                </c:pt>
                <c:pt idx="7">
                  <c:v>19515</c:v>
                </c:pt>
                <c:pt idx="8">
                  <c:v>21784</c:v>
                </c:pt>
                <c:pt idx="9">
                  <c:v>20284</c:v>
                </c:pt>
                <c:pt idx="10">
                  <c:v>20335</c:v>
                </c:pt>
                <c:pt idx="11">
                  <c:v>20054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980-444B-A505-D56701CABC27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revisión '!$G$56:$R$56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revisión '!$G$58:$R$58</c:f>
              <c:numCache>
                <c:formatCode>General</c:formatCode>
                <c:ptCount val="12"/>
                <c:pt idx="0">
                  <c:v>17802</c:v>
                </c:pt>
                <c:pt idx="1">
                  <c:v>18835</c:v>
                </c:pt>
                <c:pt idx="2">
                  <c:v>20489</c:v>
                </c:pt>
                <c:pt idx="3">
                  <c:v>17551</c:v>
                </c:pt>
                <c:pt idx="4">
                  <c:v>19761</c:v>
                </c:pt>
                <c:pt idx="5">
                  <c:v>21472</c:v>
                </c:pt>
                <c:pt idx="6">
                  <c:v>20483</c:v>
                </c:pt>
                <c:pt idx="7">
                  <c:v>21558</c:v>
                </c:pt>
                <c:pt idx="8">
                  <c:v>21951</c:v>
                </c:pt>
                <c:pt idx="9">
                  <c:v>17521</c:v>
                </c:pt>
                <c:pt idx="10">
                  <c:v>20225</c:v>
                </c:pt>
                <c:pt idx="11">
                  <c:v>22164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980-444B-A505-D56701CA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5337"/>
        <c:axId val="601888896"/>
      </c:barChart>
      <c:catAx>
        <c:axId val="14810453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601888896"/>
        <c:crosses val="autoZero"/>
        <c:auto val="1"/>
        <c:lblAlgn val="ctr"/>
        <c:lblOffset val="100"/>
        <c:noMultiLvlLbl val="1"/>
      </c:catAx>
      <c:valAx>
        <c:axId val="601888896"/>
        <c:scaling>
          <c:orientation val="minMax"/>
          <c:min val="1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kW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8104533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200" b="1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sz="1600" b="1" i="0">
                <a:solidFill>
                  <a:srgbClr val="757575"/>
                </a:solidFill>
                <a:latin typeface="+mn-lt"/>
              </a:rPr>
              <a:t>Comparativo de consumo energético parcial  2018 - 2019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2018</c:v>
          </c:tx>
          <c:spPr>
            <a:solidFill>
              <a:srgbClr val="0070C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revisión '!$G$73:$L$73</c:f>
              <c:strCache>
                <c:ptCount val="6"/>
                <c:pt idx="0">
                  <c:v>Bimestre 1</c:v>
                </c:pt>
                <c:pt idx="1">
                  <c:v>Bimestre 2</c:v>
                </c:pt>
                <c:pt idx="2">
                  <c:v>Bimestre 3</c:v>
                </c:pt>
                <c:pt idx="3">
                  <c:v>Bimestre 4</c:v>
                </c:pt>
                <c:pt idx="4">
                  <c:v>Bimestre 5</c:v>
                </c:pt>
                <c:pt idx="5">
                  <c:v>Bimestre 6</c:v>
                </c:pt>
              </c:strCache>
            </c:strRef>
          </c:cat>
          <c:val>
            <c:numRef>
              <c:f>'gráficas revisión '!$G$74:$L$74</c:f>
              <c:numCache>
                <c:formatCode>General</c:formatCode>
                <c:ptCount val="6"/>
                <c:pt idx="0">
                  <c:v>296</c:v>
                </c:pt>
                <c:pt idx="1">
                  <c:v>266</c:v>
                </c:pt>
                <c:pt idx="2">
                  <c:v>277</c:v>
                </c:pt>
                <c:pt idx="3">
                  <c:v>296</c:v>
                </c:pt>
                <c:pt idx="4">
                  <c:v>354</c:v>
                </c:pt>
                <c:pt idx="5">
                  <c:v>352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7CA-4F6A-8FBA-263EEF8C2416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revisión '!$G$73:$L$73</c:f>
              <c:strCache>
                <c:ptCount val="6"/>
                <c:pt idx="0">
                  <c:v>Bimestre 1</c:v>
                </c:pt>
                <c:pt idx="1">
                  <c:v>Bimestre 2</c:v>
                </c:pt>
                <c:pt idx="2">
                  <c:v>Bimestre 3</c:v>
                </c:pt>
                <c:pt idx="3">
                  <c:v>Bimestre 4</c:v>
                </c:pt>
                <c:pt idx="4">
                  <c:v>Bimestre 5</c:v>
                </c:pt>
                <c:pt idx="5">
                  <c:v>Bimestre 6</c:v>
                </c:pt>
              </c:strCache>
            </c:strRef>
          </c:cat>
          <c:val>
            <c:numRef>
              <c:f>'gráficas revisión '!$G$75:$L$75</c:f>
              <c:numCache>
                <c:formatCode>General</c:formatCode>
                <c:ptCount val="6"/>
                <c:pt idx="0">
                  <c:v>283</c:v>
                </c:pt>
                <c:pt idx="1">
                  <c:v>366</c:v>
                </c:pt>
                <c:pt idx="2">
                  <c:v>321</c:v>
                </c:pt>
                <c:pt idx="3">
                  <c:v>357</c:v>
                </c:pt>
                <c:pt idx="4">
                  <c:v>385</c:v>
                </c:pt>
                <c:pt idx="5">
                  <c:v>138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7CA-4F6A-8FBA-263EEF8C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9579833"/>
        <c:axId val="1485878135"/>
      </c:barChart>
      <c:catAx>
        <c:axId val="11495798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85878135"/>
        <c:crosses val="autoZero"/>
        <c:auto val="1"/>
        <c:lblAlgn val="ctr"/>
        <c:lblOffset val="100"/>
        <c:noMultiLvlLbl val="1"/>
      </c:catAx>
      <c:valAx>
        <c:axId val="1485878135"/>
        <c:scaling>
          <c:orientation val="minMax"/>
          <c:max val="4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m3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14957983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 lvl="0">
            <a:defRPr sz="1200" b="1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Variables actuales - Comparativo de consumo energético parcial  2018 - 2019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2018</c:v>
          </c:tx>
          <c:spPr>
            <a:solidFill>
              <a:schemeClr val="accent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de Consumo'!$B$156:$B$167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 de Consumo'!$F$156:$F$167</c:f>
              <c:numCache>
                <c:formatCode>_-* #,##0.00_-;\-* #,##0.00_-;_-* "-"??_-;_-@</c:formatCode>
                <c:ptCount val="12"/>
                <c:pt idx="0">
                  <c:v>82.513043478260869</c:v>
                </c:pt>
                <c:pt idx="1">
                  <c:v>71.540856031128399</c:v>
                </c:pt>
                <c:pt idx="2">
                  <c:v>77.762645914396884</c:v>
                </c:pt>
                <c:pt idx="3">
                  <c:v>72.3359375</c:v>
                </c:pt>
                <c:pt idx="4">
                  <c:v>74.05078125</c:v>
                </c:pt>
                <c:pt idx="5">
                  <c:v>76.90234375</c:v>
                </c:pt>
                <c:pt idx="6">
                  <c:v>77.223938223938219</c:v>
                </c:pt>
                <c:pt idx="7">
                  <c:v>73.920454545454547</c:v>
                </c:pt>
                <c:pt idx="8">
                  <c:v>82.515151515151516</c:v>
                </c:pt>
                <c:pt idx="9">
                  <c:v>76.255639097744364</c:v>
                </c:pt>
                <c:pt idx="10">
                  <c:v>73.681159420289859</c:v>
                </c:pt>
                <c:pt idx="11">
                  <c:v>69.874564459930312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145-429C-B981-457280365565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de Consumo'!$B$156:$B$167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 de Consumo'!$J$156:$J$167</c:f>
              <c:numCache>
                <c:formatCode>_-* #,##0.0_-;\-* #,##0.0_-;_-* "-"??_-;_-@</c:formatCode>
                <c:ptCount val="12"/>
                <c:pt idx="0">
                  <c:v>103.5</c:v>
                </c:pt>
                <c:pt idx="1">
                  <c:v>70.808270676691734</c:v>
                </c:pt>
                <c:pt idx="2">
                  <c:v>75.885185185185179</c:v>
                </c:pt>
                <c:pt idx="3">
                  <c:v>77.272058823529406</c:v>
                </c:pt>
                <c:pt idx="4">
                  <c:v>72.384615384615387</c:v>
                </c:pt>
                <c:pt idx="5">
                  <c:v>77.237410071942449</c:v>
                </c:pt>
                <c:pt idx="6">
                  <c:v>73.153571428571425</c:v>
                </c:pt>
                <c:pt idx="7">
                  <c:v>76.176678445229683</c:v>
                </c:pt>
                <c:pt idx="8">
                  <c:v>78.396428571428572</c:v>
                </c:pt>
                <c:pt idx="9">
                  <c:v>62.575000000000003</c:v>
                </c:pt>
                <c:pt idx="10">
                  <c:v>70.716783216783213</c:v>
                </c:pt>
                <c:pt idx="11">
                  <c:v>77.768421052631581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145-429C-B981-457280365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591161"/>
        <c:axId val="43917649"/>
      </c:barChart>
      <c:catAx>
        <c:axId val="7445911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3917649"/>
        <c:crosses val="autoZero"/>
        <c:auto val="1"/>
        <c:lblAlgn val="ctr"/>
        <c:lblOffset val="100"/>
        <c:noMultiLvlLbl val="1"/>
      </c:catAx>
      <c:valAx>
        <c:axId val="439176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kW per-cápita</a:t>
                </a:r>
              </a:p>
            </c:rich>
          </c:tx>
          <c:overlay val="0"/>
        </c:title>
        <c:numFmt formatCode="_-* #,##0.00_-;\-* #,##0.00_-;_-* &quot;-&quot;??_-;_-@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4459116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Variable mensual -Comparativo de consumo energético parcial  2018 - 2019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2018</c:v>
          </c:tx>
          <c:spPr>
            <a:solidFill>
              <a:schemeClr val="accent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de Consumo'!$B$170:$B$175</c:f>
              <c:strCache>
                <c:ptCount val="6"/>
                <c:pt idx="0">
                  <c:v>Bimestre 1</c:v>
                </c:pt>
                <c:pt idx="1">
                  <c:v>Bimestre 2</c:v>
                </c:pt>
                <c:pt idx="2">
                  <c:v>Bimestre 3</c:v>
                </c:pt>
                <c:pt idx="3">
                  <c:v>Bimestre 4</c:v>
                </c:pt>
                <c:pt idx="4">
                  <c:v>Bimestre 5</c:v>
                </c:pt>
                <c:pt idx="5">
                  <c:v>Bimestre 6</c:v>
                </c:pt>
              </c:strCache>
            </c:strRef>
          </c:cat>
          <c:val>
            <c:numRef>
              <c:f>'Tabla de Consumo'!$F$170:$F$175</c:f>
              <c:numCache>
                <c:formatCode>_-* #,##0.00_-;\-* #,##0.00_-;_-* "-"??_-;_-@</c:formatCode>
                <c:ptCount val="6"/>
                <c:pt idx="0">
                  <c:v>1.1517509727626458</c:v>
                </c:pt>
                <c:pt idx="1">
                  <c:v>1.0390625</c:v>
                </c:pt>
                <c:pt idx="2">
                  <c:v>1.08203125</c:v>
                </c:pt>
                <c:pt idx="3">
                  <c:v>1.1212121212121211</c:v>
                </c:pt>
                <c:pt idx="4">
                  <c:v>1.3308270676691729</c:v>
                </c:pt>
                <c:pt idx="5">
                  <c:v>1.2264808362369337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CC8-403E-8D01-3A01A8326A97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de Consumo'!$B$170:$B$175</c:f>
              <c:strCache>
                <c:ptCount val="6"/>
                <c:pt idx="0">
                  <c:v>Bimestre 1</c:v>
                </c:pt>
                <c:pt idx="1">
                  <c:v>Bimestre 2</c:v>
                </c:pt>
                <c:pt idx="2">
                  <c:v>Bimestre 3</c:v>
                </c:pt>
                <c:pt idx="3">
                  <c:v>Bimestre 4</c:v>
                </c:pt>
                <c:pt idx="4">
                  <c:v>Bimestre 5</c:v>
                </c:pt>
                <c:pt idx="5">
                  <c:v>Bimestre 6</c:v>
                </c:pt>
              </c:strCache>
            </c:strRef>
          </c:cat>
          <c:val>
            <c:numRef>
              <c:f>'Tabla de Consumo'!$J$170:$J$175</c:f>
              <c:numCache>
                <c:formatCode>_-* #,##0.00_-;\-* #,##0.00_-;_-* "-"??_-;_-@</c:formatCode>
                <c:ptCount val="6"/>
                <c:pt idx="0">
                  <c:v>1.0639097744360901</c:v>
                </c:pt>
                <c:pt idx="1">
                  <c:v>1.3455882352941178</c:v>
                </c:pt>
                <c:pt idx="2">
                  <c:v>1.1546762589928057</c:v>
                </c:pt>
                <c:pt idx="3">
                  <c:v>1.2614840989399294</c:v>
                </c:pt>
                <c:pt idx="4">
                  <c:v>1.375</c:v>
                </c:pt>
                <c:pt idx="5">
                  <c:v>0.48421052631578948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CC8-403E-8D01-3A01A832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916122"/>
        <c:axId val="1294819443"/>
      </c:barChart>
      <c:catAx>
        <c:axId val="14309161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294819443"/>
        <c:crosses val="autoZero"/>
        <c:auto val="1"/>
        <c:lblAlgn val="ctr"/>
        <c:lblOffset val="100"/>
        <c:noMultiLvlLbl val="1"/>
      </c:catAx>
      <c:valAx>
        <c:axId val="12948194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me*poer-cápita</a:t>
                </a:r>
              </a:p>
            </c:rich>
          </c:tx>
          <c:overlay val="0"/>
        </c:title>
        <c:numFmt formatCode="_-* #,##0.00_-;\-* #,##0.00_-;_-* &quot;-&quot;??_-;_-@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3091612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COMPARATIVO CONSUMO ENERGÍA </a:t>
            </a:r>
          </a:p>
        </c:rich>
      </c:tx>
      <c:layout>
        <c:manualLayout>
          <c:xMode val="edge"/>
          <c:yMode val="edge"/>
          <c:x val="0.19556208807232514"/>
          <c:y val="3.8597964728093202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44913816483211083"/>
          <c:w val="0.66002229079188646"/>
          <c:h val="0.259658001543564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Consumo'!$B$9</c:f>
              <c:numCache>
                <c:formatCode>General</c:formatCode>
                <c:ptCount val="1"/>
                <c:pt idx="0">
                  <c:v>18008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3EE-4D20-8ED6-79A9732B90ED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Consumo'!$D$9</c:f>
              <c:numCache>
                <c:formatCode>General</c:formatCode>
                <c:ptCount val="1"/>
                <c:pt idx="0">
                  <c:v>18189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3EE-4D20-8ED6-79A9732B90ED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Consumo'!$F$9</c:f>
              <c:numCache>
                <c:formatCode>General</c:formatCode>
                <c:ptCount val="1"/>
                <c:pt idx="0">
                  <c:v>16620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3EE-4D20-8ED6-79A9732B90ED}"/>
            </c:ext>
          </c:extLst>
        </c:ser>
        <c:ser>
          <c:idx val="3"/>
          <c:order val="3"/>
          <c:spPr>
            <a:solidFill>
              <a:schemeClr val="accent4"/>
            </a:solidFill>
          </c:spPr>
          <c:invertIfNegative val="1"/>
          <c:val>
            <c:numRef>
              <c:f>'Tabla de Consumo'!$B$45</c:f>
              <c:numCache>
                <c:formatCode>General</c:formatCode>
                <c:ptCount val="1"/>
                <c:pt idx="0">
                  <c:v>19540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D3EE-4D20-8ED6-79A9732B90ED}"/>
            </c:ext>
          </c:extLst>
        </c:ser>
        <c:ser>
          <c:idx val="4"/>
          <c:order val="4"/>
          <c:spPr>
            <a:solidFill>
              <a:schemeClr val="accent5"/>
            </a:solidFill>
          </c:spPr>
          <c:invertIfNegative val="1"/>
          <c:val>
            <c:numRef>
              <c:f>'Tabla de Consumo'!$D$45</c:f>
              <c:numCache>
                <c:formatCode>General</c:formatCode>
                <c:ptCount val="1"/>
                <c:pt idx="0">
                  <c:v>20235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D3EE-4D20-8ED6-79A9732B90ED}"/>
            </c:ext>
          </c:extLst>
        </c:ser>
        <c:ser>
          <c:idx val="5"/>
          <c:order val="5"/>
          <c:spPr>
            <a:solidFill>
              <a:schemeClr val="accent6"/>
            </a:solidFill>
          </c:spPr>
          <c:invertIfNegative val="1"/>
          <c:val>
            <c:numRef>
              <c:f>'Tabla de Consumo'!$F$45</c:f>
              <c:numCache>
                <c:formatCode>General</c:formatCode>
                <c:ptCount val="1"/>
                <c:pt idx="0">
                  <c:v>21488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D3EE-4D20-8ED6-79A9732B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73496"/>
        <c:axId val="794195466"/>
      </c:barChart>
      <c:catAx>
        <c:axId val="78507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794195466"/>
        <c:crosses val="autoZero"/>
        <c:auto val="1"/>
        <c:lblAlgn val="ctr"/>
        <c:lblOffset val="100"/>
        <c:noMultiLvlLbl val="1"/>
      </c:catAx>
      <c:valAx>
        <c:axId val="7941954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kW</a:t>
                </a:r>
              </a:p>
            </c:rich>
          </c:tx>
          <c:layout>
            <c:manualLayout>
              <c:xMode val="edge"/>
              <c:yMode val="edge"/>
              <c:x val="0.1244486439195103"/>
              <c:y val="0.529842611778792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78507349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COMPARATIVO CONSUMO AGUA </a:t>
            </a:r>
          </a:p>
        </c:rich>
      </c:tx>
      <c:layout>
        <c:manualLayout>
          <c:xMode val="edge"/>
          <c:yMode val="edge"/>
          <c:x val="0.12222642169728817"/>
          <c:y val="3.8597964728093202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35088919127508822"/>
          <c:w val="0.66002229079188646"/>
          <c:h val="0.333344731711333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trendlin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val>
            <c:numRef>
              <c:f>'Tabla de Consumo'!$B$18</c:f>
              <c:numCache>
                <c:formatCode>General</c:formatCode>
                <c:ptCount val="1"/>
                <c:pt idx="0">
                  <c:v>253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246-43CA-B14C-884848FE4916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Consumo'!$B$55</c:f>
              <c:numCache>
                <c:formatCode>General</c:formatCode>
                <c:ptCount val="1"/>
                <c:pt idx="0">
                  <c:v>311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246-43CA-B14C-884848FE4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18600"/>
        <c:axId val="1325332994"/>
      </c:barChart>
      <c:catAx>
        <c:axId val="43918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325332994"/>
        <c:crosses val="autoZero"/>
        <c:auto val="1"/>
        <c:lblAlgn val="ctr"/>
        <c:lblOffset val="100"/>
        <c:noMultiLvlLbl val="1"/>
      </c:catAx>
      <c:valAx>
        <c:axId val="13253329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m3</a:t>
                </a:r>
              </a:p>
            </c:rich>
          </c:tx>
          <c:layout>
            <c:manualLayout>
              <c:xMode val="edge"/>
              <c:yMode val="edge"/>
              <c:x val="0.16000536599591716"/>
              <c:y val="0.466682506791914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91860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rgbClr val="000000"/>
                </a:solidFill>
                <a:latin typeface="Calibri"/>
              </a:defRPr>
            </a:pPr>
            <a:r>
              <a:rPr sz="1100" b="1" i="0">
                <a:solidFill>
                  <a:srgbClr val="000000"/>
                </a:solidFill>
                <a:latin typeface="Calibri"/>
              </a:rPr>
              <a:t>COMPARATIVO RECICLAJE - GESTIÓN DE RESIDUOS SÓLIDOS</a:t>
            </a:r>
          </a:p>
        </c:rich>
      </c:tx>
      <c:layout>
        <c:manualLayout>
          <c:xMode val="edge"/>
          <c:yMode val="edge"/>
          <c:x val="0.15333846602508044"/>
          <c:y val="2.0906654960812777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337989444635378"/>
          <c:w val="0.66002229079188646"/>
          <c:h val="0.34495829916394316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Consumo'!$B$65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C33-45B7-AB0B-EF8BBC29EB6F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Consumo'!$J$65</c:f>
              <c:numCache>
                <c:formatCode>General</c:formatCode>
                <c:ptCount val="1"/>
                <c:pt idx="0">
                  <c:v>1115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C33-45B7-AB0B-EF8BBC29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725429"/>
        <c:axId val="942726508"/>
      </c:barChart>
      <c:catAx>
        <c:axId val="21297254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942726508"/>
        <c:crosses val="autoZero"/>
        <c:auto val="1"/>
        <c:lblAlgn val="ctr"/>
        <c:lblOffset val="100"/>
        <c:noMultiLvlLbl val="1"/>
      </c:catAx>
      <c:valAx>
        <c:axId val="9427265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5333846602508044"/>
              <c:y val="0.459944580098219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129725429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  <a:latin typeface="Calibri"/>
              </a:defRPr>
            </a:pPr>
            <a:r>
              <a:rPr sz="1600" b="1" i="0">
                <a:solidFill>
                  <a:srgbClr val="000000"/>
                </a:solidFill>
                <a:latin typeface="Calibri"/>
              </a:rPr>
              <a:t>COMPARATIVO CONSUMO DE RESMAS</a:t>
            </a:r>
          </a:p>
        </c:rich>
      </c:tx>
      <c:layout>
        <c:manualLayout>
          <c:xMode val="edge"/>
          <c:yMode val="edge"/>
          <c:x val="0.11111484397783612"/>
          <c:y val="1.7421968595388991E-2"/>
        </c:manualLayout>
      </c:layout>
      <c:overlay val="0"/>
    </c:title>
    <c:autoTitleDeleted val="0"/>
    <c:plotArea>
      <c:layout>
        <c:manualLayout>
          <c:xMode val="edge"/>
          <c:yMode val="edge"/>
          <c:x val="0.28667634852576807"/>
          <c:y val="0.31011402652111925"/>
          <c:w val="0.6577999935164961"/>
          <c:h val="0.365864862749637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Consumo'!$B$33</c:f>
              <c:numCache>
                <c:formatCode>General</c:formatCode>
                <c:ptCount val="1"/>
                <c:pt idx="0">
                  <c:v>107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A58-4E1C-8110-0C7BA1CA0B94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Consumo'!$B$72</c:f>
              <c:numCache>
                <c:formatCode>General</c:formatCode>
                <c:ptCount val="1"/>
                <c:pt idx="0">
                  <c:v>135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A58-4E1C-8110-0C7BA1CA0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0937502"/>
        <c:axId val="2113128124"/>
      </c:barChart>
      <c:catAx>
        <c:axId val="15809375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113128124"/>
        <c:crosses val="autoZero"/>
        <c:auto val="1"/>
        <c:lblAlgn val="ctr"/>
        <c:lblOffset val="100"/>
        <c:noMultiLvlLbl val="1"/>
      </c:catAx>
      <c:valAx>
        <c:axId val="21131281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Calibri"/>
                  </a:rPr>
                  <a:t>Resmas</a:t>
                </a:r>
              </a:p>
            </c:rich>
          </c:tx>
          <c:layout>
            <c:manualLayout>
              <c:xMode val="edge"/>
              <c:yMode val="edge"/>
              <c:x val="9.3336599591717764E-2"/>
              <c:y val="0.442522245694898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58093750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COMPARATIVO CONSUMO ENERGÍA </a:t>
            </a:r>
          </a:p>
        </c:rich>
      </c:tx>
      <c:layout>
        <c:manualLayout>
          <c:xMode val="edge"/>
          <c:yMode val="edge"/>
          <c:x val="0.19556208807232514"/>
          <c:y val="3.8195902595508896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44445954676324301"/>
          <c:w val="0.66002229079188646"/>
          <c:h val="0.2638978558906758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Consumo'!$H$9</c:f>
              <c:numCache>
                <c:formatCode>General</c:formatCode>
                <c:ptCount val="1"/>
                <c:pt idx="0">
                  <c:v>16393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722-40F9-86FB-7ED8AB486C1E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Consumo'!$J$9</c:f>
              <c:numCache>
                <c:formatCode>General</c:formatCode>
                <c:ptCount val="1"/>
                <c:pt idx="0">
                  <c:v>18757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722-40F9-86FB-7ED8AB486C1E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Consumo'!$L$9</c:f>
              <c:numCache>
                <c:formatCode>General</c:formatCode>
                <c:ptCount val="1"/>
                <c:pt idx="0">
                  <c:v>16875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722-40F9-86FB-7ED8AB486C1E}"/>
            </c:ext>
          </c:extLst>
        </c:ser>
        <c:ser>
          <c:idx val="3"/>
          <c:order val="3"/>
          <c:spPr>
            <a:solidFill>
              <a:schemeClr val="accent4"/>
            </a:solidFill>
          </c:spPr>
          <c:invertIfNegative val="1"/>
          <c:val>
            <c:numRef>
              <c:f>'Tabla de Consumo'!$H$45</c:f>
              <c:numCache>
                <c:formatCode>General</c:formatCode>
                <c:ptCount val="1"/>
                <c:pt idx="0">
                  <c:v>20827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2722-40F9-86FB-7ED8AB486C1E}"/>
            </c:ext>
          </c:extLst>
        </c:ser>
        <c:ser>
          <c:idx val="4"/>
          <c:order val="4"/>
          <c:spPr>
            <a:solidFill>
              <a:schemeClr val="accent5"/>
            </a:solidFill>
          </c:spPr>
          <c:invertIfNegative val="1"/>
          <c:val>
            <c:numRef>
              <c:f>'Tabla de Consumo'!$J$45</c:f>
              <c:numCache>
                <c:formatCode>General</c:formatCode>
                <c:ptCount val="1"/>
                <c:pt idx="0">
                  <c:v>20840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2722-40F9-86FB-7ED8AB486C1E}"/>
            </c:ext>
          </c:extLst>
        </c:ser>
        <c:ser>
          <c:idx val="5"/>
          <c:order val="5"/>
          <c:spPr>
            <a:solidFill>
              <a:schemeClr val="accent6"/>
            </a:solidFill>
          </c:spPr>
          <c:invertIfNegative val="1"/>
          <c:val>
            <c:numRef>
              <c:f>'Tabla de Consumo'!$L$45</c:f>
              <c:numCache>
                <c:formatCode>General</c:formatCode>
                <c:ptCount val="1"/>
                <c:pt idx="0">
                  <c:v>18438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2722-40F9-86FB-7ED8AB48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599994"/>
        <c:axId val="2061668001"/>
      </c:barChart>
      <c:catAx>
        <c:axId val="10865999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061668001"/>
        <c:crosses val="autoZero"/>
        <c:auto val="1"/>
        <c:lblAlgn val="ctr"/>
        <c:lblOffset val="100"/>
        <c:noMultiLvlLbl val="1"/>
      </c:catAx>
      <c:valAx>
        <c:axId val="20616680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kW</a:t>
                </a:r>
              </a:p>
            </c:rich>
          </c:tx>
          <c:layout>
            <c:manualLayout>
              <c:xMode val="edge"/>
              <c:yMode val="edge"/>
              <c:x val="0.1244486439195103"/>
              <c:y val="0.527795640128319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08659999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COMPARATIVO CONSUMO AGUA </a:t>
            </a:r>
          </a:p>
        </c:rich>
      </c:tx>
      <c:layout>
        <c:manualLayout>
          <c:xMode val="edge"/>
          <c:yMode val="edge"/>
          <c:x val="0.12222642169728817"/>
          <c:y val="3.8195902595508896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34723402090878325"/>
          <c:w val="0.66002229079188646"/>
          <c:h val="0.34028934049060794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Consumo'!$D$18</c:f>
              <c:numCache>
                <c:formatCode>General</c:formatCode>
                <c:ptCount val="1"/>
                <c:pt idx="0">
                  <c:v>291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431-4CD8-9773-D7B357EC533C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Consumo'!$F$18</c:f>
              <c:numCache>
                <c:formatCode>General</c:formatCode>
                <c:ptCount val="1"/>
                <c:pt idx="0">
                  <c:v>284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431-4CD8-9773-D7B357EC533C}"/>
            </c:ext>
          </c:extLst>
        </c:ser>
        <c:ser>
          <c:idx val="2"/>
          <c:order val="2"/>
          <c:spPr>
            <a:solidFill>
              <a:schemeClr val="accent3"/>
            </a:solidFill>
          </c:spPr>
          <c:invertIfNegative val="1"/>
          <c:val>
            <c:numRef>
              <c:f>'Tabla de Consumo'!$D$55</c:f>
              <c:numCache>
                <c:formatCode>General</c:formatCode>
                <c:ptCount val="1"/>
                <c:pt idx="0">
                  <c:v>326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431-4CD8-9773-D7B357EC533C}"/>
            </c:ext>
          </c:extLst>
        </c:ser>
        <c:ser>
          <c:idx val="3"/>
          <c:order val="3"/>
          <c:spPr>
            <a:solidFill>
              <a:schemeClr val="accent4"/>
            </a:solidFill>
          </c:spPr>
          <c:invertIfNegative val="1"/>
          <c:val>
            <c:numRef>
              <c:f>'Tabla de Consumo'!$F$55</c:f>
              <c:numCache>
                <c:formatCode>General</c:formatCode>
                <c:ptCount val="1"/>
                <c:pt idx="0">
                  <c:v>304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7431-4CD8-9773-D7B357EC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499483"/>
        <c:axId val="1191598254"/>
      </c:barChart>
      <c:catAx>
        <c:axId val="6194994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91598254"/>
        <c:crosses val="autoZero"/>
        <c:auto val="1"/>
        <c:lblAlgn val="ctr"/>
        <c:lblOffset val="100"/>
        <c:noMultiLvlLbl val="1"/>
      </c:catAx>
      <c:valAx>
        <c:axId val="11915982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m3</a:t>
                </a:r>
              </a:p>
            </c:rich>
          </c:tx>
          <c:layout>
            <c:manualLayout>
              <c:xMode val="edge"/>
              <c:yMode val="edge"/>
              <c:x val="0.16000536599591716"/>
              <c:y val="0.468766039661708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61949948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rgbClr val="000000"/>
                </a:solidFill>
                <a:latin typeface="Calibri"/>
              </a:defRPr>
            </a:pPr>
            <a:r>
              <a:rPr sz="1100" b="1" i="0">
                <a:solidFill>
                  <a:srgbClr val="000000"/>
                </a:solidFill>
                <a:latin typeface="Calibri"/>
              </a:rPr>
              <a:t>COMPARATIVO RECICLAJE - GESTIÓN DE RESIDUOS SÓLIDOS</a:t>
            </a:r>
          </a:p>
        </c:rich>
      </c:tx>
      <c:layout>
        <c:manualLayout>
          <c:xMode val="edge"/>
          <c:yMode val="edge"/>
          <c:x val="0.15333846602508044"/>
          <c:y val="2.1053368328958953E-2"/>
        </c:manualLayout>
      </c:layout>
      <c:overlay val="0"/>
    </c:title>
    <c:autoTitleDeleted val="0"/>
    <c:plotArea>
      <c:layout>
        <c:manualLayout>
          <c:xMode val="edge"/>
          <c:yMode val="edge"/>
          <c:x val="0.28445405125037482"/>
          <c:y val="0.33685362362408477"/>
          <c:w val="0.66002229079188646"/>
          <c:h val="0.34387140744958566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Consumo'!$D$65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5D2-4E10-AC16-0927E26EF95B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val>
            <c:numRef>
              <c:f>'Tabla de Consumo'!$L$65</c:f>
              <c:numCache>
                <c:formatCode>General</c:formatCode>
                <c:ptCount val="1"/>
                <c:pt idx="0">
                  <c:v>1035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5D2-4E10-AC16-0927E26E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667673"/>
        <c:axId val="1984024134"/>
      </c:barChart>
      <c:catAx>
        <c:axId val="888667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984024134"/>
        <c:crosses val="autoZero"/>
        <c:auto val="1"/>
        <c:lblAlgn val="ctr"/>
        <c:lblOffset val="100"/>
        <c:noMultiLvlLbl val="1"/>
      </c:catAx>
      <c:valAx>
        <c:axId val="19840241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100" b="1" i="0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5333846602508044"/>
              <c:y val="0.459664962932266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88866767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  <a:latin typeface="Calibri"/>
              </a:defRPr>
            </a:pPr>
            <a:r>
              <a:rPr sz="1600" b="1" i="0">
                <a:solidFill>
                  <a:srgbClr val="000000"/>
                </a:solidFill>
                <a:latin typeface="Calibri"/>
              </a:rPr>
              <a:t>COMPARATIVO CONSUMO DE RESMAS</a:t>
            </a:r>
          </a:p>
        </c:rich>
      </c:tx>
      <c:layout>
        <c:manualLayout>
          <c:xMode val="edge"/>
          <c:yMode val="edge"/>
          <c:x val="0.11111484397783612"/>
          <c:y val="1.7421968595388991E-2"/>
        </c:manualLayout>
      </c:layout>
      <c:overlay val="0"/>
    </c:title>
    <c:autoTitleDeleted val="0"/>
    <c:plotArea>
      <c:layout>
        <c:manualLayout>
          <c:xMode val="edge"/>
          <c:yMode val="edge"/>
          <c:x val="0.28667634852576807"/>
          <c:y val="0.31011402652111925"/>
          <c:w val="0.6577999935164961"/>
          <c:h val="0.365864862749637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'Tabla de Consumo'!$D$33</c:f>
              <c:numCache>
                <c:formatCode>General</c:formatCode>
                <c:ptCount val="1"/>
                <c:pt idx="0">
                  <c:v>119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33-4229-9B32-4F457D015F06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'Tabla de Consumo'!$D$72</c:f>
              <c:numCache>
                <c:formatCode>General</c:formatCode>
                <c:ptCount val="1"/>
                <c:pt idx="0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33-4229-9B32-4F457D01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908745"/>
        <c:axId val="1266196277"/>
      </c:barChart>
      <c:catAx>
        <c:axId val="15829087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266196277"/>
        <c:crosses val="autoZero"/>
        <c:auto val="1"/>
        <c:lblAlgn val="ctr"/>
        <c:lblOffset val="100"/>
        <c:noMultiLvlLbl val="1"/>
      </c:catAx>
      <c:valAx>
        <c:axId val="12661962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Calibri"/>
                  </a:rPr>
                  <a:t>Resmas</a:t>
                </a:r>
              </a:p>
            </c:rich>
          </c:tx>
          <c:layout>
            <c:manualLayout>
              <c:xMode val="edge"/>
              <c:yMode val="edge"/>
              <c:x val="9.3336599591717764E-2"/>
              <c:y val="0.442522245694898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582908745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666750</xdr:colOff>
      <xdr:row>159</xdr:row>
      <xdr:rowOff>47625</xdr:rowOff>
    </xdr:from>
    <xdr:ext cx="9544050" cy="3990975"/>
    <xdr:graphicFrame macro="">
      <xdr:nvGraphicFramePr>
        <xdr:cNvPr id="586375990" name="Chart 1">
          <a:extLst>
            <a:ext uri="{FF2B5EF4-FFF2-40B4-BE49-F238E27FC236}">
              <a16:creationId xmlns:a16="http://schemas.microsoft.com/office/drawing/2014/main" id="{00000000-0008-0000-0000-00003663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23</xdr:col>
      <xdr:colOff>257175</xdr:colOff>
      <xdr:row>38</xdr:row>
      <xdr:rowOff>9525</xdr:rowOff>
    </xdr:from>
    <xdr:ext cx="6762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257175</xdr:colOff>
      <xdr:row>2</xdr:row>
      <xdr:rowOff>9525</xdr:rowOff>
    </xdr:from>
    <xdr:ext cx="6762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257175</xdr:colOff>
      <xdr:row>76</xdr:row>
      <xdr:rowOff>9525</xdr:rowOff>
    </xdr:from>
    <xdr:ext cx="638175" cy="771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257175</xdr:colOff>
      <xdr:row>113</xdr:row>
      <xdr:rowOff>9525</xdr:rowOff>
    </xdr:from>
    <xdr:ext cx="638175" cy="7715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1</xdr:row>
      <xdr:rowOff>9525</xdr:rowOff>
    </xdr:from>
    <xdr:ext cx="4286250" cy="2847975"/>
    <xdr:graphicFrame macro="">
      <xdr:nvGraphicFramePr>
        <xdr:cNvPr id="737501192" name="Chart 2">
          <a:extLst>
            <a:ext uri="{FF2B5EF4-FFF2-40B4-BE49-F238E27FC236}">
              <a16:creationId xmlns:a16="http://schemas.microsoft.com/office/drawing/2014/main" id="{00000000-0008-0000-0200-00000860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152400</xdr:colOff>
      <xdr:row>1</xdr:row>
      <xdr:rowOff>9525</xdr:rowOff>
    </xdr:from>
    <xdr:ext cx="4286250" cy="2847975"/>
    <xdr:graphicFrame macro="">
      <xdr:nvGraphicFramePr>
        <xdr:cNvPr id="1522300614" name="Chart 3">
          <a:extLst>
            <a:ext uri="{FF2B5EF4-FFF2-40B4-BE49-F238E27FC236}">
              <a16:creationId xmlns:a16="http://schemas.microsoft.com/office/drawing/2014/main" id="{00000000-0008-0000-0200-0000C676B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590550</xdr:colOff>
      <xdr:row>15</xdr:row>
      <xdr:rowOff>161925</xdr:rowOff>
    </xdr:from>
    <xdr:ext cx="4286250" cy="2876550"/>
    <xdr:graphicFrame macro="">
      <xdr:nvGraphicFramePr>
        <xdr:cNvPr id="1593172722" name="Chart 4">
          <a:extLst>
            <a:ext uri="{FF2B5EF4-FFF2-40B4-BE49-F238E27FC236}">
              <a16:creationId xmlns:a16="http://schemas.microsoft.com/office/drawing/2014/main" id="{00000000-0008-0000-0200-0000F2E2F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142875</xdr:colOff>
      <xdr:row>15</xdr:row>
      <xdr:rowOff>133350</xdr:rowOff>
    </xdr:from>
    <xdr:ext cx="4286250" cy="2876550"/>
    <xdr:graphicFrame macro="">
      <xdr:nvGraphicFramePr>
        <xdr:cNvPr id="368282132" name="Chart 5">
          <a:extLst>
            <a:ext uri="{FF2B5EF4-FFF2-40B4-BE49-F238E27FC236}">
              <a16:creationId xmlns:a16="http://schemas.microsoft.com/office/drawing/2014/main" id="{00000000-0008-0000-0200-0000148AF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4286250" cy="2876550"/>
    <xdr:graphicFrame macro="">
      <xdr:nvGraphicFramePr>
        <xdr:cNvPr id="1163096644" name="Chart 6">
          <a:extLst>
            <a:ext uri="{FF2B5EF4-FFF2-40B4-BE49-F238E27FC236}">
              <a16:creationId xmlns:a16="http://schemas.microsoft.com/office/drawing/2014/main" id="{00000000-0008-0000-0300-000044725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304800</xdr:colOff>
      <xdr:row>0</xdr:row>
      <xdr:rowOff>0</xdr:rowOff>
    </xdr:from>
    <xdr:ext cx="4286250" cy="2876550"/>
    <xdr:graphicFrame macro="">
      <xdr:nvGraphicFramePr>
        <xdr:cNvPr id="1686892750" name="Chart 7">
          <a:extLst>
            <a:ext uri="{FF2B5EF4-FFF2-40B4-BE49-F238E27FC236}">
              <a16:creationId xmlns:a16="http://schemas.microsoft.com/office/drawing/2014/main" id="{00000000-0008-0000-0300-0000CEF08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28575</xdr:colOff>
      <xdr:row>15</xdr:row>
      <xdr:rowOff>0</xdr:rowOff>
    </xdr:from>
    <xdr:ext cx="4286250" cy="2847975"/>
    <xdr:graphicFrame macro="">
      <xdr:nvGraphicFramePr>
        <xdr:cNvPr id="1852870568" name="Chart 8">
          <a:extLst>
            <a:ext uri="{FF2B5EF4-FFF2-40B4-BE49-F238E27FC236}">
              <a16:creationId xmlns:a16="http://schemas.microsoft.com/office/drawing/2014/main" id="{00000000-0008-0000-0300-0000A88F7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295275</xdr:colOff>
      <xdr:row>14</xdr:row>
      <xdr:rowOff>142875</xdr:rowOff>
    </xdr:from>
    <xdr:ext cx="4286250" cy="2876550"/>
    <xdr:graphicFrame macro="">
      <xdr:nvGraphicFramePr>
        <xdr:cNvPr id="1435022824" name="Chart 9">
          <a:extLst>
            <a:ext uri="{FF2B5EF4-FFF2-40B4-BE49-F238E27FC236}">
              <a16:creationId xmlns:a16="http://schemas.microsoft.com/office/drawing/2014/main" id="{00000000-0008-0000-0300-0000E8B58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3</xdr:row>
      <xdr:rowOff>123825</xdr:rowOff>
    </xdr:from>
    <xdr:ext cx="6724650" cy="2876550"/>
    <xdr:graphicFrame macro="">
      <xdr:nvGraphicFramePr>
        <xdr:cNvPr id="1342513529" name="Chart 10">
          <a:extLst>
            <a:ext uri="{FF2B5EF4-FFF2-40B4-BE49-F238E27FC236}">
              <a16:creationId xmlns:a16="http://schemas.microsoft.com/office/drawing/2014/main" id="{00000000-0008-0000-0400-000079210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47625</xdr:colOff>
      <xdr:row>19</xdr:row>
      <xdr:rowOff>28575</xdr:rowOff>
    </xdr:from>
    <xdr:ext cx="7610475" cy="2828925"/>
    <xdr:graphicFrame macro="">
      <xdr:nvGraphicFramePr>
        <xdr:cNvPr id="902447184" name="Chart 11">
          <a:extLst>
            <a:ext uri="{FF2B5EF4-FFF2-40B4-BE49-F238E27FC236}">
              <a16:creationId xmlns:a16="http://schemas.microsoft.com/office/drawing/2014/main" id="{00000000-0008-0000-0400-00005040C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57150</xdr:colOff>
      <xdr:row>35</xdr:row>
      <xdr:rowOff>161925</xdr:rowOff>
    </xdr:from>
    <xdr:ext cx="5210175" cy="2876550"/>
    <xdr:graphicFrame macro="">
      <xdr:nvGraphicFramePr>
        <xdr:cNvPr id="1375984436" name="Chart 12">
          <a:extLst>
            <a:ext uri="{FF2B5EF4-FFF2-40B4-BE49-F238E27FC236}">
              <a16:creationId xmlns:a16="http://schemas.microsoft.com/office/drawing/2014/main" id="{00000000-0008-0000-0400-000034DB0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314325</xdr:colOff>
      <xdr:row>35</xdr:row>
      <xdr:rowOff>152400</xdr:rowOff>
    </xdr:from>
    <xdr:ext cx="5200650" cy="2876550"/>
    <xdr:graphicFrame macro="">
      <xdr:nvGraphicFramePr>
        <xdr:cNvPr id="2091299399" name="Chart 13">
          <a:extLst>
            <a:ext uri="{FF2B5EF4-FFF2-40B4-BE49-F238E27FC236}">
              <a16:creationId xmlns:a16="http://schemas.microsoft.com/office/drawing/2014/main" id="{00000000-0008-0000-0400-000047B2A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16</xdr:col>
      <xdr:colOff>409575</xdr:colOff>
      <xdr:row>50</xdr:row>
      <xdr:rowOff>66675</xdr:rowOff>
    </xdr:from>
    <xdr:ext cx="10677525" cy="5086350"/>
    <xdr:graphicFrame macro="">
      <xdr:nvGraphicFramePr>
        <xdr:cNvPr id="639573291" name="Chart 14">
          <a:extLst>
            <a:ext uri="{FF2B5EF4-FFF2-40B4-BE49-F238E27FC236}">
              <a16:creationId xmlns:a16="http://schemas.microsoft.com/office/drawing/2014/main" id="{00000000-0008-0000-0400-00002B1D1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238125</xdr:colOff>
      <xdr:row>60</xdr:row>
      <xdr:rowOff>142875</xdr:rowOff>
    </xdr:from>
    <xdr:ext cx="7067550" cy="4133850"/>
    <xdr:graphicFrame macro="">
      <xdr:nvGraphicFramePr>
        <xdr:cNvPr id="1250850526" name="Chart 15">
          <a:extLst>
            <a:ext uri="{FF2B5EF4-FFF2-40B4-BE49-F238E27FC236}">
              <a16:creationId xmlns:a16="http://schemas.microsoft.com/office/drawing/2014/main" id="{00000000-0008-0000-0400-0000DE768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9</xdr:col>
      <xdr:colOff>76200</xdr:colOff>
      <xdr:row>81</xdr:row>
      <xdr:rowOff>114300</xdr:rowOff>
    </xdr:from>
    <xdr:ext cx="8572500" cy="3924300"/>
    <xdr:graphicFrame macro="">
      <xdr:nvGraphicFramePr>
        <xdr:cNvPr id="596222721" name="Chart 16">
          <a:extLst>
            <a:ext uri="{FF2B5EF4-FFF2-40B4-BE49-F238E27FC236}">
              <a16:creationId xmlns:a16="http://schemas.microsoft.com/office/drawing/2014/main" id="{00000000-0008-0000-0400-000001A38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0</xdr:colOff>
      <xdr:row>106</xdr:row>
      <xdr:rowOff>0</xdr:rowOff>
    </xdr:from>
    <xdr:ext cx="5238750" cy="2876550"/>
    <xdr:graphicFrame macro="">
      <xdr:nvGraphicFramePr>
        <xdr:cNvPr id="839836426" name="Chart 17">
          <a:extLst>
            <a:ext uri="{FF2B5EF4-FFF2-40B4-BE49-F238E27FC236}">
              <a16:creationId xmlns:a16="http://schemas.microsoft.com/office/drawing/2014/main" id="{00000000-0008-0000-0400-00000AE30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12</xdr:col>
      <xdr:colOff>447675</xdr:colOff>
      <xdr:row>9</xdr:row>
      <xdr:rowOff>133350</xdr:rowOff>
    </xdr:from>
    <xdr:ext cx="1457325" cy="1543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617338" y="3013238"/>
          <a:ext cx="1457325" cy="15335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En promedio  se ha incrementado el consumo de energía al mes de septiembre en un 16,47%, reflejando un no cumplimiento parcial de la meta.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topLeftCell="A152" workbookViewId="0">
      <selection activeCell="Q159" sqref="Q159"/>
    </sheetView>
  </sheetViews>
  <sheetFormatPr defaultColWidth="14.44140625" defaultRowHeight="15" customHeight="1" x14ac:dyDescent="0.25"/>
  <cols>
    <col min="1" max="1" width="10.6640625" customWidth="1"/>
    <col min="2" max="2" width="12.5546875" customWidth="1"/>
    <col min="3" max="3" width="9.88671875" customWidth="1"/>
    <col min="4" max="4" width="12" customWidth="1"/>
    <col min="5" max="5" width="9.6640625" customWidth="1"/>
    <col min="6" max="6" width="10.109375" customWidth="1"/>
    <col min="7" max="7" width="9.44140625" customWidth="1"/>
    <col min="8" max="8" width="10.44140625" customWidth="1"/>
    <col min="9" max="9" width="9" customWidth="1"/>
    <col min="10" max="10" width="14.6640625" customWidth="1"/>
    <col min="11" max="11" width="10.44140625" customWidth="1"/>
    <col min="12" max="12" width="10.33203125" customWidth="1"/>
    <col min="13" max="13" width="8.109375" customWidth="1"/>
    <col min="14" max="14" width="11.44140625" customWidth="1"/>
    <col min="15" max="15" width="8.6640625" customWidth="1"/>
    <col min="16" max="16" width="11.44140625" customWidth="1"/>
    <col min="17" max="17" width="7.6640625" customWidth="1"/>
    <col min="18" max="18" width="10.33203125" customWidth="1"/>
    <col min="19" max="19" width="8.6640625" customWidth="1"/>
    <col min="20" max="20" width="10.109375" customWidth="1"/>
    <col min="21" max="21" width="8.109375" customWidth="1"/>
    <col min="22" max="22" width="10.5546875" customWidth="1"/>
    <col min="23" max="23" width="7.88671875" customWidth="1"/>
    <col min="24" max="24" width="10.44140625" customWidth="1"/>
    <col min="25" max="25" width="8.33203125" customWidth="1"/>
    <col min="26" max="28" width="10.6640625" customWidth="1"/>
    <col min="29" max="30" width="11.109375" customWidth="1"/>
    <col min="31" max="39" width="10.6640625" customWidth="1"/>
  </cols>
  <sheetData>
    <row r="1" spans="1:39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x14ac:dyDescent="0.35">
      <c r="A3" s="1"/>
      <c r="B3" s="255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256"/>
      <c r="X3" s="257"/>
      <c r="Y3" s="20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4.4" x14ac:dyDescent="0.3">
      <c r="A4" s="1"/>
      <c r="B4" s="259" t="s">
        <v>1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260"/>
      <c r="X4" s="233"/>
      <c r="Y4" s="18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4.4" x14ac:dyDescent="0.3">
      <c r="A5" s="1"/>
      <c r="B5" s="261" t="s">
        <v>2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262"/>
      <c r="X5" s="233"/>
      <c r="Y5" s="18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4.4" x14ac:dyDescent="0.3">
      <c r="A6" s="1"/>
      <c r="B6" s="2" t="s">
        <v>3</v>
      </c>
      <c r="C6" s="3"/>
      <c r="D6" s="4" t="s">
        <v>4</v>
      </c>
      <c r="E6" s="253" t="s">
        <v>5</v>
      </c>
      <c r="F6" s="162"/>
      <c r="G6" s="253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262"/>
      <c r="X6" s="258"/>
      <c r="Y6" s="18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4.4" x14ac:dyDescent="0.3">
      <c r="A7" s="1"/>
      <c r="B7" s="254" t="s">
        <v>6</v>
      </c>
      <c r="C7" s="162"/>
      <c r="D7" s="253" t="s">
        <v>7</v>
      </c>
      <c r="E7" s="162"/>
      <c r="F7" s="253" t="s">
        <v>8</v>
      </c>
      <c r="G7" s="162"/>
      <c r="H7" s="253" t="s">
        <v>9</v>
      </c>
      <c r="I7" s="162"/>
      <c r="J7" s="253" t="s">
        <v>10</v>
      </c>
      <c r="K7" s="162"/>
      <c r="L7" s="253" t="s">
        <v>11</v>
      </c>
      <c r="M7" s="162"/>
      <c r="N7" s="253" t="s">
        <v>12</v>
      </c>
      <c r="O7" s="162"/>
      <c r="P7" s="253" t="s">
        <v>13</v>
      </c>
      <c r="Q7" s="162"/>
      <c r="R7" s="253" t="s">
        <v>14</v>
      </c>
      <c r="S7" s="162"/>
      <c r="T7" s="253" t="s">
        <v>15</v>
      </c>
      <c r="U7" s="162"/>
      <c r="V7" s="253" t="s">
        <v>16</v>
      </c>
      <c r="W7" s="163"/>
      <c r="X7" s="263" t="s">
        <v>17</v>
      </c>
      <c r="Y7" s="17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4.4" x14ac:dyDescent="0.3">
      <c r="A8" s="1"/>
      <c r="B8" s="2" t="s">
        <v>18</v>
      </c>
      <c r="C8" s="4" t="s">
        <v>19</v>
      </c>
      <c r="D8" s="4" t="s">
        <v>18</v>
      </c>
      <c r="E8" s="4" t="s">
        <v>19</v>
      </c>
      <c r="F8" s="4" t="s">
        <v>18</v>
      </c>
      <c r="G8" s="4" t="s">
        <v>19</v>
      </c>
      <c r="H8" s="4" t="s">
        <v>18</v>
      </c>
      <c r="I8" s="4" t="s">
        <v>19</v>
      </c>
      <c r="J8" s="4" t="s">
        <v>18</v>
      </c>
      <c r="K8" s="4" t="s">
        <v>19</v>
      </c>
      <c r="L8" s="4" t="s">
        <v>18</v>
      </c>
      <c r="M8" s="4" t="s">
        <v>19</v>
      </c>
      <c r="N8" s="4" t="s">
        <v>18</v>
      </c>
      <c r="O8" s="4" t="s">
        <v>19</v>
      </c>
      <c r="P8" s="4" t="s">
        <v>18</v>
      </c>
      <c r="Q8" s="4" t="s">
        <v>19</v>
      </c>
      <c r="R8" s="4" t="s">
        <v>18</v>
      </c>
      <c r="S8" s="4" t="s">
        <v>19</v>
      </c>
      <c r="T8" s="4" t="s">
        <v>18</v>
      </c>
      <c r="U8" s="4" t="s">
        <v>19</v>
      </c>
      <c r="V8" s="4" t="s">
        <v>18</v>
      </c>
      <c r="W8" s="5" t="s">
        <v>19</v>
      </c>
      <c r="X8" s="2" t="s">
        <v>18</v>
      </c>
      <c r="Y8" s="5" t="s">
        <v>19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4.4" x14ac:dyDescent="0.3">
      <c r="A9" s="1"/>
      <c r="B9" s="6">
        <v>18008</v>
      </c>
      <c r="C9" s="7" t="s">
        <v>20</v>
      </c>
      <c r="D9" s="7">
        <v>18189</v>
      </c>
      <c r="E9" s="7" t="s">
        <v>20</v>
      </c>
      <c r="F9" s="7">
        <v>16620</v>
      </c>
      <c r="G9" s="7" t="s">
        <v>20</v>
      </c>
      <c r="H9" s="7">
        <v>16393</v>
      </c>
      <c r="I9" s="7" t="s">
        <v>20</v>
      </c>
      <c r="J9" s="7">
        <v>18757</v>
      </c>
      <c r="K9" s="7" t="s">
        <v>20</v>
      </c>
      <c r="L9" s="7">
        <v>16875</v>
      </c>
      <c r="M9" s="7" t="s">
        <v>20</v>
      </c>
      <c r="N9" s="7">
        <v>16613</v>
      </c>
      <c r="O9" s="7" t="s">
        <v>20</v>
      </c>
      <c r="P9" s="7">
        <v>17772</v>
      </c>
      <c r="Q9" s="7" t="s">
        <v>20</v>
      </c>
      <c r="R9" s="7">
        <v>17821</v>
      </c>
      <c r="S9" s="7" t="s">
        <v>20</v>
      </c>
      <c r="T9" s="7">
        <v>18101</v>
      </c>
      <c r="U9" s="7" t="s">
        <v>20</v>
      </c>
      <c r="V9" s="7">
        <v>17899</v>
      </c>
      <c r="W9" s="8" t="s">
        <v>20</v>
      </c>
      <c r="X9" s="6">
        <v>20729</v>
      </c>
      <c r="Y9" s="8" t="s">
        <v>20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" x14ac:dyDescent="0.3">
      <c r="A10" s="1"/>
      <c r="B10" s="2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4.4" x14ac:dyDescent="0.3">
      <c r="A11" s="1"/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4.4" x14ac:dyDescent="0.3">
      <c r="A12" s="1"/>
      <c r="B12" s="205" t="s">
        <v>21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4.4" x14ac:dyDescent="0.3">
      <c r="A13" s="1"/>
      <c r="B13" s="206" t="s">
        <v>22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6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4.4" x14ac:dyDescent="0.3">
      <c r="A14" s="1"/>
      <c r="B14" s="2" t="s">
        <v>3</v>
      </c>
      <c r="C14" s="3"/>
      <c r="D14" s="4" t="s">
        <v>4</v>
      </c>
      <c r="E14" s="253" t="s">
        <v>23</v>
      </c>
      <c r="F14" s="162"/>
      <c r="G14" s="253"/>
      <c r="H14" s="174"/>
      <c r="I14" s="174"/>
      <c r="J14" s="174"/>
      <c r="K14" s="174"/>
      <c r="L14" s="174"/>
      <c r="M14" s="162"/>
      <c r="N14" s="265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2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4.4" x14ac:dyDescent="0.3">
      <c r="A15" s="1"/>
      <c r="B15" s="254" t="s">
        <v>24</v>
      </c>
      <c r="C15" s="162"/>
      <c r="D15" s="253" t="s">
        <v>25</v>
      </c>
      <c r="E15" s="162"/>
      <c r="F15" s="253" t="s">
        <v>26</v>
      </c>
      <c r="G15" s="162"/>
      <c r="H15" s="253" t="s">
        <v>27</v>
      </c>
      <c r="I15" s="162"/>
      <c r="J15" s="253" t="s">
        <v>28</v>
      </c>
      <c r="K15" s="162"/>
      <c r="L15" s="253" t="s">
        <v>29</v>
      </c>
      <c r="M15" s="162"/>
      <c r="N15" s="183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5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4.4" x14ac:dyDescent="0.3">
      <c r="A16" s="1"/>
      <c r="B16" s="254" t="s">
        <v>30</v>
      </c>
      <c r="C16" s="162"/>
      <c r="D16" s="253" t="s">
        <v>31</v>
      </c>
      <c r="E16" s="162"/>
      <c r="F16" s="253" t="s">
        <v>32</v>
      </c>
      <c r="G16" s="162"/>
      <c r="H16" s="253" t="s">
        <v>33</v>
      </c>
      <c r="I16" s="162"/>
      <c r="J16" s="253" t="s">
        <v>34</v>
      </c>
      <c r="K16" s="162"/>
      <c r="L16" s="253" t="s">
        <v>35</v>
      </c>
      <c r="M16" s="162"/>
      <c r="N16" s="183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5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4.4" x14ac:dyDescent="0.3">
      <c r="A17" s="1"/>
      <c r="B17" s="2" t="s">
        <v>18</v>
      </c>
      <c r="C17" s="4" t="s">
        <v>19</v>
      </c>
      <c r="D17" s="4" t="s">
        <v>18</v>
      </c>
      <c r="E17" s="4" t="s">
        <v>19</v>
      </c>
      <c r="F17" s="4" t="s">
        <v>18</v>
      </c>
      <c r="G17" s="4" t="s">
        <v>19</v>
      </c>
      <c r="H17" s="4" t="s">
        <v>18</v>
      </c>
      <c r="I17" s="4" t="s">
        <v>19</v>
      </c>
      <c r="J17" s="4" t="s">
        <v>18</v>
      </c>
      <c r="K17" s="4" t="s">
        <v>19</v>
      </c>
      <c r="L17" s="4" t="s">
        <v>18</v>
      </c>
      <c r="M17" s="4" t="s">
        <v>19</v>
      </c>
      <c r="N17" s="183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5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4.4" x14ac:dyDescent="0.3">
      <c r="A18" s="1"/>
      <c r="B18" s="6">
        <v>253</v>
      </c>
      <c r="C18" s="7" t="s">
        <v>36</v>
      </c>
      <c r="D18" s="7">
        <v>291</v>
      </c>
      <c r="E18" s="7" t="s">
        <v>36</v>
      </c>
      <c r="F18" s="7">
        <v>284</v>
      </c>
      <c r="G18" s="7" t="s">
        <v>36</v>
      </c>
      <c r="H18" s="7">
        <v>302</v>
      </c>
      <c r="I18" s="7" t="s">
        <v>36</v>
      </c>
      <c r="J18" s="7">
        <v>314</v>
      </c>
      <c r="K18" s="7" t="s">
        <v>36</v>
      </c>
      <c r="L18" s="7">
        <v>290</v>
      </c>
      <c r="M18" s="7" t="s">
        <v>36</v>
      </c>
      <c r="N18" s="266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9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4.4" x14ac:dyDescent="0.3">
      <c r="A19" s="1"/>
      <c r="B19" s="27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4.4" x14ac:dyDescent="0.3">
      <c r="A20" s="1"/>
      <c r="B20" s="16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9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.75" customHeight="1" x14ac:dyDescent="0.3">
      <c r="A21" s="1"/>
      <c r="B21" s="275" t="s">
        <v>37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2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.75" customHeight="1" x14ac:dyDescent="0.3">
      <c r="A22" s="1"/>
      <c r="B22" s="276" t="s">
        <v>38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63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.75" customHeight="1" x14ac:dyDescent="0.3">
      <c r="A23" s="1"/>
      <c r="B23" s="9" t="s">
        <v>3</v>
      </c>
      <c r="C23" s="10"/>
      <c r="D23" s="11" t="s">
        <v>4</v>
      </c>
      <c r="E23" s="12" t="s">
        <v>39</v>
      </c>
      <c r="F23" s="12"/>
      <c r="G23" s="277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7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.75" customHeight="1" x14ac:dyDescent="0.3">
      <c r="A24" s="1"/>
      <c r="B24" s="263" t="s">
        <v>40</v>
      </c>
      <c r="C24" s="171"/>
      <c r="D24" s="171"/>
      <c r="E24" s="171"/>
      <c r="F24" s="171"/>
      <c r="G24" s="171"/>
      <c r="H24" s="171"/>
      <c r="I24" s="172"/>
      <c r="J24" s="278" t="s">
        <v>41</v>
      </c>
      <c r="K24" s="174"/>
      <c r="L24" s="174"/>
      <c r="M24" s="174"/>
      <c r="N24" s="174"/>
      <c r="O24" s="174"/>
      <c r="P24" s="174"/>
      <c r="Q24" s="162"/>
      <c r="R24" s="265"/>
      <c r="S24" s="181"/>
      <c r="T24" s="181"/>
      <c r="U24" s="181"/>
      <c r="V24" s="181"/>
      <c r="W24" s="181"/>
      <c r="X24" s="181"/>
      <c r="Y24" s="18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.75" customHeight="1" x14ac:dyDescent="0.3">
      <c r="A25" s="1"/>
      <c r="B25" s="254" t="s">
        <v>42</v>
      </c>
      <c r="C25" s="162"/>
      <c r="D25" s="253" t="s">
        <v>43</v>
      </c>
      <c r="E25" s="162"/>
      <c r="F25" s="253" t="s">
        <v>44</v>
      </c>
      <c r="G25" s="162"/>
      <c r="H25" s="253" t="s">
        <v>45</v>
      </c>
      <c r="I25" s="163"/>
      <c r="J25" s="13" t="s">
        <v>42</v>
      </c>
      <c r="K25" s="14"/>
      <c r="L25" s="14" t="s">
        <v>43</v>
      </c>
      <c r="M25" s="14"/>
      <c r="N25" s="14" t="s">
        <v>44</v>
      </c>
      <c r="O25" s="14"/>
      <c r="P25" s="14" t="s">
        <v>45</v>
      </c>
      <c r="Q25" s="14"/>
      <c r="R25" s="183"/>
      <c r="S25" s="184"/>
      <c r="T25" s="184"/>
      <c r="U25" s="184"/>
      <c r="V25" s="184"/>
      <c r="W25" s="184"/>
      <c r="X25" s="184"/>
      <c r="Y25" s="185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.75" customHeight="1" x14ac:dyDescent="0.3">
      <c r="A26" s="1"/>
      <c r="B26" s="2" t="s">
        <v>18</v>
      </c>
      <c r="C26" s="4" t="s">
        <v>19</v>
      </c>
      <c r="D26" s="4" t="s">
        <v>18</v>
      </c>
      <c r="E26" s="4" t="s">
        <v>19</v>
      </c>
      <c r="F26" s="4" t="s">
        <v>18</v>
      </c>
      <c r="G26" s="4" t="s">
        <v>19</v>
      </c>
      <c r="H26" s="4" t="s">
        <v>18</v>
      </c>
      <c r="I26" s="5" t="s">
        <v>19</v>
      </c>
      <c r="J26" s="15" t="s">
        <v>18</v>
      </c>
      <c r="K26" s="4" t="s">
        <v>19</v>
      </c>
      <c r="L26" s="4" t="s">
        <v>18</v>
      </c>
      <c r="M26" s="4" t="s">
        <v>19</v>
      </c>
      <c r="N26" s="4" t="s">
        <v>18</v>
      </c>
      <c r="O26" s="4" t="s">
        <v>19</v>
      </c>
      <c r="P26" s="4" t="s">
        <v>18</v>
      </c>
      <c r="Q26" s="4" t="s">
        <v>19</v>
      </c>
      <c r="R26" s="183"/>
      <c r="S26" s="184"/>
      <c r="T26" s="184"/>
      <c r="U26" s="184"/>
      <c r="V26" s="184"/>
      <c r="W26" s="184"/>
      <c r="X26" s="184"/>
      <c r="Y26" s="185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.75" customHeight="1" x14ac:dyDescent="0.3">
      <c r="A27" s="1"/>
      <c r="B27" s="6">
        <f>70+40+50</f>
        <v>160</v>
      </c>
      <c r="C27" s="7" t="s">
        <v>46</v>
      </c>
      <c r="D27" s="7">
        <f>50+50+50+40+70+60</f>
        <v>320</v>
      </c>
      <c r="E27" s="7" t="s">
        <v>46</v>
      </c>
      <c r="F27" s="7">
        <v>0</v>
      </c>
      <c r="G27" s="7" t="s">
        <v>46</v>
      </c>
      <c r="H27" s="7">
        <f>40+70+60+30+40+60</f>
        <v>300</v>
      </c>
      <c r="I27" s="8" t="s">
        <v>46</v>
      </c>
      <c r="J27" s="16">
        <f>935+70+40+50</f>
        <v>1095</v>
      </c>
      <c r="K27" s="7" t="s">
        <v>46</v>
      </c>
      <c r="L27" s="7">
        <f>1110+50+50+50+40+70+60</f>
        <v>1430</v>
      </c>
      <c r="M27" s="7" t="s">
        <v>46</v>
      </c>
      <c r="N27" s="7">
        <v>1190</v>
      </c>
      <c r="O27" s="7" t="s">
        <v>46</v>
      </c>
      <c r="P27" s="7">
        <f>1250+40+70+60+30+40+60</f>
        <v>1550</v>
      </c>
      <c r="Q27" s="7" t="s">
        <v>46</v>
      </c>
      <c r="R27" s="266"/>
      <c r="S27" s="168"/>
      <c r="T27" s="168"/>
      <c r="U27" s="168"/>
      <c r="V27" s="168"/>
      <c r="W27" s="168"/>
      <c r="X27" s="168"/>
      <c r="Y27" s="169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.75" customHeight="1" x14ac:dyDescent="0.3">
      <c r="A28" s="1"/>
      <c r="B28" s="267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.75" customHeight="1" x14ac:dyDescent="0.3">
      <c r="A29" s="1"/>
      <c r="B29" s="268" t="s">
        <v>47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7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.75" customHeight="1" x14ac:dyDescent="0.3">
      <c r="A30" s="1"/>
      <c r="B30" s="17" t="s">
        <v>3</v>
      </c>
      <c r="C30" s="18"/>
      <c r="D30" s="19" t="s">
        <v>4</v>
      </c>
      <c r="E30" s="269" t="s">
        <v>39</v>
      </c>
      <c r="F30" s="199"/>
      <c r="G30" s="19"/>
      <c r="H30" s="19"/>
      <c r="I30" s="19"/>
      <c r="J30" s="270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.75" customHeight="1" x14ac:dyDescent="0.3">
      <c r="A31" s="1"/>
      <c r="B31" s="254" t="s">
        <v>42</v>
      </c>
      <c r="C31" s="162"/>
      <c r="D31" s="253" t="s">
        <v>43</v>
      </c>
      <c r="E31" s="162"/>
      <c r="F31" s="253" t="s">
        <v>44</v>
      </c>
      <c r="G31" s="162"/>
      <c r="H31" s="253" t="s">
        <v>45</v>
      </c>
      <c r="I31" s="162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5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.75" customHeight="1" x14ac:dyDescent="0.3">
      <c r="A32" s="1"/>
      <c r="B32" s="2" t="s">
        <v>18</v>
      </c>
      <c r="C32" s="4" t="s">
        <v>19</v>
      </c>
      <c r="D32" s="4" t="s">
        <v>18</v>
      </c>
      <c r="E32" s="4" t="s">
        <v>19</v>
      </c>
      <c r="F32" s="4" t="s">
        <v>18</v>
      </c>
      <c r="G32" s="4" t="s">
        <v>19</v>
      </c>
      <c r="H32" s="4" t="s">
        <v>18</v>
      </c>
      <c r="I32" s="4" t="s">
        <v>19</v>
      </c>
      <c r="J32" s="183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5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.75" customHeight="1" x14ac:dyDescent="0.3">
      <c r="A33" s="1"/>
      <c r="B33" s="6">
        <v>107</v>
      </c>
      <c r="C33" s="7" t="s">
        <v>48</v>
      </c>
      <c r="D33" s="7">
        <v>119</v>
      </c>
      <c r="E33" s="7" t="s">
        <v>48</v>
      </c>
      <c r="F33" s="7">
        <v>91</v>
      </c>
      <c r="G33" s="7" t="s">
        <v>48</v>
      </c>
      <c r="H33" s="7">
        <v>110</v>
      </c>
      <c r="I33" s="7" t="s">
        <v>48</v>
      </c>
      <c r="J33" s="217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7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.75" customHeight="1" x14ac:dyDescent="0.35">
      <c r="A39" s="279"/>
      <c r="B39" s="272" t="s">
        <v>49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256"/>
      <c r="X39" s="273"/>
      <c r="Y39" s="202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customHeight="1" x14ac:dyDescent="0.3">
      <c r="A40" s="233"/>
      <c r="B40" s="259" t="s">
        <v>1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260"/>
      <c r="X40" s="233"/>
      <c r="Y40" s="185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.75" customHeight="1" x14ac:dyDescent="0.3">
      <c r="A41" s="233"/>
      <c r="B41" s="261" t="s">
        <v>2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262"/>
      <c r="X41" s="233"/>
      <c r="Y41" s="185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.75" customHeight="1" x14ac:dyDescent="0.3">
      <c r="A42" s="233"/>
      <c r="B42" s="20" t="s">
        <v>3</v>
      </c>
      <c r="C42" s="21" t="s">
        <v>50</v>
      </c>
      <c r="D42" s="22" t="s">
        <v>4</v>
      </c>
      <c r="E42" s="161" t="s">
        <v>5</v>
      </c>
      <c r="F42" s="162"/>
      <c r="G42" s="161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262"/>
      <c r="X42" s="258"/>
      <c r="Y42" s="18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.75" customHeight="1" x14ac:dyDescent="0.3">
      <c r="A43" s="23"/>
      <c r="B43" s="203" t="s">
        <v>6</v>
      </c>
      <c r="C43" s="162"/>
      <c r="D43" s="161" t="s">
        <v>7</v>
      </c>
      <c r="E43" s="162"/>
      <c r="F43" s="161" t="s">
        <v>8</v>
      </c>
      <c r="G43" s="162"/>
      <c r="H43" s="161" t="s">
        <v>9</v>
      </c>
      <c r="I43" s="162"/>
      <c r="J43" s="161" t="s">
        <v>10</v>
      </c>
      <c r="K43" s="162"/>
      <c r="L43" s="161" t="s">
        <v>11</v>
      </c>
      <c r="M43" s="162"/>
      <c r="N43" s="161" t="s">
        <v>12</v>
      </c>
      <c r="O43" s="162"/>
      <c r="P43" s="161" t="s">
        <v>13</v>
      </c>
      <c r="Q43" s="162"/>
      <c r="R43" s="161" t="s">
        <v>14</v>
      </c>
      <c r="S43" s="162"/>
      <c r="T43" s="161" t="s">
        <v>15</v>
      </c>
      <c r="U43" s="162"/>
      <c r="V43" s="161" t="s">
        <v>16</v>
      </c>
      <c r="W43" s="163"/>
      <c r="X43" s="178" t="s">
        <v>17</v>
      </c>
      <c r="Y43" s="172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75" customHeight="1" x14ac:dyDescent="0.3">
      <c r="A44" s="1"/>
      <c r="B44" s="20" t="s">
        <v>18</v>
      </c>
      <c r="C44" s="22" t="s">
        <v>19</v>
      </c>
      <c r="D44" s="22" t="s">
        <v>18</v>
      </c>
      <c r="E44" s="22" t="s">
        <v>19</v>
      </c>
      <c r="F44" s="22" t="s">
        <v>18</v>
      </c>
      <c r="G44" s="22" t="s">
        <v>19</v>
      </c>
      <c r="H44" s="22" t="s">
        <v>18</v>
      </c>
      <c r="I44" s="22" t="s">
        <v>19</v>
      </c>
      <c r="J44" s="22" t="s">
        <v>18</v>
      </c>
      <c r="K44" s="22" t="s">
        <v>19</v>
      </c>
      <c r="L44" s="22" t="s">
        <v>18</v>
      </c>
      <c r="M44" s="22" t="s">
        <v>19</v>
      </c>
      <c r="N44" s="22" t="s">
        <v>18</v>
      </c>
      <c r="O44" s="22" t="s">
        <v>19</v>
      </c>
      <c r="P44" s="22" t="s">
        <v>18</v>
      </c>
      <c r="Q44" s="22" t="s">
        <v>19</v>
      </c>
      <c r="R44" s="22" t="s">
        <v>18</v>
      </c>
      <c r="S44" s="22" t="s">
        <v>19</v>
      </c>
      <c r="T44" s="22" t="s">
        <v>18</v>
      </c>
      <c r="U44" s="22" t="s">
        <v>19</v>
      </c>
      <c r="V44" s="22" t="s">
        <v>18</v>
      </c>
      <c r="W44" s="24" t="s">
        <v>19</v>
      </c>
      <c r="X44" s="20" t="s">
        <v>18</v>
      </c>
      <c r="Y44" s="24" t="s">
        <v>19</v>
      </c>
      <c r="Z44" s="1"/>
      <c r="AA44" s="1">
        <f>+X9+V9+T9+R9+P9+N9+L9+J9+H9+F9+D9+B9</f>
        <v>213777</v>
      </c>
      <c r="AB44" s="1">
        <v>21378</v>
      </c>
      <c r="AC44" s="1">
        <f>+AB44/2</f>
        <v>10689</v>
      </c>
      <c r="AD44" s="1">
        <f>+AA44-AC44</f>
        <v>203088</v>
      </c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 x14ac:dyDescent="0.3">
      <c r="A45" s="1"/>
      <c r="B45" s="25">
        <v>19540</v>
      </c>
      <c r="C45" s="26" t="s">
        <v>20</v>
      </c>
      <c r="D45" s="27">
        <v>20235</v>
      </c>
      <c r="E45" s="26" t="s">
        <v>20</v>
      </c>
      <c r="F45" s="27">
        <v>21488</v>
      </c>
      <c r="G45" s="26" t="s">
        <v>20</v>
      </c>
      <c r="H45" s="27">
        <v>20827</v>
      </c>
      <c r="I45" s="26" t="s">
        <v>20</v>
      </c>
      <c r="J45" s="27">
        <v>20840</v>
      </c>
      <c r="K45" s="26" t="s">
        <v>20</v>
      </c>
      <c r="L45" s="27">
        <v>18438</v>
      </c>
      <c r="M45" s="26" t="s">
        <v>20</v>
      </c>
      <c r="N45" s="27">
        <v>20450</v>
      </c>
      <c r="O45" s="26" t="s">
        <v>20</v>
      </c>
      <c r="P45" s="27">
        <v>19389</v>
      </c>
      <c r="Q45" s="26" t="s">
        <v>20</v>
      </c>
      <c r="R45" s="27">
        <v>21310</v>
      </c>
      <c r="S45" s="26" t="s">
        <v>20</v>
      </c>
      <c r="T45" s="27">
        <v>21219</v>
      </c>
      <c r="U45" s="26" t="s">
        <v>20</v>
      </c>
      <c r="V45" s="27">
        <v>21021</v>
      </c>
      <c r="W45" s="28" t="s">
        <v>20</v>
      </c>
      <c r="X45" s="29">
        <v>20000</v>
      </c>
      <c r="Y45" s="28" t="s">
        <v>20</v>
      </c>
      <c r="Z45" s="1"/>
      <c r="AA45" s="1">
        <f>+X45+V45+T45+R45+P45+N45+J45+L45+H45+F45+D45+B45</f>
        <v>244757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 x14ac:dyDescent="0.3">
      <c r="A46" s="30"/>
      <c r="B46" s="31">
        <f>+((B45-B9)/B9)*100</f>
        <v>8.5073300755219901</v>
      </c>
      <c r="C46" s="32" t="s">
        <v>51</v>
      </c>
      <c r="D46" s="31">
        <f>+((D45-D9)/D9)*100</f>
        <v>11.248556820056079</v>
      </c>
      <c r="E46" s="32" t="s">
        <v>51</v>
      </c>
      <c r="F46" s="31">
        <f>+((F45-F9)/F9)*100</f>
        <v>29.290012033694346</v>
      </c>
      <c r="G46" s="32" t="s">
        <v>51</v>
      </c>
      <c r="H46" s="31">
        <f>+((H45-H9)/H9)*100</f>
        <v>27.048130299518085</v>
      </c>
      <c r="I46" s="32" t="s">
        <v>51</v>
      </c>
      <c r="J46" s="31">
        <f>+((J45-J9)/J9)*100</f>
        <v>11.105187396705229</v>
      </c>
      <c r="K46" s="32" t="s">
        <v>51</v>
      </c>
      <c r="L46" s="31">
        <f>+((L45-L9)/L9)*100</f>
        <v>9.2622222222222224</v>
      </c>
      <c r="M46" s="32" t="s">
        <v>51</v>
      </c>
      <c r="N46" s="31">
        <f>+((N45-N9)/N9)*100</f>
        <v>23.096370312405949</v>
      </c>
      <c r="O46" s="32" t="s">
        <v>51</v>
      </c>
      <c r="P46" s="31">
        <f>+((P45-P9)/P9)*100</f>
        <v>9.0985820391627286</v>
      </c>
      <c r="Q46" s="32" t="s">
        <v>51</v>
      </c>
      <c r="R46" s="31">
        <f>+((R45-R9)/R9)*100</f>
        <v>19.578025924471127</v>
      </c>
      <c r="S46" s="32" t="s">
        <v>51</v>
      </c>
      <c r="T46" s="31">
        <f>+((T45-T9)/T9)*100</f>
        <v>17.225567648196233</v>
      </c>
      <c r="U46" s="32" t="s">
        <v>51</v>
      </c>
      <c r="V46" s="31">
        <f>+((V45-V9)/V9)*100</f>
        <v>17.4423152131404</v>
      </c>
      <c r="W46" s="32" t="s">
        <v>51</v>
      </c>
      <c r="X46" s="33">
        <f>+((X45-X9)/X9)*100</f>
        <v>-3.5168121954749387</v>
      </c>
      <c r="Y46" s="34" t="s">
        <v>51</v>
      </c>
      <c r="Z46" s="1"/>
      <c r="AA46" s="1">
        <f>+B45-B9</f>
        <v>1532</v>
      </c>
      <c r="AB46" s="1">
        <f>+D45-D9</f>
        <v>2046</v>
      </c>
      <c r="AC46" s="1">
        <f>+F45-F9</f>
        <v>4868</v>
      </c>
      <c r="AD46" s="1">
        <f>+H45-H9</f>
        <v>4434</v>
      </c>
      <c r="AE46" s="1">
        <f>+J45-J9</f>
        <v>2083</v>
      </c>
      <c r="AF46" s="1">
        <f>+L45-L9</f>
        <v>1563</v>
      </c>
      <c r="AG46" s="1">
        <f>+N45-N9</f>
        <v>3837</v>
      </c>
      <c r="AH46" s="1">
        <f>+P45-P9</f>
        <v>1617</v>
      </c>
      <c r="AI46" s="1">
        <f>+R45-R9</f>
        <v>3489</v>
      </c>
      <c r="AJ46" s="1">
        <f>+T45-T9</f>
        <v>3118</v>
      </c>
      <c r="AK46" s="1">
        <f>+V45-V9</f>
        <v>3122</v>
      </c>
      <c r="AL46" s="1">
        <f>+X45-X9</f>
        <v>-729</v>
      </c>
      <c r="AM46" s="1">
        <f>SUM(AA46:AL46)</f>
        <v>30980</v>
      </c>
    </row>
    <row r="47" spans="1:39" ht="15.75" customHeight="1" x14ac:dyDescent="0.3">
      <c r="A47" s="279"/>
      <c r="B47" s="20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6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 x14ac:dyDescent="0.3">
      <c r="A48" s="233"/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9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 x14ac:dyDescent="0.3">
      <c r="A49" s="233"/>
      <c r="B49" s="205" t="s">
        <v>21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2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 x14ac:dyDescent="0.3">
      <c r="A50" s="233"/>
      <c r="B50" s="206" t="s">
        <v>22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63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 x14ac:dyDescent="0.3">
      <c r="A51" s="233"/>
      <c r="B51" s="20" t="s">
        <v>3</v>
      </c>
      <c r="C51" s="21" t="s">
        <v>50</v>
      </c>
      <c r="D51" s="22" t="s">
        <v>4</v>
      </c>
      <c r="E51" s="161" t="s">
        <v>23</v>
      </c>
      <c r="F51" s="162"/>
      <c r="G51" s="161"/>
      <c r="H51" s="174"/>
      <c r="I51" s="174"/>
      <c r="J51" s="174"/>
      <c r="K51" s="174"/>
      <c r="L51" s="174"/>
      <c r="M51" s="162"/>
      <c r="N51" s="180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2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 x14ac:dyDescent="0.3">
      <c r="A52" s="30"/>
      <c r="B52" s="203" t="s">
        <v>24</v>
      </c>
      <c r="C52" s="162"/>
      <c r="D52" s="161" t="s">
        <v>25</v>
      </c>
      <c r="E52" s="162"/>
      <c r="F52" s="161" t="s">
        <v>26</v>
      </c>
      <c r="G52" s="162"/>
      <c r="H52" s="161" t="s">
        <v>27</v>
      </c>
      <c r="I52" s="162"/>
      <c r="J52" s="161" t="s">
        <v>28</v>
      </c>
      <c r="K52" s="162"/>
      <c r="L52" s="161" t="s">
        <v>29</v>
      </c>
      <c r="M52" s="162"/>
      <c r="N52" s="183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5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 x14ac:dyDescent="0.3">
      <c r="A53" s="30"/>
      <c r="B53" s="203" t="s">
        <v>30</v>
      </c>
      <c r="C53" s="162"/>
      <c r="D53" s="161" t="s">
        <v>31</v>
      </c>
      <c r="E53" s="162"/>
      <c r="F53" s="161" t="s">
        <v>32</v>
      </c>
      <c r="G53" s="162"/>
      <c r="H53" s="161" t="s">
        <v>33</v>
      </c>
      <c r="I53" s="162"/>
      <c r="J53" s="161" t="s">
        <v>34</v>
      </c>
      <c r="K53" s="162"/>
      <c r="L53" s="161" t="s">
        <v>35</v>
      </c>
      <c r="M53" s="162"/>
      <c r="N53" s="183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5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 x14ac:dyDescent="0.3">
      <c r="A54" s="1"/>
      <c r="B54" s="20" t="s">
        <v>18</v>
      </c>
      <c r="C54" s="22" t="s">
        <v>19</v>
      </c>
      <c r="D54" s="22" t="s">
        <v>18</v>
      </c>
      <c r="E54" s="22" t="s">
        <v>19</v>
      </c>
      <c r="F54" s="22" t="s">
        <v>18</v>
      </c>
      <c r="G54" s="22" t="s">
        <v>19</v>
      </c>
      <c r="H54" s="22" t="s">
        <v>18</v>
      </c>
      <c r="I54" s="22" t="s">
        <v>19</v>
      </c>
      <c r="J54" s="22" t="s">
        <v>18</v>
      </c>
      <c r="K54" s="22" t="s">
        <v>19</v>
      </c>
      <c r="L54" s="22" t="s">
        <v>18</v>
      </c>
      <c r="M54" s="22" t="s">
        <v>19</v>
      </c>
      <c r="N54" s="183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5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.75" customHeight="1" x14ac:dyDescent="0.3">
      <c r="A55" s="1"/>
      <c r="B55" s="25">
        <v>311</v>
      </c>
      <c r="C55" s="26" t="s">
        <v>36</v>
      </c>
      <c r="D55" s="27">
        <v>326</v>
      </c>
      <c r="E55" s="26" t="s">
        <v>36</v>
      </c>
      <c r="F55" s="27">
        <v>304</v>
      </c>
      <c r="G55" s="26" t="s">
        <v>36</v>
      </c>
      <c r="H55" s="35">
        <v>264</v>
      </c>
      <c r="I55" s="26" t="s">
        <v>36</v>
      </c>
      <c r="J55" s="27">
        <v>326</v>
      </c>
      <c r="K55" s="26" t="s">
        <v>36</v>
      </c>
      <c r="L55" s="27">
        <v>297</v>
      </c>
      <c r="M55" s="26" t="s">
        <v>36</v>
      </c>
      <c r="N55" s="183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5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.75" customHeight="1" x14ac:dyDescent="0.3">
      <c r="A56" s="30"/>
      <c r="B56" s="36">
        <f>+((B55-B18)/B18)*100</f>
        <v>22.92490118577075</v>
      </c>
      <c r="C56" s="37" t="s">
        <v>51</v>
      </c>
      <c r="D56" s="36">
        <f>+((D55-D18)/D18)*100</f>
        <v>12.027491408934708</v>
      </c>
      <c r="E56" s="37" t="s">
        <v>51</v>
      </c>
      <c r="F56" s="36">
        <f>+((F55-F18)/F18)*100</f>
        <v>7.042253521126761</v>
      </c>
      <c r="G56" s="37" t="s">
        <v>51</v>
      </c>
      <c r="H56" s="38">
        <f>+((H55-H18)/H18)*100</f>
        <v>-12.582781456953644</v>
      </c>
      <c r="I56" s="37" t="s">
        <v>51</v>
      </c>
      <c r="J56" s="36">
        <f>+((J55-J18)/J18)*100</f>
        <v>3.8216560509554141</v>
      </c>
      <c r="K56" s="37" t="s">
        <v>51</v>
      </c>
      <c r="L56" s="36">
        <f>+((L55-L18)/L18)*100</f>
        <v>2.4137931034482758</v>
      </c>
      <c r="M56" s="37" t="s">
        <v>51</v>
      </c>
      <c r="N56" s="186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 x14ac:dyDescent="0.3">
      <c r="A57" s="279"/>
      <c r="B57" s="164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6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 x14ac:dyDescent="0.3">
      <c r="A58" s="233"/>
      <c r="B58" s="167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9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 x14ac:dyDescent="0.3">
      <c r="A59" s="233"/>
      <c r="B59" s="170" t="s">
        <v>37</v>
      </c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2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 x14ac:dyDescent="0.3">
      <c r="A60" s="233"/>
      <c r="B60" s="173" t="s">
        <v>38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63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 x14ac:dyDescent="0.3">
      <c r="A61" s="233"/>
      <c r="B61" s="39" t="s">
        <v>3</v>
      </c>
      <c r="C61" s="40">
        <v>0.1</v>
      </c>
      <c r="D61" s="41" t="s">
        <v>4</v>
      </c>
      <c r="E61" s="42" t="s">
        <v>39</v>
      </c>
      <c r="F61" s="42"/>
      <c r="G61" s="175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 x14ac:dyDescent="0.3">
      <c r="A62" s="233"/>
      <c r="B62" s="178" t="s">
        <v>40</v>
      </c>
      <c r="C62" s="171"/>
      <c r="D62" s="171"/>
      <c r="E62" s="171"/>
      <c r="F62" s="171"/>
      <c r="G62" s="171"/>
      <c r="H62" s="171"/>
      <c r="I62" s="172"/>
      <c r="J62" s="179" t="s">
        <v>41</v>
      </c>
      <c r="K62" s="174"/>
      <c r="L62" s="174"/>
      <c r="M62" s="174"/>
      <c r="N62" s="174"/>
      <c r="O62" s="174"/>
      <c r="P62" s="174"/>
      <c r="Q62" s="162"/>
      <c r="R62" s="180"/>
      <c r="S62" s="181"/>
      <c r="T62" s="181"/>
      <c r="U62" s="181"/>
      <c r="V62" s="181"/>
      <c r="W62" s="181"/>
      <c r="X62" s="181"/>
      <c r="Y62" s="18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 x14ac:dyDescent="0.3">
      <c r="A63" s="1"/>
      <c r="B63" s="203" t="s">
        <v>42</v>
      </c>
      <c r="C63" s="162"/>
      <c r="D63" s="161" t="s">
        <v>43</v>
      </c>
      <c r="E63" s="162"/>
      <c r="F63" s="161" t="s">
        <v>44</v>
      </c>
      <c r="G63" s="162"/>
      <c r="H63" s="161" t="s">
        <v>45</v>
      </c>
      <c r="I63" s="163"/>
      <c r="J63" s="43" t="s">
        <v>42</v>
      </c>
      <c r="K63" s="44"/>
      <c r="L63" s="44" t="s">
        <v>43</v>
      </c>
      <c r="M63" s="44"/>
      <c r="N63" s="44" t="s">
        <v>44</v>
      </c>
      <c r="O63" s="44"/>
      <c r="P63" s="44" t="s">
        <v>45</v>
      </c>
      <c r="Q63" s="44"/>
      <c r="R63" s="183"/>
      <c r="S63" s="184"/>
      <c r="T63" s="184"/>
      <c r="U63" s="184"/>
      <c r="V63" s="184"/>
      <c r="W63" s="184"/>
      <c r="X63" s="184"/>
      <c r="Y63" s="185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 x14ac:dyDescent="0.3">
      <c r="A64" s="1"/>
      <c r="B64" s="20" t="s">
        <v>18</v>
      </c>
      <c r="C64" s="22" t="s">
        <v>19</v>
      </c>
      <c r="D64" s="22" t="s">
        <v>18</v>
      </c>
      <c r="E64" s="22" t="s">
        <v>19</v>
      </c>
      <c r="F64" s="22" t="s">
        <v>18</v>
      </c>
      <c r="G64" s="22" t="s">
        <v>19</v>
      </c>
      <c r="H64" s="22" t="s">
        <v>18</v>
      </c>
      <c r="I64" s="24" t="s">
        <v>19</v>
      </c>
      <c r="J64" s="45" t="s">
        <v>18</v>
      </c>
      <c r="K64" s="22" t="s">
        <v>19</v>
      </c>
      <c r="L64" s="22" t="s">
        <v>18</v>
      </c>
      <c r="M64" s="22" t="s">
        <v>19</v>
      </c>
      <c r="N64" s="22" t="s">
        <v>18</v>
      </c>
      <c r="O64" s="22" t="s">
        <v>19</v>
      </c>
      <c r="P64" s="22" t="s">
        <v>18</v>
      </c>
      <c r="Q64" s="22" t="s">
        <v>19</v>
      </c>
      <c r="R64" s="183"/>
      <c r="S64" s="184"/>
      <c r="T64" s="184"/>
      <c r="U64" s="184"/>
      <c r="V64" s="184"/>
      <c r="W64" s="184"/>
      <c r="X64" s="184"/>
      <c r="Y64" s="185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 x14ac:dyDescent="0.3">
      <c r="A65" s="1"/>
      <c r="B65" s="29">
        <f>70+60+50</f>
        <v>180</v>
      </c>
      <c r="C65" s="26" t="s">
        <v>46</v>
      </c>
      <c r="D65" s="46">
        <v>90</v>
      </c>
      <c r="E65" s="26" t="s">
        <v>46</v>
      </c>
      <c r="F65" s="35">
        <v>250</v>
      </c>
      <c r="G65" s="26" t="s">
        <v>46</v>
      </c>
      <c r="H65" s="35">
        <v>130</v>
      </c>
      <c r="I65" s="28" t="s">
        <v>46</v>
      </c>
      <c r="J65" s="47">
        <f>935+70+60+50</f>
        <v>1115</v>
      </c>
      <c r="K65" s="26" t="s">
        <v>46</v>
      </c>
      <c r="L65" s="26">
        <v>1035</v>
      </c>
      <c r="M65" s="26" t="s">
        <v>46</v>
      </c>
      <c r="N65" s="26">
        <v>1230</v>
      </c>
      <c r="O65" s="26" t="s">
        <v>46</v>
      </c>
      <c r="P65" s="26">
        <v>1300</v>
      </c>
      <c r="Q65" s="26" t="s">
        <v>46</v>
      </c>
      <c r="R65" s="183"/>
      <c r="S65" s="184"/>
      <c r="T65" s="184"/>
      <c r="U65" s="184"/>
      <c r="V65" s="184"/>
      <c r="W65" s="184"/>
      <c r="X65" s="184"/>
      <c r="Y65" s="185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 x14ac:dyDescent="0.3">
      <c r="A66" s="30"/>
      <c r="B66" s="38">
        <f>+((B65/J65)*100)</f>
        <v>16.143497757847534</v>
      </c>
      <c r="C66" s="48" t="s">
        <v>51</v>
      </c>
      <c r="D66" s="49">
        <f>+((D65/L65)*100)</f>
        <v>8.695652173913043</v>
      </c>
      <c r="E66" s="48" t="s">
        <v>51</v>
      </c>
      <c r="F66" s="38">
        <f>+((F65/N65)*100)</f>
        <v>20.325203252032519</v>
      </c>
      <c r="G66" s="48" t="s">
        <v>51</v>
      </c>
      <c r="H66" s="50">
        <f>+((H65/P65)*100)</f>
        <v>10</v>
      </c>
      <c r="I66" s="51" t="s">
        <v>51</v>
      </c>
      <c r="J66" s="189"/>
      <c r="K66" s="190"/>
      <c r="L66" s="190"/>
      <c r="M66" s="190"/>
      <c r="N66" s="190"/>
      <c r="O66" s="190"/>
      <c r="P66" s="190"/>
      <c r="Q66" s="191"/>
      <c r="R66" s="186"/>
      <c r="S66" s="187"/>
      <c r="T66" s="187"/>
      <c r="U66" s="187"/>
      <c r="V66" s="187"/>
      <c r="W66" s="187"/>
      <c r="X66" s="187"/>
      <c r="Y66" s="18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 x14ac:dyDescent="0.3">
      <c r="A67" s="1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 x14ac:dyDescent="0.3">
      <c r="A68" s="52"/>
      <c r="B68" s="195" t="s">
        <v>47</v>
      </c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7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 x14ac:dyDescent="0.3">
      <c r="A69" s="52"/>
      <c r="B69" s="53" t="s">
        <v>3</v>
      </c>
      <c r="C69" s="54" t="s">
        <v>52</v>
      </c>
      <c r="D69" s="55" t="s">
        <v>4</v>
      </c>
      <c r="E69" s="198" t="s">
        <v>39</v>
      </c>
      <c r="F69" s="199"/>
      <c r="G69" s="55"/>
      <c r="H69" s="55"/>
      <c r="I69" s="55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2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 x14ac:dyDescent="0.3">
      <c r="A70" s="52"/>
      <c r="B70" s="203" t="s">
        <v>42</v>
      </c>
      <c r="C70" s="162"/>
      <c r="D70" s="161" t="s">
        <v>43</v>
      </c>
      <c r="E70" s="162"/>
      <c r="F70" s="161" t="s">
        <v>44</v>
      </c>
      <c r="G70" s="162"/>
      <c r="H70" s="161" t="s">
        <v>45</v>
      </c>
      <c r="I70" s="162"/>
      <c r="J70" s="183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5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 x14ac:dyDescent="0.3">
      <c r="A71" s="52"/>
      <c r="B71" s="20" t="s">
        <v>18</v>
      </c>
      <c r="C71" s="22" t="s">
        <v>19</v>
      </c>
      <c r="D71" s="22" t="s">
        <v>18</v>
      </c>
      <c r="E71" s="22" t="s">
        <v>19</v>
      </c>
      <c r="F71" s="22" t="s">
        <v>18</v>
      </c>
      <c r="G71" s="22" t="s">
        <v>19</v>
      </c>
      <c r="H71" s="22" t="s">
        <v>18</v>
      </c>
      <c r="I71" s="22" t="s">
        <v>19</v>
      </c>
      <c r="J71" s="183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5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 x14ac:dyDescent="0.3">
      <c r="A72" s="52"/>
      <c r="B72" s="25">
        <v>135</v>
      </c>
      <c r="C72" s="26" t="s">
        <v>48</v>
      </c>
      <c r="D72" s="35">
        <v>67</v>
      </c>
      <c r="E72" s="26" t="s">
        <v>48</v>
      </c>
      <c r="F72" s="27">
        <v>98</v>
      </c>
      <c r="G72" s="26" t="s">
        <v>48</v>
      </c>
      <c r="H72" s="35">
        <v>99</v>
      </c>
      <c r="I72" s="26" t="s">
        <v>48</v>
      </c>
      <c r="J72" s="183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5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 x14ac:dyDescent="0.3">
      <c r="A73" s="56"/>
      <c r="B73" s="36">
        <f>+((B72-B33)/B33)*100</f>
        <v>26.168224299065418</v>
      </c>
      <c r="C73" s="37" t="s">
        <v>51</v>
      </c>
      <c r="D73" s="38">
        <f>+((D72-D33)/D33)*100</f>
        <v>-43.69747899159664</v>
      </c>
      <c r="E73" s="37" t="s">
        <v>51</v>
      </c>
      <c r="F73" s="36">
        <f>+((F72-F33)/F33)*100</f>
        <v>7.6923076923076925</v>
      </c>
      <c r="G73" s="37" t="s">
        <v>51</v>
      </c>
      <c r="H73" s="38">
        <f>+((H72-H33)/H33)*100</f>
        <v>-10</v>
      </c>
      <c r="I73" s="37" t="s">
        <v>51</v>
      </c>
      <c r="J73" s="186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 x14ac:dyDescent="0.35">
      <c r="A77" s="1"/>
      <c r="B77" s="272" t="s">
        <v>53</v>
      </c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256"/>
      <c r="X77" s="273"/>
      <c r="Y77" s="202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 x14ac:dyDescent="0.3">
      <c r="A78" s="1"/>
      <c r="B78" s="259" t="s">
        <v>1</v>
      </c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260"/>
      <c r="X78" s="233"/>
      <c r="Y78" s="185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 x14ac:dyDescent="0.3">
      <c r="A79" s="1"/>
      <c r="B79" s="261" t="s">
        <v>2</v>
      </c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262"/>
      <c r="X79" s="233"/>
      <c r="Y79" s="185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 x14ac:dyDescent="0.3">
      <c r="A80" s="1"/>
      <c r="B80" s="20" t="s">
        <v>3</v>
      </c>
      <c r="C80" s="21" t="s">
        <v>54</v>
      </c>
      <c r="D80" s="22" t="s">
        <v>4</v>
      </c>
      <c r="E80" s="161" t="s">
        <v>5</v>
      </c>
      <c r="F80" s="162"/>
      <c r="G80" s="161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262"/>
      <c r="X80" s="258"/>
      <c r="Y80" s="18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 x14ac:dyDescent="0.3">
      <c r="A81" s="1"/>
      <c r="B81" s="203" t="s">
        <v>6</v>
      </c>
      <c r="C81" s="162"/>
      <c r="D81" s="161" t="s">
        <v>7</v>
      </c>
      <c r="E81" s="162"/>
      <c r="F81" s="161" t="s">
        <v>8</v>
      </c>
      <c r="G81" s="162"/>
      <c r="H81" s="161" t="s">
        <v>9</v>
      </c>
      <c r="I81" s="162"/>
      <c r="J81" s="161" t="s">
        <v>10</v>
      </c>
      <c r="K81" s="162"/>
      <c r="L81" s="161" t="s">
        <v>11</v>
      </c>
      <c r="M81" s="162"/>
      <c r="N81" s="161" t="s">
        <v>12</v>
      </c>
      <c r="O81" s="162"/>
      <c r="P81" s="161" t="s">
        <v>13</v>
      </c>
      <c r="Q81" s="162"/>
      <c r="R81" s="161" t="s">
        <v>14</v>
      </c>
      <c r="S81" s="162"/>
      <c r="T81" s="161" t="s">
        <v>15</v>
      </c>
      <c r="U81" s="162"/>
      <c r="V81" s="161" t="s">
        <v>16</v>
      </c>
      <c r="W81" s="163"/>
      <c r="X81" s="178" t="s">
        <v>17</v>
      </c>
      <c r="Y81" s="172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 x14ac:dyDescent="0.3">
      <c r="A82" s="1"/>
      <c r="B82" s="20" t="s">
        <v>18</v>
      </c>
      <c r="C82" s="22" t="s">
        <v>19</v>
      </c>
      <c r="D82" s="22" t="s">
        <v>18</v>
      </c>
      <c r="E82" s="22" t="s">
        <v>19</v>
      </c>
      <c r="F82" s="22" t="s">
        <v>18</v>
      </c>
      <c r="G82" s="22" t="s">
        <v>19</v>
      </c>
      <c r="H82" s="22" t="s">
        <v>18</v>
      </c>
      <c r="I82" s="22" t="s">
        <v>19</v>
      </c>
      <c r="J82" s="22" t="s">
        <v>18</v>
      </c>
      <c r="K82" s="22" t="s">
        <v>19</v>
      </c>
      <c r="L82" s="22" t="s">
        <v>18</v>
      </c>
      <c r="M82" s="22" t="s">
        <v>19</v>
      </c>
      <c r="N82" s="22" t="s">
        <v>18</v>
      </c>
      <c r="O82" s="22" t="s">
        <v>19</v>
      </c>
      <c r="P82" s="22" t="s">
        <v>18</v>
      </c>
      <c r="Q82" s="22" t="s">
        <v>19</v>
      </c>
      <c r="R82" s="22" t="s">
        <v>18</v>
      </c>
      <c r="S82" s="22" t="s">
        <v>19</v>
      </c>
      <c r="T82" s="22" t="s">
        <v>18</v>
      </c>
      <c r="U82" s="22" t="s">
        <v>19</v>
      </c>
      <c r="V82" s="22" t="s">
        <v>18</v>
      </c>
      <c r="W82" s="24" t="s">
        <v>19</v>
      </c>
      <c r="X82" s="20" t="s">
        <v>18</v>
      </c>
      <c r="Y82" s="24" t="s">
        <v>19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 x14ac:dyDescent="0.3">
      <c r="A83" s="1"/>
      <c r="B83" s="57">
        <v>18978</v>
      </c>
      <c r="C83" s="58" t="s">
        <v>20</v>
      </c>
      <c r="D83" s="59">
        <v>18386</v>
      </c>
      <c r="E83" s="58" t="s">
        <v>20</v>
      </c>
      <c r="F83" s="35">
        <v>19985</v>
      </c>
      <c r="G83" s="58" t="s">
        <v>20</v>
      </c>
      <c r="H83" s="35">
        <v>18518</v>
      </c>
      <c r="I83" s="58" t="s">
        <v>20</v>
      </c>
      <c r="J83" s="35">
        <v>18957</v>
      </c>
      <c r="K83" s="58" t="s">
        <v>20</v>
      </c>
      <c r="L83" s="27">
        <v>19687</v>
      </c>
      <c r="M83" s="58" t="s">
        <v>20</v>
      </c>
      <c r="N83" s="35">
        <v>20001</v>
      </c>
      <c r="O83" s="58" t="s">
        <v>20</v>
      </c>
      <c r="P83" s="27">
        <v>19515</v>
      </c>
      <c r="Q83" s="58" t="s">
        <v>20</v>
      </c>
      <c r="R83" s="27">
        <v>21784</v>
      </c>
      <c r="S83" s="58" t="s">
        <v>20</v>
      </c>
      <c r="T83" s="35">
        <v>20284</v>
      </c>
      <c r="U83" s="58" t="s">
        <v>20</v>
      </c>
      <c r="V83" s="35">
        <v>20335</v>
      </c>
      <c r="W83" s="60" t="s">
        <v>20</v>
      </c>
      <c r="X83" s="25">
        <v>20054</v>
      </c>
      <c r="Y83" s="28" t="s">
        <v>20</v>
      </c>
      <c r="Z83" s="1"/>
      <c r="AA83" s="1">
        <f>+B83+D83+F83+H83+J83+L83</f>
        <v>114511</v>
      </c>
      <c r="AB83" s="1"/>
      <c r="AC83" s="1">
        <f>+(AA120-AA83)/AA83</f>
        <v>4.2493734226406198E-2</v>
      </c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 x14ac:dyDescent="0.3">
      <c r="A84" s="1"/>
      <c r="B84" s="61">
        <f>+((B83-B45)/B45)*100</f>
        <v>-2.8761514841351072</v>
      </c>
      <c r="C84" s="62" t="s">
        <v>51</v>
      </c>
      <c r="D84" s="61">
        <f>+((D83-D45)/D45)*100</f>
        <v>-9.1376328144304431</v>
      </c>
      <c r="E84" s="62" t="s">
        <v>51</v>
      </c>
      <c r="F84" s="33">
        <f>+((F83-F45)/F45)*100</f>
        <v>-6.994601638123604</v>
      </c>
      <c r="G84" s="62" t="s">
        <v>51</v>
      </c>
      <c r="H84" s="33">
        <f>+((H83-H45)/H45)*100</f>
        <v>-11.086570317376482</v>
      </c>
      <c r="I84" s="62" t="s">
        <v>51</v>
      </c>
      <c r="J84" s="33">
        <f>+((J83-J45)/J45)*100</f>
        <v>-9.0355086372360844</v>
      </c>
      <c r="K84" s="62" t="s">
        <v>51</v>
      </c>
      <c r="L84" s="31">
        <f>+((L83-L45)/L45)*100</f>
        <v>6.7740535849875254</v>
      </c>
      <c r="M84" s="62" t="s">
        <v>51</v>
      </c>
      <c r="N84" s="33">
        <f>+((N83-N45)/N45)*100</f>
        <v>-2.19559902200489</v>
      </c>
      <c r="O84" s="62" t="s">
        <v>51</v>
      </c>
      <c r="P84" s="31">
        <f>+((P83-P45)/P45)*100</f>
        <v>0.64985300943834134</v>
      </c>
      <c r="Q84" s="62" t="s">
        <v>51</v>
      </c>
      <c r="R84" s="31">
        <f>+((R83-R45)/R45)*100</f>
        <v>2.2243078366963864</v>
      </c>
      <c r="S84" s="62" t="s">
        <v>51</v>
      </c>
      <c r="T84" s="33">
        <f>+((T83-T45)/T45)*100</f>
        <v>-4.4064282011404874</v>
      </c>
      <c r="U84" s="62" t="s">
        <v>51</v>
      </c>
      <c r="V84" s="33">
        <f>+((V83-V45)/V45)*100</f>
        <v>-3.263403263403263</v>
      </c>
      <c r="W84" s="62" t="s">
        <v>51</v>
      </c>
      <c r="X84" s="31">
        <f>+((X83-X45)/X45)*100</f>
        <v>0.27</v>
      </c>
      <c r="Y84" s="34" t="s">
        <v>51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 x14ac:dyDescent="0.3">
      <c r="A85" s="1"/>
      <c r="B85" s="204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6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 x14ac:dyDescent="0.3">
      <c r="A86" s="1"/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9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 x14ac:dyDescent="0.3">
      <c r="A87" s="1"/>
      <c r="B87" s="205" t="s">
        <v>21</v>
      </c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2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 x14ac:dyDescent="0.3">
      <c r="A88" s="1"/>
      <c r="B88" s="206" t="s">
        <v>22</v>
      </c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63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 x14ac:dyDescent="0.3">
      <c r="A89" s="1"/>
      <c r="B89" s="20" t="s">
        <v>3</v>
      </c>
      <c r="C89" s="21" t="s">
        <v>54</v>
      </c>
      <c r="D89" s="22" t="s">
        <v>4</v>
      </c>
      <c r="E89" s="161" t="s">
        <v>23</v>
      </c>
      <c r="F89" s="162"/>
      <c r="G89" s="161"/>
      <c r="H89" s="174"/>
      <c r="I89" s="174"/>
      <c r="J89" s="174"/>
      <c r="K89" s="174"/>
      <c r="L89" s="174"/>
      <c r="M89" s="162"/>
      <c r="N89" s="180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2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 x14ac:dyDescent="0.3">
      <c r="A90" s="1"/>
      <c r="B90" s="203" t="s">
        <v>24</v>
      </c>
      <c r="C90" s="162"/>
      <c r="D90" s="161" t="s">
        <v>25</v>
      </c>
      <c r="E90" s="162"/>
      <c r="F90" s="161" t="s">
        <v>26</v>
      </c>
      <c r="G90" s="162"/>
      <c r="H90" s="161" t="s">
        <v>27</v>
      </c>
      <c r="I90" s="162"/>
      <c r="J90" s="161" t="s">
        <v>28</v>
      </c>
      <c r="K90" s="162"/>
      <c r="L90" s="161" t="s">
        <v>29</v>
      </c>
      <c r="M90" s="162"/>
      <c r="N90" s="183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5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 x14ac:dyDescent="0.3">
      <c r="A91" s="1"/>
      <c r="B91" s="203" t="s">
        <v>30</v>
      </c>
      <c r="C91" s="162"/>
      <c r="D91" s="161" t="s">
        <v>31</v>
      </c>
      <c r="E91" s="162"/>
      <c r="F91" s="161" t="s">
        <v>32</v>
      </c>
      <c r="G91" s="162"/>
      <c r="H91" s="161" t="s">
        <v>33</v>
      </c>
      <c r="I91" s="162"/>
      <c r="J91" s="161" t="s">
        <v>34</v>
      </c>
      <c r="K91" s="162"/>
      <c r="L91" s="161" t="s">
        <v>35</v>
      </c>
      <c r="M91" s="162"/>
      <c r="N91" s="183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5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 x14ac:dyDescent="0.3">
      <c r="A92" s="1"/>
      <c r="B92" s="20" t="s">
        <v>18</v>
      </c>
      <c r="C92" s="22" t="s">
        <v>19</v>
      </c>
      <c r="D92" s="22" t="s">
        <v>18</v>
      </c>
      <c r="E92" s="22" t="s">
        <v>19</v>
      </c>
      <c r="F92" s="22" t="s">
        <v>18</v>
      </c>
      <c r="G92" s="22" t="s">
        <v>19</v>
      </c>
      <c r="H92" s="22" t="s">
        <v>18</v>
      </c>
      <c r="I92" s="22" t="s">
        <v>19</v>
      </c>
      <c r="J92" s="22" t="s">
        <v>18</v>
      </c>
      <c r="K92" s="22" t="s">
        <v>19</v>
      </c>
      <c r="L92" s="22" t="s">
        <v>18</v>
      </c>
      <c r="M92" s="22" t="s">
        <v>19</v>
      </c>
      <c r="N92" s="183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5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 x14ac:dyDescent="0.3">
      <c r="A93" s="1"/>
      <c r="B93" s="57">
        <v>296</v>
      </c>
      <c r="C93" s="58" t="s">
        <v>36</v>
      </c>
      <c r="D93" s="35">
        <v>266</v>
      </c>
      <c r="E93" s="58" t="s">
        <v>36</v>
      </c>
      <c r="F93" s="35">
        <v>277</v>
      </c>
      <c r="G93" s="58" t="s">
        <v>36</v>
      </c>
      <c r="H93" s="27">
        <v>296</v>
      </c>
      <c r="I93" s="58" t="s">
        <v>36</v>
      </c>
      <c r="J93" s="27">
        <v>354</v>
      </c>
      <c r="K93" s="58" t="s">
        <v>36</v>
      </c>
      <c r="L93" s="27">
        <v>352</v>
      </c>
      <c r="M93" s="58" t="s">
        <v>36</v>
      </c>
      <c r="N93" s="183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5"/>
      <c r="Z93" s="1"/>
      <c r="AA93" s="1">
        <f>+B93+D93</f>
        <v>562</v>
      </c>
      <c r="AB93" s="1"/>
      <c r="AC93" s="1">
        <f>+(AA130-AA93)/AA93</f>
        <v>0.15480427046263345</v>
      </c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 x14ac:dyDescent="0.3">
      <c r="A94" s="1"/>
      <c r="B94" s="63">
        <f>+((B93-B55)/B55)*100</f>
        <v>-4.823151125401929</v>
      </c>
      <c r="C94" s="64" t="s">
        <v>51</v>
      </c>
      <c r="D94" s="38">
        <f>+((D93-D55)/D55)*100</f>
        <v>-18.404907975460123</v>
      </c>
      <c r="E94" s="64" t="s">
        <v>51</v>
      </c>
      <c r="F94" s="38">
        <f>+((F93-F55)/F55)*100</f>
        <v>-8.8815789473684212</v>
      </c>
      <c r="G94" s="64" t="s">
        <v>51</v>
      </c>
      <c r="H94" s="36">
        <f>+((H93-H55)/H55)*100</f>
        <v>12.121212121212121</v>
      </c>
      <c r="I94" s="64" t="s">
        <v>51</v>
      </c>
      <c r="J94" s="36">
        <f>+((J93-J55)/J55)*100</f>
        <v>8.5889570552147241</v>
      </c>
      <c r="K94" s="64" t="s">
        <v>51</v>
      </c>
      <c r="L94" s="36">
        <f>+((L93-L55)/L55)*100</f>
        <v>18.518518518518519</v>
      </c>
      <c r="M94" s="64" t="s">
        <v>51</v>
      </c>
      <c r="N94" s="186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 x14ac:dyDescent="0.3">
      <c r="A95" s="1"/>
      <c r="B95" s="164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6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 x14ac:dyDescent="0.3">
      <c r="A96" s="1"/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9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 x14ac:dyDescent="0.3">
      <c r="A97" s="1"/>
      <c r="B97" s="170" t="s">
        <v>37</v>
      </c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2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 x14ac:dyDescent="0.3">
      <c r="A98" s="1"/>
      <c r="B98" s="173" t="s">
        <v>38</v>
      </c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63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 x14ac:dyDescent="0.3">
      <c r="A99" s="1"/>
      <c r="B99" s="39" t="s">
        <v>3</v>
      </c>
      <c r="C99" s="40">
        <v>0.1</v>
      </c>
      <c r="D99" s="41" t="s">
        <v>4</v>
      </c>
      <c r="E99" s="42" t="s">
        <v>39</v>
      </c>
      <c r="F99" s="42"/>
      <c r="G99" s="175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7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 x14ac:dyDescent="0.3">
      <c r="A100" s="1"/>
      <c r="B100" s="178" t="s">
        <v>40</v>
      </c>
      <c r="C100" s="171"/>
      <c r="D100" s="171"/>
      <c r="E100" s="171"/>
      <c r="F100" s="171"/>
      <c r="G100" s="171"/>
      <c r="H100" s="171"/>
      <c r="I100" s="172"/>
      <c r="J100" s="179" t="s">
        <v>41</v>
      </c>
      <c r="K100" s="174"/>
      <c r="L100" s="174"/>
      <c r="M100" s="174"/>
      <c r="N100" s="174"/>
      <c r="O100" s="174"/>
      <c r="P100" s="174"/>
      <c r="Q100" s="162"/>
      <c r="R100" s="180"/>
      <c r="S100" s="181"/>
      <c r="T100" s="181"/>
      <c r="U100" s="181"/>
      <c r="V100" s="181"/>
      <c r="W100" s="181"/>
      <c r="X100" s="181"/>
      <c r="Y100" s="182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 x14ac:dyDescent="0.3">
      <c r="A101" s="1"/>
      <c r="B101" s="203" t="s">
        <v>42</v>
      </c>
      <c r="C101" s="162"/>
      <c r="D101" s="161" t="s">
        <v>43</v>
      </c>
      <c r="E101" s="162"/>
      <c r="F101" s="161" t="s">
        <v>44</v>
      </c>
      <c r="G101" s="162"/>
      <c r="H101" s="161" t="s">
        <v>45</v>
      </c>
      <c r="I101" s="163"/>
      <c r="J101" s="43" t="s">
        <v>42</v>
      </c>
      <c r="K101" s="44"/>
      <c r="L101" s="44" t="s">
        <v>43</v>
      </c>
      <c r="M101" s="44"/>
      <c r="N101" s="44" t="s">
        <v>44</v>
      </c>
      <c r="O101" s="44"/>
      <c r="P101" s="44" t="s">
        <v>45</v>
      </c>
      <c r="Q101" s="44"/>
      <c r="R101" s="183"/>
      <c r="S101" s="184"/>
      <c r="T101" s="184"/>
      <c r="U101" s="184"/>
      <c r="V101" s="184"/>
      <c r="W101" s="184"/>
      <c r="X101" s="184"/>
      <c r="Y101" s="185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 x14ac:dyDescent="0.3">
      <c r="A102" s="1"/>
      <c r="B102" s="20" t="s">
        <v>18</v>
      </c>
      <c r="C102" s="22" t="s">
        <v>19</v>
      </c>
      <c r="D102" s="22" t="s">
        <v>18</v>
      </c>
      <c r="E102" s="22" t="s">
        <v>19</v>
      </c>
      <c r="F102" s="22" t="s">
        <v>18</v>
      </c>
      <c r="G102" s="22" t="s">
        <v>19</v>
      </c>
      <c r="H102" s="22" t="s">
        <v>18</v>
      </c>
      <c r="I102" s="24" t="s">
        <v>19</v>
      </c>
      <c r="J102" s="45" t="s">
        <v>18</v>
      </c>
      <c r="K102" s="22" t="s">
        <v>19</v>
      </c>
      <c r="L102" s="22" t="s">
        <v>18</v>
      </c>
      <c r="M102" s="22" t="s">
        <v>19</v>
      </c>
      <c r="N102" s="22" t="s">
        <v>18</v>
      </c>
      <c r="O102" s="22" t="s">
        <v>19</v>
      </c>
      <c r="P102" s="22" t="s">
        <v>18</v>
      </c>
      <c r="Q102" s="22" t="s">
        <v>19</v>
      </c>
      <c r="R102" s="183"/>
      <c r="S102" s="184"/>
      <c r="T102" s="184"/>
      <c r="U102" s="184"/>
      <c r="V102" s="184"/>
      <c r="W102" s="184"/>
      <c r="X102" s="184"/>
      <c r="Y102" s="185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 x14ac:dyDescent="0.3">
      <c r="A103" s="1"/>
      <c r="B103" s="29">
        <v>200</v>
      </c>
      <c r="C103" s="58" t="s">
        <v>46</v>
      </c>
      <c r="D103" s="35">
        <v>210</v>
      </c>
      <c r="E103" s="58" t="s">
        <v>46</v>
      </c>
      <c r="F103" s="35">
        <v>630</v>
      </c>
      <c r="G103" s="58" t="s">
        <v>46</v>
      </c>
      <c r="H103" s="35">
        <v>240</v>
      </c>
      <c r="I103" s="28" t="s">
        <v>46</v>
      </c>
      <c r="J103" s="47">
        <v>1170</v>
      </c>
      <c r="K103" s="26" t="s">
        <v>46</v>
      </c>
      <c r="L103" s="58">
        <v>1255</v>
      </c>
      <c r="M103" s="26" t="s">
        <v>46</v>
      </c>
      <c r="N103" s="26">
        <v>1400</v>
      </c>
      <c r="O103" s="26" t="s">
        <v>46</v>
      </c>
      <c r="P103" s="26">
        <v>1660</v>
      </c>
      <c r="Q103" s="26" t="s">
        <v>46</v>
      </c>
      <c r="R103" s="183"/>
      <c r="S103" s="184"/>
      <c r="T103" s="184"/>
      <c r="U103" s="184"/>
      <c r="V103" s="184"/>
      <c r="W103" s="184"/>
      <c r="X103" s="184"/>
      <c r="Y103" s="185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 x14ac:dyDescent="0.3">
      <c r="A104" s="1"/>
      <c r="B104" s="38">
        <f>+((B103/J103)*100)</f>
        <v>17.094017094017094</v>
      </c>
      <c r="C104" s="65" t="s">
        <v>51</v>
      </c>
      <c r="D104" s="66">
        <f>+((D103/L103)*100)</f>
        <v>16.733067729083665</v>
      </c>
      <c r="E104" s="65" t="s">
        <v>51</v>
      </c>
      <c r="F104" s="38">
        <f>+((F103/N103)*100)</f>
        <v>45</v>
      </c>
      <c r="G104" s="65" t="s">
        <v>51</v>
      </c>
      <c r="H104" s="50">
        <f>+((H103/P103)*100)</f>
        <v>14.457831325301203</v>
      </c>
      <c r="I104" s="51" t="s">
        <v>51</v>
      </c>
      <c r="J104" s="189"/>
      <c r="K104" s="190"/>
      <c r="L104" s="190"/>
      <c r="M104" s="190"/>
      <c r="N104" s="190"/>
      <c r="O104" s="190"/>
      <c r="P104" s="190"/>
      <c r="Q104" s="191"/>
      <c r="R104" s="186"/>
      <c r="S104" s="187"/>
      <c r="T104" s="187"/>
      <c r="U104" s="187"/>
      <c r="V104" s="187"/>
      <c r="W104" s="187"/>
      <c r="X104" s="187"/>
      <c r="Y104" s="18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 x14ac:dyDescent="0.3">
      <c r="A105" s="1"/>
      <c r="B105" s="192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4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 x14ac:dyDescent="0.3">
      <c r="A106" s="1"/>
      <c r="B106" s="195" t="s">
        <v>47</v>
      </c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7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 x14ac:dyDescent="0.3">
      <c r="A107" s="1"/>
      <c r="B107" s="53" t="s">
        <v>3</v>
      </c>
      <c r="C107" s="54" t="s">
        <v>54</v>
      </c>
      <c r="D107" s="55" t="s">
        <v>4</v>
      </c>
      <c r="E107" s="198" t="s">
        <v>39</v>
      </c>
      <c r="F107" s="199"/>
      <c r="G107" s="55"/>
      <c r="H107" s="55"/>
      <c r="I107" s="55"/>
      <c r="J107" s="200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2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 x14ac:dyDescent="0.3">
      <c r="A108" s="1"/>
      <c r="B108" s="203" t="s">
        <v>42</v>
      </c>
      <c r="C108" s="162"/>
      <c r="D108" s="161" t="s">
        <v>43</v>
      </c>
      <c r="E108" s="162"/>
      <c r="F108" s="161" t="s">
        <v>44</v>
      </c>
      <c r="G108" s="162"/>
      <c r="H108" s="161" t="s">
        <v>45</v>
      </c>
      <c r="I108" s="162"/>
      <c r="J108" s="183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5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 x14ac:dyDescent="0.3">
      <c r="A109" s="1"/>
      <c r="B109" s="20" t="s">
        <v>18</v>
      </c>
      <c r="C109" s="22" t="s">
        <v>19</v>
      </c>
      <c r="D109" s="22" t="s">
        <v>18</v>
      </c>
      <c r="E109" s="22" t="s">
        <v>19</v>
      </c>
      <c r="F109" s="22" t="s">
        <v>18</v>
      </c>
      <c r="G109" s="22" t="s">
        <v>19</v>
      </c>
      <c r="H109" s="22" t="s">
        <v>18</v>
      </c>
      <c r="I109" s="22" t="s">
        <v>19</v>
      </c>
      <c r="J109" s="183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5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 x14ac:dyDescent="0.3">
      <c r="A110" s="1"/>
      <c r="B110" s="29">
        <v>88</v>
      </c>
      <c r="C110" s="58" t="s">
        <v>48</v>
      </c>
      <c r="D110" s="27">
        <v>77</v>
      </c>
      <c r="E110" s="58" t="s">
        <v>48</v>
      </c>
      <c r="F110" s="35">
        <v>41</v>
      </c>
      <c r="G110" s="58" t="s">
        <v>48</v>
      </c>
      <c r="H110" s="35">
        <v>67</v>
      </c>
      <c r="I110" s="58" t="s">
        <v>48</v>
      </c>
      <c r="J110" s="183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5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 x14ac:dyDescent="0.3">
      <c r="A111" s="1"/>
      <c r="B111" s="38">
        <f>+((B110-90)/90)*100</f>
        <v>-2.2222222222222223</v>
      </c>
      <c r="C111" s="64" t="s">
        <v>51</v>
      </c>
      <c r="D111" s="36">
        <f>+((D110-46)/46)*100</f>
        <v>67.391304347826093</v>
      </c>
      <c r="E111" s="64" t="s">
        <v>51</v>
      </c>
      <c r="F111" s="38">
        <f>+((F110-61)/61)*100</f>
        <v>-32.786885245901637</v>
      </c>
      <c r="G111" s="64" t="s">
        <v>51</v>
      </c>
      <c r="H111" s="38">
        <f>+((H110-82)/82)*100</f>
        <v>-18.292682926829269</v>
      </c>
      <c r="I111" s="64" t="s">
        <v>51</v>
      </c>
      <c r="J111" s="186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 x14ac:dyDescent="0.35">
      <c r="A114" s="1"/>
      <c r="B114" s="280" t="s">
        <v>55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256"/>
      <c r="X114" s="281"/>
      <c r="Y114" s="202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 x14ac:dyDescent="0.3">
      <c r="A115" s="1"/>
      <c r="B115" s="282" t="s">
        <v>1</v>
      </c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260"/>
      <c r="X115" s="233"/>
      <c r="Y115" s="185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 x14ac:dyDescent="0.3">
      <c r="A116" s="1"/>
      <c r="B116" s="283" t="s">
        <v>2</v>
      </c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262"/>
      <c r="X116" s="233"/>
      <c r="Y116" s="185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 x14ac:dyDescent="0.3">
      <c r="A117" s="1"/>
      <c r="B117" s="67" t="s">
        <v>3</v>
      </c>
      <c r="C117" s="68" t="s">
        <v>50</v>
      </c>
      <c r="D117" s="69" t="s">
        <v>4</v>
      </c>
      <c r="E117" s="207" t="s">
        <v>5</v>
      </c>
      <c r="F117" s="162"/>
      <c r="G117" s="207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262"/>
      <c r="X117" s="258"/>
      <c r="Y117" s="18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 x14ac:dyDescent="0.3">
      <c r="A118" s="1"/>
      <c r="B118" s="208" t="s">
        <v>6</v>
      </c>
      <c r="C118" s="162"/>
      <c r="D118" s="207" t="s">
        <v>7</v>
      </c>
      <c r="E118" s="162"/>
      <c r="F118" s="207" t="s">
        <v>8</v>
      </c>
      <c r="G118" s="162"/>
      <c r="H118" s="207" t="s">
        <v>9</v>
      </c>
      <c r="I118" s="162"/>
      <c r="J118" s="207" t="s">
        <v>10</v>
      </c>
      <c r="K118" s="162"/>
      <c r="L118" s="207" t="s">
        <v>11</v>
      </c>
      <c r="M118" s="162"/>
      <c r="N118" s="207" t="s">
        <v>12</v>
      </c>
      <c r="O118" s="162"/>
      <c r="P118" s="207" t="s">
        <v>13</v>
      </c>
      <c r="Q118" s="162"/>
      <c r="R118" s="207" t="s">
        <v>14</v>
      </c>
      <c r="S118" s="162"/>
      <c r="T118" s="207" t="s">
        <v>15</v>
      </c>
      <c r="U118" s="162"/>
      <c r="V118" s="207" t="s">
        <v>16</v>
      </c>
      <c r="W118" s="163"/>
      <c r="X118" s="238" t="s">
        <v>17</v>
      </c>
      <c r="Y118" s="172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 x14ac:dyDescent="0.3">
      <c r="A119" s="1"/>
      <c r="B119" s="67" t="s">
        <v>18</v>
      </c>
      <c r="C119" s="69" t="s">
        <v>19</v>
      </c>
      <c r="D119" s="69" t="s">
        <v>18</v>
      </c>
      <c r="E119" s="69" t="s">
        <v>19</v>
      </c>
      <c r="F119" s="69" t="s">
        <v>18</v>
      </c>
      <c r="G119" s="69" t="s">
        <v>19</v>
      </c>
      <c r="H119" s="69" t="s">
        <v>18</v>
      </c>
      <c r="I119" s="69" t="s">
        <v>19</v>
      </c>
      <c r="J119" s="69" t="s">
        <v>18</v>
      </c>
      <c r="K119" s="69" t="s">
        <v>19</v>
      </c>
      <c r="L119" s="69" t="s">
        <v>18</v>
      </c>
      <c r="M119" s="69" t="s">
        <v>19</v>
      </c>
      <c r="N119" s="69" t="s">
        <v>18</v>
      </c>
      <c r="O119" s="69" t="s">
        <v>19</v>
      </c>
      <c r="P119" s="69" t="s">
        <v>18</v>
      </c>
      <c r="Q119" s="69" t="s">
        <v>19</v>
      </c>
      <c r="R119" s="69" t="s">
        <v>18</v>
      </c>
      <c r="S119" s="69" t="s">
        <v>19</v>
      </c>
      <c r="T119" s="69" t="s">
        <v>18</v>
      </c>
      <c r="U119" s="69" t="s">
        <v>19</v>
      </c>
      <c r="V119" s="69" t="s">
        <v>18</v>
      </c>
      <c r="W119" s="70" t="s">
        <v>19</v>
      </c>
      <c r="X119" s="67" t="s">
        <v>18</v>
      </c>
      <c r="Y119" s="70" t="s">
        <v>19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 x14ac:dyDescent="0.3">
      <c r="A120" s="1"/>
      <c r="B120" s="71">
        <v>17802</v>
      </c>
      <c r="C120" s="72" t="s">
        <v>20</v>
      </c>
      <c r="D120" s="73">
        <v>18835</v>
      </c>
      <c r="E120" s="72" t="s">
        <v>20</v>
      </c>
      <c r="F120" s="73">
        <v>20489</v>
      </c>
      <c r="G120" s="72" t="s">
        <v>20</v>
      </c>
      <c r="H120" s="73">
        <v>21018</v>
      </c>
      <c r="I120" s="72" t="s">
        <v>20</v>
      </c>
      <c r="J120" s="73">
        <v>19761</v>
      </c>
      <c r="K120" s="72" t="s">
        <v>20</v>
      </c>
      <c r="L120" s="73">
        <v>21472</v>
      </c>
      <c r="M120" s="72" t="s">
        <v>20</v>
      </c>
      <c r="N120" s="73">
        <v>20483</v>
      </c>
      <c r="O120" s="72" t="s">
        <v>20</v>
      </c>
      <c r="P120" s="73">
        <v>21558</v>
      </c>
      <c r="Q120" s="72" t="s">
        <v>20</v>
      </c>
      <c r="R120" s="73">
        <v>21951</v>
      </c>
      <c r="S120" s="72" t="s">
        <v>20</v>
      </c>
      <c r="T120" s="74">
        <v>17521</v>
      </c>
      <c r="U120" s="72" t="s">
        <v>20</v>
      </c>
      <c r="V120" s="75">
        <v>20225</v>
      </c>
      <c r="W120" s="76" t="s">
        <v>20</v>
      </c>
      <c r="X120" s="77">
        <v>22164</v>
      </c>
      <c r="Y120" s="78" t="s">
        <v>20</v>
      </c>
      <c r="Z120" s="1"/>
      <c r="AA120" s="1">
        <f>+B120+D120+F120+H120+J120+L120</f>
        <v>119377</v>
      </c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 x14ac:dyDescent="0.3">
      <c r="A121" s="1"/>
      <c r="B121" s="79">
        <f>+((B120-B83)/B83)*100</f>
        <v>-6.1966487511855837</v>
      </c>
      <c r="C121" s="80" t="s">
        <v>51</v>
      </c>
      <c r="D121" s="81">
        <f>+((D120-D83)/D83)*100</f>
        <v>2.4420754922223433</v>
      </c>
      <c r="E121" s="80" t="s">
        <v>51</v>
      </c>
      <c r="F121" s="81">
        <f>+((F120-F83)/F83)*100</f>
        <v>2.5218914185639227</v>
      </c>
      <c r="G121" s="80" t="s">
        <v>51</v>
      </c>
      <c r="H121" s="81">
        <f>+((H120-H83)/H83)*100</f>
        <v>13.500378010584296</v>
      </c>
      <c r="I121" s="80" t="s">
        <v>51</v>
      </c>
      <c r="J121" s="81">
        <f>+((J120-J83)/J83)*100</f>
        <v>4.2411774014875769</v>
      </c>
      <c r="K121" s="80" t="s">
        <v>51</v>
      </c>
      <c r="L121" s="81">
        <f>+((L120-L83)/L83)*100</f>
        <v>9.0668969370650672</v>
      </c>
      <c r="M121" s="80" t="s">
        <v>51</v>
      </c>
      <c r="N121" s="81">
        <f>+((N120-N83)/N83)*100</f>
        <v>2.4098795060246987</v>
      </c>
      <c r="O121" s="80" t="s">
        <v>51</v>
      </c>
      <c r="P121" s="81">
        <f>+((P120-P83)/P83)*100</f>
        <v>10.468870099923135</v>
      </c>
      <c r="Q121" s="80" t="s">
        <v>51</v>
      </c>
      <c r="R121" s="81">
        <f>+((R120-R83)/R83)*100</f>
        <v>0.76661770106500193</v>
      </c>
      <c r="S121" s="80" t="s">
        <v>51</v>
      </c>
      <c r="T121" s="82">
        <f>+((T120-T83)/T83)*100</f>
        <v>-13.621573654111616</v>
      </c>
      <c r="U121" s="80" t="s">
        <v>51</v>
      </c>
      <c r="V121" s="83">
        <f>+((V120-V83)/V83)*100</f>
        <v>-0.54093926727317432</v>
      </c>
      <c r="W121" s="80" t="s">
        <v>51</v>
      </c>
      <c r="X121" s="81">
        <f>+((X120-X83)/X83)*100</f>
        <v>10.52159170240351</v>
      </c>
      <c r="Y121" s="84" t="s">
        <v>51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 x14ac:dyDescent="0.3">
      <c r="A122" s="1"/>
      <c r="B122" s="209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6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 x14ac:dyDescent="0.3">
      <c r="A123" s="1"/>
      <c r="B123" s="167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9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 x14ac:dyDescent="0.3">
      <c r="A124" s="1"/>
      <c r="B124" s="210" t="s">
        <v>21</v>
      </c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2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 x14ac:dyDescent="0.3">
      <c r="A125" s="1"/>
      <c r="B125" s="208" t="s">
        <v>22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63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 x14ac:dyDescent="0.3">
      <c r="A126" s="1"/>
      <c r="B126" s="67" t="s">
        <v>3</v>
      </c>
      <c r="C126" s="68" t="s">
        <v>50</v>
      </c>
      <c r="D126" s="69" t="s">
        <v>4</v>
      </c>
      <c r="E126" s="207" t="s">
        <v>23</v>
      </c>
      <c r="F126" s="162"/>
      <c r="G126" s="207"/>
      <c r="H126" s="174"/>
      <c r="I126" s="174"/>
      <c r="J126" s="174"/>
      <c r="K126" s="174"/>
      <c r="L126" s="174"/>
      <c r="M126" s="162"/>
      <c r="N126" s="21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2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 x14ac:dyDescent="0.3">
      <c r="A127" s="1"/>
      <c r="B127" s="208" t="s">
        <v>24</v>
      </c>
      <c r="C127" s="162"/>
      <c r="D127" s="207" t="s">
        <v>25</v>
      </c>
      <c r="E127" s="162"/>
      <c r="F127" s="207" t="s">
        <v>26</v>
      </c>
      <c r="G127" s="162"/>
      <c r="H127" s="207" t="s">
        <v>27</v>
      </c>
      <c r="I127" s="162"/>
      <c r="J127" s="207" t="s">
        <v>28</v>
      </c>
      <c r="K127" s="162"/>
      <c r="L127" s="207" t="s">
        <v>29</v>
      </c>
      <c r="M127" s="162"/>
      <c r="N127" s="183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5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 x14ac:dyDescent="0.3">
      <c r="A128" s="1"/>
      <c r="B128" s="208" t="s">
        <v>30</v>
      </c>
      <c r="C128" s="162"/>
      <c r="D128" s="207" t="s">
        <v>31</v>
      </c>
      <c r="E128" s="162"/>
      <c r="F128" s="207" t="s">
        <v>32</v>
      </c>
      <c r="G128" s="162"/>
      <c r="H128" s="207" t="s">
        <v>33</v>
      </c>
      <c r="I128" s="162"/>
      <c r="J128" s="207" t="s">
        <v>34</v>
      </c>
      <c r="K128" s="162"/>
      <c r="L128" s="207" t="s">
        <v>35</v>
      </c>
      <c r="M128" s="162"/>
      <c r="N128" s="183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5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 x14ac:dyDescent="0.3">
      <c r="A129" s="1"/>
      <c r="B129" s="67" t="s">
        <v>18</v>
      </c>
      <c r="C129" s="69" t="s">
        <v>19</v>
      </c>
      <c r="D129" s="69" t="s">
        <v>18</v>
      </c>
      <c r="E129" s="69" t="s">
        <v>19</v>
      </c>
      <c r="F129" s="69" t="s">
        <v>18</v>
      </c>
      <c r="G129" s="69" t="s">
        <v>19</v>
      </c>
      <c r="H129" s="69" t="s">
        <v>18</v>
      </c>
      <c r="I129" s="69" t="s">
        <v>19</v>
      </c>
      <c r="J129" s="69" t="s">
        <v>18</v>
      </c>
      <c r="K129" s="69" t="s">
        <v>19</v>
      </c>
      <c r="L129" s="69" t="s">
        <v>18</v>
      </c>
      <c r="M129" s="69" t="s">
        <v>19</v>
      </c>
      <c r="N129" s="183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5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 x14ac:dyDescent="0.3">
      <c r="A130" s="1"/>
      <c r="B130" s="85">
        <v>283</v>
      </c>
      <c r="C130" s="72" t="s">
        <v>36</v>
      </c>
      <c r="D130" s="73">
        <v>366</v>
      </c>
      <c r="E130" s="72" t="s">
        <v>36</v>
      </c>
      <c r="F130" s="73">
        <v>321</v>
      </c>
      <c r="G130" s="72" t="s">
        <v>36</v>
      </c>
      <c r="H130" s="73">
        <v>357</v>
      </c>
      <c r="I130" s="72" t="s">
        <v>36</v>
      </c>
      <c r="J130" s="73">
        <v>385</v>
      </c>
      <c r="K130" s="72" t="s">
        <v>36</v>
      </c>
      <c r="L130" s="73">
        <v>138</v>
      </c>
      <c r="M130" s="72" t="s">
        <v>36</v>
      </c>
      <c r="N130" s="183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5"/>
      <c r="Z130" s="1"/>
      <c r="AA130" s="1">
        <f>+B130+D130</f>
        <v>649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 x14ac:dyDescent="0.3">
      <c r="A131" s="1"/>
      <c r="B131" s="86">
        <f>+((B130-B93)/B93)*100</f>
        <v>-4.3918918918918921</v>
      </c>
      <c r="C131" s="87" t="s">
        <v>51</v>
      </c>
      <c r="D131" s="88">
        <f>+((D130-D93)/D93)*100</f>
        <v>37.593984962406012</v>
      </c>
      <c r="E131" s="87" t="s">
        <v>51</v>
      </c>
      <c r="F131" s="88">
        <f>+((F130-F93)/F93)*100</f>
        <v>15.884476534296029</v>
      </c>
      <c r="G131" s="87" t="s">
        <v>51</v>
      </c>
      <c r="H131" s="88">
        <f>+((H130-H93)/H93)*100</f>
        <v>20.608108108108109</v>
      </c>
      <c r="I131" s="87" t="s">
        <v>51</v>
      </c>
      <c r="J131" s="88">
        <f>+((J130-J93)/J93)*100</f>
        <v>8.7570621468926557</v>
      </c>
      <c r="K131" s="87" t="s">
        <v>51</v>
      </c>
      <c r="L131" s="88">
        <f>+((L130-L93)/L93)*100</f>
        <v>-60.79545454545454</v>
      </c>
      <c r="M131" s="87" t="s">
        <v>51</v>
      </c>
      <c r="N131" s="186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 x14ac:dyDescent="0.3">
      <c r="A132" s="1"/>
      <c r="B132" s="236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6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 x14ac:dyDescent="0.3">
      <c r="A133" s="1"/>
      <c r="B133" s="167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9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 x14ac:dyDescent="0.3">
      <c r="A134" s="1"/>
      <c r="B134" s="210" t="s">
        <v>37</v>
      </c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2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 x14ac:dyDescent="0.3">
      <c r="A135" s="1"/>
      <c r="B135" s="208" t="s">
        <v>38</v>
      </c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63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 x14ac:dyDescent="0.3">
      <c r="A136" s="1"/>
      <c r="B136" s="89" t="s">
        <v>3</v>
      </c>
      <c r="C136" s="90">
        <v>0.1</v>
      </c>
      <c r="D136" s="91" t="s">
        <v>4</v>
      </c>
      <c r="E136" s="92" t="s">
        <v>39</v>
      </c>
      <c r="F136" s="92"/>
      <c r="G136" s="237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7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 x14ac:dyDescent="0.3">
      <c r="A137" s="1"/>
      <c r="B137" s="238" t="s">
        <v>40</v>
      </c>
      <c r="C137" s="171"/>
      <c r="D137" s="171"/>
      <c r="E137" s="171"/>
      <c r="F137" s="171"/>
      <c r="G137" s="171"/>
      <c r="H137" s="171"/>
      <c r="I137" s="172"/>
      <c r="J137" s="239" t="s">
        <v>41</v>
      </c>
      <c r="K137" s="174"/>
      <c r="L137" s="174"/>
      <c r="M137" s="174"/>
      <c r="N137" s="174"/>
      <c r="O137" s="174"/>
      <c r="P137" s="174"/>
      <c r="Q137" s="162"/>
      <c r="R137" s="211"/>
      <c r="S137" s="181"/>
      <c r="T137" s="181"/>
      <c r="U137" s="181"/>
      <c r="V137" s="181"/>
      <c r="W137" s="181"/>
      <c r="X137" s="181"/>
      <c r="Y137" s="182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 x14ac:dyDescent="0.3">
      <c r="A138" s="1"/>
      <c r="B138" s="208" t="s">
        <v>42</v>
      </c>
      <c r="C138" s="162"/>
      <c r="D138" s="207" t="s">
        <v>43</v>
      </c>
      <c r="E138" s="162"/>
      <c r="F138" s="207" t="s">
        <v>44</v>
      </c>
      <c r="G138" s="162"/>
      <c r="H138" s="207" t="s">
        <v>45</v>
      </c>
      <c r="I138" s="163"/>
      <c r="J138" s="93" t="s">
        <v>42</v>
      </c>
      <c r="K138" s="94"/>
      <c r="L138" s="94" t="s">
        <v>43</v>
      </c>
      <c r="M138" s="94"/>
      <c r="N138" s="94" t="s">
        <v>44</v>
      </c>
      <c r="O138" s="94"/>
      <c r="P138" s="94" t="s">
        <v>45</v>
      </c>
      <c r="Q138" s="94"/>
      <c r="R138" s="183"/>
      <c r="S138" s="184"/>
      <c r="T138" s="184"/>
      <c r="U138" s="184"/>
      <c r="V138" s="184"/>
      <c r="W138" s="184"/>
      <c r="X138" s="184"/>
      <c r="Y138" s="185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 x14ac:dyDescent="0.3">
      <c r="A139" s="1"/>
      <c r="B139" s="95" t="s">
        <v>18</v>
      </c>
      <c r="C139" s="96" t="s">
        <v>19</v>
      </c>
      <c r="D139" s="96" t="s">
        <v>18</v>
      </c>
      <c r="E139" s="96" t="s">
        <v>19</v>
      </c>
      <c r="F139" s="96" t="s">
        <v>18</v>
      </c>
      <c r="G139" s="96" t="s">
        <v>19</v>
      </c>
      <c r="H139" s="96" t="s">
        <v>18</v>
      </c>
      <c r="I139" s="70" t="s">
        <v>19</v>
      </c>
      <c r="J139" s="97" t="s">
        <v>18</v>
      </c>
      <c r="K139" s="69" t="s">
        <v>19</v>
      </c>
      <c r="L139" s="69" t="s">
        <v>18</v>
      </c>
      <c r="M139" s="69" t="s">
        <v>19</v>
      </c>
      <c r="N139" s="69" t="s">
        <v>18</v>
      </c>
      <c r="O139" s="69" t="s">
        <v>19</v>
      </c>
      <c r="P139" s="69" t="s">
        <v>18</v>
      </c>
      <c r="Q139" s="69" t="s">
        <v>19</v>
      </c>
      <c r="R139" s="183"/>
      <c r="S139" s="184"/>
      <c r="T139" s="184"/>
      <c r="U139" s="184"/>
      <c r="V139" s="184"/>
      <c r="W139" s="184"/>
      <c r="X139" s="184"/>
      <c r="Y139" s="185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 x14ac:dyDescent="0.3">
      <c r="A140" s="1"/>
      <c r="B140" s="85">
        <v>180</v>
      </c>
      <c r="C140" s="72" t="s">
        <v>46</v>
      </c>
      <c r="D140" s="74">
        <v>181</v>
      </c>
      <c r="E140" s="72" t="s">
        <v>46</v>
      </c>
      <c r="F140" s="74">
        <v>125</v>
      </c>
      <c r="G140" s="72" t="s">
        <v>46</v>
      </c>
      <c r="H140" s="74">
        <v>140</v>
      </c>
      <c r="I140" s="78" t="s">
        <v>46</v>
      </c>
      <c r="J140" s="98">
        <v>1450</v>
      </c>
      <c r="K140" s="99" t="s">
        <v>46</v>
      </c>
      <c r="L140" s="74">
        <v>1691</v>
      </c>
      <c r="M140" s="99" t="s">
        <v>46</v>
      </c>
      <c r="N140" s="74">
        <v>1655</v>
      </c>
      <c r="O140" s="99" t="s">
        <v>46</v>
      </c>
      <c r="P140" s="99">
        <v>1400</v>
      </c>
      <c r="Q140" s="99" t="s">
        <v>46</v>
      </c>
      <c r="R140" s="183"/>
      <c r="S140" s="184"/>
      <c r="T140" s="184"/>
      <c r="U140" s="184"/>
      <c r="V140" s="184"/>
      <c r="W140" s="184"/>
      <c r="X140" s="184"/>
      <c r="Y140" s="185"/>
      <c r="Z140" s="1"/>
      <c r="AA140" s="1"/>
      <c r="AB140" s="1"/>
      <c r="AC140" s="100">
        <v>43510</v>
      </c>
      <c r="AD140" s="100">
        <v>43568</v>
      </c>
      <c r="AE140" s="1">
        <v>366</v>
      </c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 x14ac:dyDescent="0.3">
      <c r="A141" s="1"/>
      <c r="B141" s="86">
        <f>+((B140/J140)*100)</f>
        <v>12.413793103448276</v>
      </c>
      <c r="C141" s="101" t="s">
        <v>51</v>
      </c>
      <c r="D141" s="102">
        <f>+((D140/L140)*100)</f>
        <v>10.703725606150206</v>
      </c>
      <c r="E141" s="101" t="s">
        <v>51</v>
      </c>
      <c r="F141" s="86">
        <f>+((F140/N140)*100)</f>
        <v>7.5528700906344408</v>
      </c>
      <c r="G141" s="101" t="s">
        <v>51</v>
      </c>
      <c r="H141" s="86">
        <f>+((H140/P140)*100)</f>
        <v>10</v>
      </c>
      <c r="I141" s="103" t="s">
        <v>51</v>
      </c>
      <c r="J141" s="240"/>
      <c r="K141" s="190"/>
      <c r="L141" s="190"/>
      <c r="M141" s="190"/>
      <c r="N141" s="190"/>
      <c r="O141" s="190"/>
      <c r="P141" s="190"/>
      <c r="Q141" s="191"/>
      <c r="R141" s="186"/>
      <c r="S141" s="187"/>
      <c r="T141" s="187"/>
      <c r="U141" s="187"/>
      <c r="V141" s="187"/>
      <c r="W141" s="187"/>
      <c r="X141" s="187"/>
      <c r="Y141" s="188"/>
      <c r="Z141" s="232">
        <v>43569</v>
      </c>
      <c r="AA141" s="234">
        <v>43656</v>
      </c>
      <c r="AB141" s="235">
        <v>466</v>
      </c>
      <c r="AC141" s="100">
        <v>43569</v>
      </c>
      <c r="AD141" s="100">
        <v>43629</v>
      </c>
      <c r="AE141" s="1">
        <v>321</v>
      </c>
      <c r="AF141" s="1">
        <v>60</v>
      </c>
      <c r="AG141" s="1"/>
      <c r="AH141" s="1"/>
      <c r="AI141" s="1"/>
      <c r="AJ141" s="1"/>
      <c r="AK141" s="1"/>
      <c r="AL141" s="1"/>
      <c r="AM141" s="1"/>
    </row>
    <row r="142" spans="1:39" ht="15.75" customHeight="1" x14ac:dyDescent="0.3">
      <c r="A142" s="1"/>
      <c r="B142" s="241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4"/>
      <c r="Z142" s="233"/>
      <c r="AA142" s="184"/>
      <c r="AB142" s="184"/>
      <c r="AC142" s="100">
        <v>41804</v>
      </c>
      <c r="AD142" s="100">
        <v>43656</v>
      </c>
      <c r="AE142" s="1">
        <v>145</v>
      </c>
      <c r="AF142" s="1">
        <v>27</v>
      </c>
      <c r="AG142" s="1"/>
      <c r="AH142" s="1"/>
      <c r="AI142" s="1"/>
      <c r="AJ142" s="1"/>
      <c r="AK142" s="1"/>
      <c r="AL142" s="1"/>
      <c r="AM142" s="1"/>
    </row>
    <row r="143" spans="1:39" ht="15.75" customHeight="1" x14ac:dyDescent="0.3">
      <c r="A143" s="1"/>
      <c r="B143" s="242" t="s">
        <v>47</v>
      </c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7"/>
      <c r="Z143" s="234">
        <v>43657</v>
      </c>
      <c r="AA143" s="234">
        <v>43714</v>
      </c>
      <c r="AB143" s="235">
        <v>359</v>
      </c>
      <c r="AC143" s="100">
        <v>43657</v>
      </c>
      <c r="AD143" s="1" t="s">
        <v>56</v>
      </c>
      <c r="AE143" s="104">
        <f t="shared" ref="AE143:AE144" si="0">+AF143*$AG$143</f>
        <v>211.55357142857142</v>
      </c>
      <c r="AF143" s="1">
        <v>33</v>
      </c>
      <c r="AG143" s="105">
        <f>359/56</f>
        <v>6.4107142857142856</v>
      </c>
      <c r="AH143" s="1">
        <v>357</v>
      </c>
      <c r="AI143" s="1"/>
      <c r="AJ143" s="1"/>
      <c r="AK143" s="1"/>
      <c r="AL143" s="1"/>
      <c r="AM143" s="1"/>
    </row>
    <row r="144" spans="1:39" ht="15.75" customHeight="1" x14ac:dyDescent="0.3">
      <c r="A144" s="1"/>
      <c r="B144" s="106" t="s">
        <v>3</v>
      </c>
      <c r="C144" s="107" t="s">
        <v>52</v>
      </c>
      <c r="D144" s="108" t="s">
        <v>4</v>
      </c>
      <c r="E144" s="243" t="s">
        <v>39</v>
      </c>
      <c r="F144" s="199"/>
      <c r="G144" s="108"/>
      <c r="H144" s="108"/>
      <c r="I144" s="108"/>
      <c r="J144" s="244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2"/>
      <c r="Z144" s="184"/>
      <c r="AA144" s="184"/>
      <c r="AB144" s="184"/>
      <c r="AC144" s="100">
        <v>43691</v>
      </c>
      <c r="AD144" s="100">
        <v>43714</v>
      </c>
      <c r="AE144" s="104">
        <f t="shared" si="0"/>
        <v>147.44642857142856</v>
      </c>
      <c r="AF144" s="1">
        <v>23</v>
      </c>
      <c r="AG144" s="1"/>
      <c r="AH144" s="235">
        <v>385</v>
      </c>
      <c r="AI144" s="1"/>
      <c r="AJ144" s="1"/>
      <c r="AK144" s="1"/>
      <c r="AL144" s="1"/>
      <c r="AM144" s="1"/>
    </row>
    <row r="145" spans="1:39" ht="15.75" customHeight="1" x14ac:dyDescent="0.3">
      <c r="A145" s="1"/>
      <c r="B145" s="208" t="s">
        <v>42</v>
      </c>
      <c r="C145" s="162"/>
      <c r="D145" s="207" t="s">
        <v>43</v>
      </c>
      <c r="E145" s="162"/>
      <c r="F145" s="207" t="s">
        <v>44</v>
      </c>
      <c r="G145" s="162"/>
      <c r="H145" s="207" t="s">
        <v>45</v>
      </c>
      <c r="I145" s="162"/>
      <c r="J145" s="183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5"/>
      <c r="Z145" s="100">
        <v>43715</v>
      </c>
      <c r="AA145" s="100">
        <v>43775</v>
      </c>
      <c r="AB145" s="235">
        <v>395</v>
      </c>
      <c r="AC145" s="100">
        <v>43715</v>
      </c>
      <c r="AD145" s="1" t="s">
        <v>57</v>
      </c>
      <c r="AE145" s="1">
        <f>+AF145*AG145</f>
        <v>237.6</v>
      </c>
      <c r="AF145" s="1">
        <v>36</v>
      </c>
      <c r="AG145" s="1">
        <v>6.6</v>
      </c>
      <c r="AH145" s="184"/>
      <c r="AI145" s="1"/>
      <c r="AJ145" s="1"/>
      <c r="AK145" s="1"/>
      <c r="AL145" s="1"/>
      <c r="AM145" s="1"/>
    </row>
    <row r="146" spans="1:39" ht="15.75" customHeight="1" x14ac:dyDescent="0.3">
      <c r="A146" s="1"/>
      <c r="B146" s="67" t="s">
        <v>18</v>
      </c>
      <c r="C146" s="69" t="s">
        <v>19</v>
      </c>
      <c r="D146" s="69" t="s">
        <v>18</v>
      </c>
      <c r="E146" s="69" t="s">
        <v>19</v>
      </c>
      <c r="F146" s="69" t="s">
        <v>18</v>
      </c>
      <c r="G146" s="69" t="s">
        <v>19</v>
      </c>
      <c r="H146" s="69" t="s">
        <v>18</v>
      </c>
      <c r="I146" s="69" t="s">
        <v>19</v>
      </c>
      <c r="J146" s="183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5"/>
      <c r="Z146" s="1"/>
      <c r="AA146" s="1"/>
      <c r="AB146" s="184"/>
      <c r="AC146" s="100">
        <v>43752</v>
      </c>
      <c r="AD146" s="100">
        <v>43769</v>
      </c>
      <c r="AE146" s="1">
        <f>+AF146*AG145</f>
        <v>112.19999999999999</v>
      </c>
      <c r="AF146" s="1">
        <v>17</v>
      </c>
      <c r="AG146" s="1"/>
      <c r="AH146" s="1"/>
      <c r="AI146" s="1"/>
      <c r="AJ146" s="1"/>
      <c r="AK146" s="1"/>
      <c r="AL146" s="1"/>
      <c r="AM146" s="1"/>
    </row>
    <row r="147" spans="1:39" ht="15.75" customHeight="1" x14ac:dyDescent="0.3">
      <c r="A147" s="1"/>
      <c r="B147" s="85">
        <v>40</v>
      </c>
      <c r="C147" s="72" t="s">
        <v>48</v>
      </c>
      <c r="D147" s="74">
        <v>62</v>
      </c>
      <c r="E147" s="72" t="s">
        <v>48</v>
      </c>
      <c r="F147" s="73">
        <v>49</v>
      </c>
      <c r="G147" s="72" t="s">
        <v>48</v>
      </c>
      <c r="H147" s="74">
        <v>47</v>
      </c>
      <c r="I147" s="72" t="s">
        <v>48</v>
      </c>
      <c r="J147" s="183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5"/>
      <c r="Z147" s="1"/>
      <c r="AA147" s="1"/>
      <c r="AB147" s="1"/>
      <c r="AC147" s="100">
        <v>43765</v>
      </c>
      <c r="AD147" s="100">
        <v>43825</v>
      </c>
      <c r="AE147" s="1">
        <v>26</v>
      </c>
      <c r="AF147" s="1">
        <v>60</v>
      </c>
      <c r="AG147" s="1"/>
      <c r="AH147" s="1"/>
      <c r="AI147" s="1"/>
      <c r="AJ147" s="1"/>
      <c r="AK147" s="1"/>
      <c r="AL147" s="1"/>
      <c r="AM147" s="1"/>
    </row>
    <row r="148" spans="1:39" ht="15.75" customHeight="1" x14ac:dyDescent="0.3">
      <c r="A148" s="1"/>
      <c r="B148" s="86">
        <f>+((B147-B110)/B110)*100</f>
        <v>-54.54545454545454</v>
      </c>
      <c r="C148" s="87" t="s">
        <v>51</v>
      </c>
      <c r="D148" s="86">
        <f>+((D147-D110)/D110)*100</f>
        <v>-19.480519480519483</v>
      </c>
      <c r="E148" s="87" t="s">
        <v>51</v>
      </c>
      <c r="F148" s="88">
        <f>+((F147-F110)/F110)*100</f>
        <v>19.512195121951219</v>
      </c>
      <c r="G148" s="87" t="s">
        <v>51</v>
      </c>
      <c r="H148" s="86">
        <f>+((H147-H110)/H110)*100</f>
        <v>-29.850746268656714</v>
      </c>
      <c r="I148" s="87" t="s">
        <v>51</v>
      </c>
      <c r="J148" s="186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 x14ac:dyDescent="0.3">
      <c r="A153" s="1"/>
      <c r="B153" s="247" t="s">
        <v>58</v>
      </c>
      <c r="C153" s="248">
        <v>2018</v>
      </c>
      <c r="D153" s="171"/>
      <c r="E153" s="171"/>
      <c r="F153" s="199"/>
      <c r="G153" s="245">
        <v>2019</v>
      </c>
      <c r="H153" s="171"/>
      <c r="I153" s="171"/>
      <c r="J153" s="199"/>
      <c r="K153" s="249" t="s">
        <v>59</v>
      </c>
      <c r="L153" s="245">
        <v>2020</v>
      </c>
      <c r="M153" s="171"/>
      <c r="N153" s="171"/>
      <c r="O153" s="199"/>
      <c r="P153" s="251" t="s">
        <v>59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 x14ac:dyDescent="0.3">
      <c r="A154" s="1"/>
      <c r="B154" s="233"/>
      <c r="C154" s="109" t="s">
        <v>60</v>
      </c>
      <c r="D154" s="110" t="s">
        <v>61</v>
      </c>
      <c r="E154" s="110" t="s">
        <v>62</v>
      </c>
      <c r="F154" s="110" t="s">
        <v>63</v>
      </c>
      <c r="G154" s="110" t="s">
        <v>60</v>
      </c>
      <c r="H154" s="110" t="s">
        <v>61</v>
      </c>
      <c r="I154" s="110" t="s">
        <v>64</v>
      </c>
      <c r="J154" s="110" t="s">
        <v>63</v>
      </c>
      <c r="K154" s="250"/>
      <c r="L154" s="110" t="s">
        <v>60</v>
      </c>
      <c r="M154" s="110" t="s">
        <v>61</v>
      </c>
      <c r="N154" s="110" t="s">
        <v>64</v>
      </c>
      <c r="O154" s="110" t="s">
        <v>63</v>
      </c>
      <c r="P154" s="25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 x14ac:dyDescent="0.3">
      <c r="A155" s="1"/>
      <c r="B155" s="213"/>
      <c r="C155" s="246" t="s">
        <v>65</v>
      </c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63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 x14ac:dyDescent="0.3">
      <c r="A156" s="1"/>
      <c r="B156" s="111" t="s">
        <v>66</v>
      </c>
      <c r="C156" s="112">
        <v>128</v>
      </c>
      <c r="D156" s="113">
        <v>92</v>
      </c>
      <c r="E156" s="113">
        <v>18978</v>
      </c>
      <c r="F156" s="114">
        <f t="shared" ref="F156:F165" si="1">+E156/(D156+C156+$E$176)</f>
        <v>82.513043478260869</v>
      </c>
      <c r="G156" s="113">
        <v>71</v>
      </c>
      <c r="H156" s="113">
        <v>91</v>
      </c>
      <c r="I156" s="113">
        <v>17802</v>
      </c>
      <c r="J156" s="115">
        <f t="shared" ref="J156:J165" si="2">+I156/(H156+G156+$E$176)</f>
        <v>103.5</v>
      </c>
      <c r="K156" s="116">
        <f t="shared" ref="K156:K167" si="3">+(J156-F156)/F156</f>
        <v>0.25434713879228582</v>
      </c>
      <c r="L156" s="117">
        <v>33</v>
      </c>
      <c r="M156" s="117">
        <v>91</v>
      </c>
      <c r="N156" s="117">
        <v>20168</v>
      </c>
      <c r="O156" s="115">
        <f>+N156/(M156+L156+$E$177)</f>
        <v>155.13846153846154</v>
      </c>
      <c r="P156" s="116">
        <f t="shared" ref="P156:P163" si="4">+(O156-J156)/J156</f>
        <v>0.49892233370494243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 x14ac:dyDescent="0.3">
      <c r="A157" s="1"/>
      <c r="B157" s="111" t="s">
        <v>67</v>
      </c>
      <c r="C157" s="112">
        <v>155</v>
      </c>
      <c r="D157" s="113">
        <v>92</v>
      </c>
      <c r="E157" s="113">
        <v>18386</v>
      </c>
      <c r="F157" s="114">
        <f t="shared" si="1"/>
        <v>71.540856031128399</v>
      </c>
      <c r="G157" s="113">
        <v>165</v>
      </c>
      <c r="H157" s="113">
        <v>91</v>
      </c>
      <c r="I157" s="113">
        <v>18835</v>
      </c>
      <c r="J157" s="115">
        <f t="shared" si="2"/>
        <v>70.808270676691734</v>
      </c>
      <c r="K157" s="116">
        <f t="shared" si="3"/>
        <v>-1.0240097687926844E-2</v>
      </c>
      <c r="L157" s="117">
        <v>164</v>
      </c>
      <c r="M157" s="117">
        <v>92</v>
      </c>
      <c r="N157" s="117">
        <v>21034</v>
      </c>
      <c r="O157" s="115">
        <f t="shared" ref="O157:O164" si="5">+N157/(M157+L157+$E$176)</f>
        <v>79.075187969924812</v>
      </c>
      <c r="P157" s="116">
        <f t="shared" si="4"/>
        <v>0.11675073002389162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 x14ac:dyDescent="0.3">
      <c r="A158" s="1"/>
      <c r="B158" s="111" t="s">
        <v>68</v>
      </c>
      <c r="C158" s="112">
        <v>155</v>
      </c>
      <c r="D158" s="113">
        <v>92</v>
      </c>
      <c r="E158" s="113">
        <v>19985</v>
      </c>
      <c r="F158" s="114">
        <f t="shared" si="1"/>
        <v>77.762645914396884</v>
      </c>
      <c r="G158" s="113">
        <v>168</v>
      </c>
      <c r="H158" s="113">
        <v>92</v>
      </c>
      <c r="I158" s="113">
        <v>20489</v>
      </c>
      <c r="J158" s="115">
        <f t="shared" si="2"/>
        <v>75.885185185185179</v>
      </c>
      <c r="K158" s="116">
        <f t="shared" si="3"/>
        <v>-2.4143477978854556E-2</v>
      </c>
      <c r="L158" s="117">
        <v>176</v>
      </c>
      <c r="M158" s="117">
        <v>92</v>
      </c>
      <c r="N158" s="117">
        <v>27226</v>
      </c>
      <c r="O158" s="115">
        <f t="shared" si="5"/>
        <v>97.935251798561154</v>
      </c>
      <c r="P158" s="116">
        <f t="shared" si="4"/>
        <v>0.29057142786917439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 x14ac:dyDescent="0.3">
      <c r="A159" s="1"/>
      <c r="B159" s="111" t="s">
        <v>69</v>
      </c>
      <c r="C159" s="112">
        <v>154</v>
      </c>
      <c r="D159" s="113">
        <v>92</v>
      </c>
      <c r="E159" s="113">
        <v>18518</v>
      </c>
      <c r="F159" s="114">
        <f t="shared" si="1"/>
        <v>72.3359375</v>
      </c>
      <c r="G159" s="113">
        <v>170</v>
      </c>
      <c r="H159" s="113">
        <v>92</v>
      </c>
      <c r="I159" s="113">
        <v>21018</v>
      </c>
      <c r="J159" s="115">
        <f t="shared" si="2"/>
        <v>77.272058823529406</v>
      </c>
      <c r="K159" s="116">
        <f t="shared" si="3"/>
        <v>6.8238851864322714E-2</v>
      </c>
      <c r="L159" s="117">
        <v>176</v>
      </c>
      <c r="M159" s="117">
        <v>92</v>
      </c>
      <c r="N159" s="117">
        <v>19144</v>
      </c>
      <c r="O159" s="115">
        <f t="shared" si="5"/>
        <v>68.863309352517987</v>
      </c>
      <c r="P159" s="116">
        <f t="shared" si="4"/>
        <v>-0.10882005215125636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 x14ac:dyDescent="0.3">
      <c r="A160" s="1"/>
      <c r="B160" s="111" t="s">
        <v>70</v>
      </c>
      <c r="C160" s="112">
        <v>154</v>
      </c>
      <c r="D160" s="113">
        <v>92</v>
      </c>
      <c r="E160" s="113">
        <v>18957</v>
      </c>
      <c r="F160" s="114">
        <f t="shared" si="1"/>
        <v>74.05078125</v>
      </c>
      <c r="G160" s="113">
        <v>173</v>
      </c>
      <c r="H160" s="113">
        <v>90</v>
      </c>
      <c r="I160" s="113">
        <v>19761</v>
      </c>
      <c r="J160" s="115">
        <f t="shared" si="2"/>
        <v>72.384615384615387</v>
      </c>
      <c r="K160" s="116">
        <f t="shared" si="3"/>
        <v>-2.2500314476893019E-2</v>
      </c>
      <c r="L160" s="117">
        <v>176</v>
      </c>
      <c r="M160" s="117">
        <v>92</v>
      </c>
      <c r="N160" s="117">
        <v>24014</v>
      </c>
      <c r="O160" s="115">
        <f t="shared" si="5"/>
        <v>86.381294964028783</v>
      </c>
      <c r="P160" s="116">
        <f t="shared" si="4"/>
        <v>0.1933653927017791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3">
      <c r="A161" s="1"/>
      <c r="B161" s="111" t="s">
        <v>71</v>
      </c>
      <c r="C161" s="112">
        <v>154</v>
      </c>
      <c r="D161" s="113">
        <v>92</v>
      </c>
      <c r="E161" s="113">
        <v>19687</v>
      </c>
      <c r="F161" s="114">
        <f t="shared" si="1"/>
        <v>76.90234375</v>
      </c>
      <c r="G161" s="113">
        <v>179</v>
      </c>
      <c r="H161" s="113">
        <v>89</v>
      </c>
      <c r="I161" s="113">
        <v>21472</v>
      </c>
      <c r="J161" s="115">
        <f t="shared" si="2"/>
        <v>77.237410071942449</v>
      </c>
      <c r="K161" s="116">
        <f t="shared" si="3"/>
        <v>4.357036542757502E-3</v>
      </c>
      <c r="L161" s="117">
        <v>176</v>
      </c>
      <c r="M161" s="117">
        <v>92</v>
      </c>
      <c r="N161" s="117">
        <v>28374</v>
      </c>
      <c r="O161" s="115">
        <f t="shared" si="5"/>
        <v>102.06474820143885</v>
      </c>
      <c r="P161" s="116">
        <f t="shared" si="4"/>
        <v>0.32144187779433669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3">
      <c r="A162" s="1"/>
      <c r="B162" s="111" t="s">
        <v>72</v>
      </c>
      <c r="C162" s="112">
        <v>157</v>
      </c>
      <c r="D162" s="113">
        <v>92</v>
      </c>
      <c r="E162" s="113">
        <v>20001</v>
      </c>
      <c r="F162" s="114">
        <f t="shared" si="1"/>
        <v>77.223938223938219</v>
      </c>
      <c r="G162" s="113">
        <v>180</v>
      </c>
      <c r="H162" s="113">
        <v>90</v>
      </c>
      <c r="I162" s="113">
        <v>20483</v>
      </c>
      <c r="J162" s="115">
        <f t="shared" si="2"/>
        <v>73.153571428571425</v>
      </c>
      <c r="K162" s="116">
        <f t="shared" si="3"/>
        <v>-5.2708614569271527E-2</v>
      </c>
      <c r="L162" s="117">
        <v>176</v>
      </c>
      <c r="M162" s="117">
        <v>92</v>
      </c>
      <c r="N162" s="117">
        <v>25991</v>
      </c>
      <c r="O162" s="115">
        <f t="shared" si="5"/>
        <v>93.492805755395679</v>
      </c>
      <c r="P162" s="116">
        <f t="shared" si="4"/>
        <v>0.27803474156670366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3">
      <c r="A163" s="1"/>
      <c r="B163" s="111" t="s">
        <v>73</v>
      </c>
      <c r="C163" s="112">
        <v>162</v>
      </c>
      <c r="D163" s="113">
        <v>92</v>
      </c>
      <c r="E163" s="113">
        <v>19515</v>
      </c>
      <c r="F163" s="114">
        <f t="shared" si="1"/>
        <v>73.920454545454547</v>
      </c>
      <c r="G163" s="113">
        <v>182</v>
      </c>
      <c r="H163" s="113">
        <v>91</v>
      </c>
      <c r="I163" s="113">
        <v>21558</v>
      </c>
      <c r="J163" s="115">
        <f t="shared" si="2"/>
        <v>76.176678445229683</v>
      </c>
      <c r="K163" s="116">
        <f t="shared" si="3"/>
        <v>3.0522321780201693E-2</v>
      </c>
      <c r="L163" s="117">
        <v>176</v>
      </c>
      <c r="M163" s="117">
        <v>92</v>
      </c>
      <c r="N163" s="118">
        <v>24040</v>
      </c>
      <c r="O163" s="115">
        <f t="shared" si="5"/>
        <v>86.474820143884898</v>
      </c>
      <c r="P163" s="116">
        <f t="shared" si="4"/>
        <v>0.13518759164669383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3">
      <c r="A164" s="1"/>
      <c r="B164" s="111" t="s">
        <v>74</v>
      </c>
      <c r="C164" s="112">
        <v>162</v>
      </c>
      <c r="D164" s="113">
        <v>92</v>
      </c>
      <c r="E164" s="113">
        <v>21784</v>
      </c>
      <c r="F164" s="114">
        <f t="shared" si="1"/>
        <v>82.515151515151516</v>
      </c>
      <c r="G164" s="113">
        <v>181</v>
      </c>
      <c r="H164" s="113">
        <v>89</v>
      </c>
      <c r="I164" s="113">
        <v>21951</v>
      </c>
      <c r="J164" s="115">
        <f t="shared" si="2"/>
        <v>78.396428571428572</v>
      </c>
      <c r="K164" s="116">
        <f t="shared" si="3"/>
        <v>-4.9914747389958547E-2</v>
      </c>
      <c r="L164" s="117"/>
      <c r="M164" s="117"/>
      <c r="N164" s="117"/>
      <c r="O164" s="115">
        <f t="shared" si="5"/>
        <v>0</v>
      </c>
      <c r="P164" s="119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3">
      <c r="A165" s="1"/>
      <c r="B165" s="111" t="s">
        <v>75</v>
      </c>
      <c r="C165" s="112">
        <v>164</v>
      </c>
      <c r="D165" s="113">
        <v>92</v>
      </c>
      <c r="E165" s="113">
        <v>20284</v>
      </c>
      <c r="F165" s="114">
        <f t="shared" si="1"/>
        <v>76.255639097744364</v>
      </c>
      <c r="G165" s="113">
        <v>180</v>
      </c>
      <c r="H165" s="113">
        <v>90</v>
      </c>
      <c r="I165" s="113">
        <v>17521</v>
      </c>
      <c r="J165" s="115">
        <f t="shared" si="2"/>
        <v>62.575000000000003</v>
      </c>
      <c r="K165" s="116">
        <f t="shared" si="3"/>
        <v>-0.17940494971406035</v>
      </c>
      <c r="L165" s="117"/>
      <c r="M165" s="117"/>
      <c r="N165" s="117"/>
      <c r="O165" s="117"/>
      <c r="P165" s="120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3">
      <c r="A166" s="1"/>
      <c r="B166" s="111" t="s">
        <v>76</v>
      </c>
      <c r="C166" s="112">
        <v>178</v>
      </c>
      <c r="D166" s="113">
        <v>92</v>
      </c>
      <c r="E166" s="113">
        <v>20336</v>
      </c>
      <c r="F166" s="114">
        <f t="shared" ref="F166:F167" si="6">+E166/(D166+C166+$E$177)</f>
        <v>73.681159420289859</v>
      </c>
      <c r="G166" s="113">
        <v>189</v>
      </c>
      <c r="H166" s="113">
        <v>91</v>
      </c>
      <c r="I166" s="113">
        <v>20225</v>
      </c>
      <c r="J166" s="115">
        <f t="shared" ref="J166:J167" si="7">+I166/(H166+G166+$E$177)</f>
        <v>70.716783216783213</v>
      </c>
      <c r="K166" s="116">
        <f t="shared" si="3"/>
        <v>-4.0232485846175954E-2</v>
      </c>
      <c r="L166" s="117"/>
      <c r="M166" s="117"/>
      <c r="N166" s="117"/>
      <c r="O166" s="117"/>
      <c r="P166" s="120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3">
      <c r="A167" s="1"/>
      <c r="B167" s="111" t="s">
        <v>77</v>
      </c>
      <c r="C167" s="112">
        <v>189</v>
      </c>
      <c r="D167" s="113">
        <v>92</v>
      </c>
      <c r="E167" s="113">
        <v>20054</v>
      </c>
      <c r="F167" s="114">
        <f t="shared" si="6"/>
        <v>69.874564459930312</v>
      </c>
      <c r="G167" s="113">
        <v>187</v>
      </c>
      <c r="H167" s="113">
        <v>92</v>
      </c>
      <c r="I167" s="113">
        <v>22164</v>
      </c>
      <c r="J167" s="115">
        <f t="shared" si="7"/>
        <v>77.768421052631581</v>
      </c>
      <c r="K167" s="116">
        <f t="shared" si="3"/>
        <v>0.11297181819613365</v>
      </c>
      <c r="L167" s="117"/>
      <c r="M167" s="117"/>
      <c r="N167" s="117"/>
      <c r="O167" s="117"/>
      <c r="P167" s="120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3">
      <c r="A168" s="1"/>
      <c r="B168" s="212" t="s">
        <v>58</v>
      </c>
      <c r="C168" s="214" t="s">
        <v>78</v>
      </c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6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45" customHeight="1" x14ac:dyDescent="0.3">
      <c r="A169" s="1"/>
      <c r="B169" s="213"/>
      <c r="C169" s="109" t="s">
        <v>60</v>
      </c>
      <c r="D169" s="110" t="s">
        <v>61</v>
      </c>
      <c r="E169" s="110" t="s">
        <v>79</v>
      </c>
      <c r="F169" s="110" t="s">
        <v>63</v>
      </c>
      <c r="G169" s="110" t="s">
        <v>60</v>
      </c>
      <c r="H169" s="110" t="s">
        <v>61</v>
      </c>
      <c r="I169" s="110" t="s">
        <v>80</v>
      </c>
      <c r="J169" s="110" t="s">
        <v>63</v>
      </c>
      <c r="K169" s="121" t="s">
        <v>59</v>
      </c>
      <c r="L169" s="110" t="s">
        <v>60</v>
      </c>
      <c r="M169" s="110" t="s">
        <v>61</v>
      </c>
      <c r="N169" s="110" t="s">
        <v>80</v>
      </c>
      <c r="O169" s="110" t="s">
        <v>63</v>
      </c>
      <c r="P169" s="122" t="s">
        <v>59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3">
      <c r="A170" s="1"/>
      <c r="B170" s="111" t="s">
        <v>81</v>
      </c>
      <c r="C170" s="112">
        <v>155</v>
      </c>
      <c r="D170" s="113">
        <v>92</v>
      </c>
      <c r="E170" s="113">
        <v>296</v>
      </c>
      <c r="F170" s="114">
        <f t="shared" ref="F170:F174" si="8">+E170/(D170+C170+$E$176)</f>
        <v>1.1517509727626458</v>
      </c>
      <c r="G170" s="113">
        <v>165</v>
      </c>
      <c r="H170" s="113">
        <v>91</v>
      </c>
      <c r="I170" s="113">
        <v>283</v>
      </c>
      <c r="J170" s="114">
        <f t="shared" ref="J170:J174" si="9">+I170/(H170+G170+$E$176)</f>
        <v>1.0639097744360901</v>
      </c>
      <c r="K170" s="116">
        <f t="shared" ref="K170:K175" si="10">+(J170-F170)/F170</f>
        <v>-7.6267526925421658E-2</v>
      </c>
      <c r="L170" s="117">
        <v>164</v>
      </c>
      <c r="M170" s="117">
        <v>92</v>
      </c>
      <c r="N170" s="117">
        <v>12</v>
      </c>
      <c r="O170" s="114">
        <f t="shared" ref="O170:O172" si="11">+N170/(M170+L170+$E$177)</f>
        <v>4.5801526717557252E-2</v>
      </c>
      <c r="P170" s="116">
        <f t="shared" ref="P170:P172" si="12">+(O170-J170)/J170</f>
        <v>-0.95694980174250799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3">
      <c r="A171" s="1"/>
      <c r="B171" s="111" t="s">
        <v>82</v>
      </c>
      <c r="C171" s="112">
        <v>154</v>
      </c>
      <c r="D171" s="113">
        <v>92</v>
      </c>
      <c r="E171" s="113">
        <v>266</v>
      </c>
      <c r="F171" s="114">
        <f t="shared" si="8"/>
        <v>1.0390625</v>
      </c>
      <c r="G171" s="113">
        <v>170</v>
      </c>
      <c r="H171" s="113">
        <v>92</v>
      </c>
      <c r="I171" s="113">
        <v>366</v>
      </c>
      <c r="J171" s="114">
        <f t="shared" si="9"/>
        <v>1.3455882352941178</v>
      </c>
      <c r="K171" s="116">
        <f t="shared" si="10"/>
        <v>0.29500221141088023</v>
      </c>
      <c r="L171" s="117">
        <v>176</v>
      </c>
      <c r="M171" s="117">
        <v>92</v>
      </c>
      <c r="N171" s="117">
        <v>13</v>
      </c>
      <c r="O171" s="114">
        <f t="shared" si="11"/>
        <v>4.7445255474452552E-2</v>
      </c>
      <c r="P171" s="116">
        <f t="shared" si="12"/>
        <v>-0.96474013800805725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3">
      <c r="A172" s="1"/>
      <c r="B172" s="111" t="s">
        <v>83</v>
      </c>
      <c r="C172" s="112">
        <v>154</v>
      </c>
      <c r="D172" s="113">
        <v>92</v>
      </c>
      <c r="E172" s="113">
        <v>277</v>
      </c>
      <c r="F172" s="114">
        <f t="shared" si="8"/>
        <v>1.08203125</v>
      </c>
      <c r="G172" s="113">
        <v>179</v>
      </c>
      <c r="H172" s="113">
        <v>89</v>
      </c>
      <c r="I172" s="113">
        <v>321</v>
      </c>
      <c r="J172" s="114">
        <f t="shared" si="9"/>
        <v>1.1546762589928057</v>
      </c>
      <c r="K172" s="116">
        <f t="shared" si="10"/>
        <v>6.713762563956048E-2</v>
      </c>
      <c r="L172" s="117">
        <v>176</v>
      </c>
      <c r="M172" s="117">
        <v>92</v>
      </c>
      <c r="N172" s="123">
        <v>1</v>
      </c>
      <c r="O172" s="114">
        <f t="shared" si="11"/>
        <v>3.6496350364963502E-3</v>
      </c>
      <c r="P172" s="116">
        <f t="shared" si="12"/>
        <v>-0.99683925688428043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3">
      <c r="A173" s="1"/>
      <c r="B173" s="111" t="s">
        <v>84</v>
      </c>
      <c r="C173" s="112">
        <v>162</v>
      </c>
      <c r="D173" s="113">
        <v>92</v>
      </c>
      <c r="E173" s="113">
        <v>296</v>
      </c>
      <c r="F173" s="114">
        <f t="shared" si="8"/>
        <v>1.1212121212121211</v>
      </c>
      <c r="G173" s="113">
        <v>182</v>
      </c>
      <c r="H173" s="113">
        <v>91</v>
      </c>
      <c r="I173" s="113">
        <v>357</v>
      </c>
      <c r="J173" s="114">
        <f t="shared" si="9"/>
        <v>1.2614840989399294</v>
      </c>
      <c r="K173" s="116">
        <f t="shared" si="10"/>
        <v>0.12510743959507228</v>
      </c>
      <c r="L173" s="117"/>
      <c r="M173" s="117"/>
      <c r="N173" s="117"/>
      <c r="O173" s="117"/>
      <c r="P173" s="120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 x14ac:dyDescent="0.3">
      <c r="A174" s="1"/>
      <c r="B174" s="111" t="s">
        <v>85</v>
      </c>
      <c r="C174" s="112">
        <v>164</v>
      </c>
      <c r="D174" s="113">
        <v>92</v>
      </c>
      <c r="E174" s="113">
        <v>354</v>
      </c>
      <c r="F174" s="114">
        <f t="shared" si="8"/>
        <v>1.3308270676691729</v>
      </c>
      <c r="G174" s="113">
        <v>180</v>
      </c>
      <c r="H174" s="113">
        <v>90</v>
      </c>
      <c r="I174" s="113">
        <v>385</v>
      </c>
      <c r="J174" s="114">
        <f t="shared" si="9"/>
        <v>1.375</v>
      </c>
      <c r="K174" s="116">
        <f t="shared" si="10"/>
        <v>3.3192090395480239E-2</v>
      </c>
      <c r="L174" s="117"/>
      <c r="M174" s="117"/>
      <c r="N174" s="117"/>
      <c r="O174" s="117"/>
      <c r="P174" s="120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 x14ac:dyDescent="0.3">
      <c r="A175" s="1"/>
      <c r="B175" s="124" t="s">
        <v>86</v>
      </c>
      <c r="C175" s="125">
        <v>189</v>
      </c>
      <c r="D175" s="126">
        <v>92</v>
      </c>
      <c r="E175" s="126">
        <v>352</v>
      </c>
      <c r="F175" s="127">
        <f>+E175/(D175+C175+$E$177)</f>
        <v>1.2264808362369337</v>
      </c>
      <c r="G175" s="126">
        <v>187</v>
      </c>
      <c r="H175" s="126">
        <v>92</v>
      </c>
      <c r="I175" s="126">
        <v>138</v>
      </c>
      <c r="J175" s="127">
        <f>+I175/(H175+G175+$E$177)</f>
        <v>0.48421052631578948</v>
      </c>
      <c r="K175" s="128">
        <f t="shared" si="10"/>
        <v>-0.60520334928229669</v>
      </c>
      <c r="L175" s="129"/>
      <c r="M175" s="129"/>
      <c r="N175" s="129"/>
      <c r="O175" s="129"/>
      <c r="P175" s="130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 x14ac:dyDescent="0.3">
      <c r="A176" s="1"/>
      <c r="B176" s="215" t="s">
        <v>87</v>
      </c>
      <c r="C176" s="184"/>
      <c r="D176" s="216"/>
      <c r="E176" s="131">
        <v>10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 x14ac:dyDescent="0.3">
      <c r="A177" s="1"/>
      <c r="B177" s="217"/>
      <c r="C177" s="218"/>
      <c r="D177" s="219"/>
      <c r="E177" s="113">
        <v>6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 x14ac:dyDescent="0.3">
      <c r="A180" s="1"/>
      <c r="B180" s="220" t="s">
        <v>88</v>
      </c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1"/>
      <c r="R180" s="171"/>
      <c r="S180" s="171"/>
      <c r="T180" s="171"/>
      <c r="U180" s="171"/>
      <c r="V180" s="171"/>
      <c r="W180" s="171"/>
      <c r="X180" s="171"/>
      <c r="Y180" s="172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 x14ac:dyDescent="0.3">
      <c r="A181" s="1"/>
      <c r="B181" s="221" t="s">
        <v>38</v>
      </c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63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 x14ac:dyDescent="0.3">
      <c r="A182" s="1"/>
      <c r="B182" s="132" t="s">
        <v>3</v>
      </c>
      <c r="C182" s="133">
        <v>0.1</v>
      </c>
      <c r="D182" s="134" t="s">
        <v>4</v>
      </c>
      <c r="E182" s="135" t="s">
        <v>39</v>
      </c>
      <c r="F182" s="135"/>
      <c r="G182" s="222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7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 x14ac:dyDescent="0.3">
      <c r="A183" s="1"/>
      <c r="B183" s="223" t="s">
        <v>40</v>
      </c>
      <c r="C183" s="171"/>
      <c r="D183" s="171"/>
      <c r="E183" s="171"/>
      <c r="F183" s="171"/>
      <c r="G183" s="171"/>
      <c r="H183" s="171"/>
      <c r="I183" s="172"/>
      <c r="J183" s="227" t="s">
        <v>41</v>
      </c>
      <c r="K183" s="174"/>
      <c r="L183" s="174"/>
      <c r="M183" s="174"/>
      <c r="N183" s="174"/>
      <c r="O183" s="174"/>
      <c r="P183" s="174"/>
      <c r="Q183" s="162"/>
      <c r="R183" s="228"/>
      <c r="S183" s="181"/>
      <c r="T183" s="181"/>
      <c r="U183" s="181"/>
      <c r="V183" s="181"/>
      <c r="W183" s="181"/>
      <c r="X183" s="181"/>
      <c r="Y183" s="182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 x14ac:dyDescent="0.3">
      <c r="A184" s="1"/>
      <c r="B184" s="221" t="s">
        <v>42</v>
      </c>
      <c r="C184" s="162"/>
      <c r="D184" s="226" t="s">
        <v>43</v>
      </c>
      <c r="E184" s="162"/>
      <c r="F184" s="226" t="s">
        <v>44</v>
      </c>
      <c r="G184" s="162"/>
      <c r="H184" s="226" t="s">
        <v>45</v>
      </c>
      <c r="I184" s="163"/>
      <c r="J184" s="136" t="s">
        <v>42</v>
      </c>
      <c r="K184" s="137"/>
      <c r="L184" s="137" t="s">
        <v>43</v>
      </c>
      <c r="M184" s="137"/>
      <c r="N184" s="137" t="s">
        <v>44</v>
      </c>
      <c r="O184" s="137"/>
      <c r="P184" s="137" t="s">
        <v>45</v>
      </c>
      <c r="Q184" s="137"/>
      <c r="R184" s="183"/>
      <c r="S184" s="184"/>
      <c r="T184" s="184"/>
      <c r="U184" s="184"/>
      <c r="V184" s="184"/>
      <c r="W184" s="184"/>
      <c r="X184" s="184"/>
      <c r="Y184" s="185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 x14ac:dyDescent="0.3">
      <c r="A185" s="1"/>
      <c r="B185" s="138" t="s">
        <v>18</v>
      </c>
      <c r="C185" s="139" t="s">
        <v>19</v>
      </c>
      <c r="D185" s="139" t="s">
        <v>18</v>
      </c>
      <c r="E185" s="139" t="s">
        <v>19</v>
      </c>
      <c r="F185" s="139" t="s">
        <v>18</v>
      </c>
      <c r="G185" s="139" t="s">
        <v>19</v>
      </c>
      <c r="H185" s="139" t="s">
        <v>18</v>
      </c>
      <c r="I185" s="140" t="s">
        <v>19</v>
      </c>
      <c r="J185" s="141" t="s">
        <v>18</v>
      </c>
      <c r="K185" s="142" t="s">
        <v>19</v>
      </c>
      <c r="L185" s="142" t="s">
        <v>18</v>
      </c>
      <c r="M185" s="142" t="s">
        <v>19</v>
      </c>
      <c r="N185" s="142" t="s">
        <v>18</v>
      </c>
      <c r="O185" s="142" t="s">
        <v>19</v>
      </c>
      <c r="P185" s="142" t="s">
        <v>18</v>
      </c>
      <c r="Q185" s="142" t="s">
        <v>19</v>
      </c>
      <c r="R185" s="183"/>
      <c r="S185" s="184"/>
      <c r="T185" s="184"/>
      <c r="U185" s="184"/>
      <c r="V185" s="184"/>
      <c r="W185" s="184"/>
      <c r="X185" s="184"/>
      <c r="Y185" s="185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 x14ac:dyDescent="0.3">
      <c r="A186" s="1"/>
      <c r="B186" s="143">
        <v>125</v>
      </c>
      <c r="C186" s="144" t="s">
        <v>46</v>
      </c>
      <c r="D186" s="145">
        <v>1</v>
      </c>
      <c r="E186" s="144" t="s">
        <v>46</v>
      </c>
      <c r="F186" s="146">
        <v>0</v>
      </c>
      <c r="G186" s="144" t="s">
        <v>46</v>
      </c>
      <c r="H186" s="146">
        <v>0</v>
      </c>
      <c r="I186" s="147" t="s">
        <v>46</v>
      </c>
      <c r="J186" s="148">
        <v>1125</v>
      </c>
      <c r="K186" s="149" t="s">
        <v>46</v>
      </c>
      <c r="L186" s="145">
        <v>10</v>
      </c>
      <c r="M186" s="149" t="s">
        <v>46</v>
      </c>
      <c r="N186" s="146">
        <v>0</v>
      </c>
      <c r="O186" s="149" t="s">
        <v>46</v>
      </c>
      <c r="P186" s="149">
        <v>0</v>
      </c>
      <c r="Q186" s="149" t="s">
        <v>46</v>
      </c>
      <c r="R186" s="183"/>
      <c r="S186" s="184"/>
      <c r="T186" s="184"/>
      <c r="U186" s="184"/>
      <c r="V186" s="184"/>
      <c r="W186" s="184"/>
      <c r="X186" s="184"/>
      <c r="Y186" s="185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 x14ac:dyDescent="0.3">
      <c r="A187" s="1"/>
      <c r="B187" s="150">
        <f>+((B186/J186)*100)</f>
        <v>11.111111111111111</v>
      </c>
      <c r="C187" s="151" t="s">
        <v>51</v>
      </c>
      <c r="D187" s="152">
        <f>+((D186/L186)*100)</f>
        <v>10</v>
      </c>
      <c r="E187" s="151" t="s">
        <v>51</v>
      </c>
      <c r="F187" s="150" t="e">
        <f>+((F186/N186)*100)</f>
        <v>#DIV/0!</v>
      </c>
      <c r="G187" s="151" t="s">
        <v>51</v>
      </c>
      <c r="H187" s="150" t="e">
        <f>+((H186/P186)*100)</f>
        <v>#DIV/0!</v>
      </c>
      <c r="I187" s="153" t="s">
        <v>51</v>
      </c>
      <c r="J187" s="229"/>
      <c r="K187" s="190"/>
      <c r="L187" s="190"/>
      <c r="M187" s="190"/>
      <c r="N187" s="190"/>
      <c r="O187" s="190"/>
      <c r="P187" s="190"/>
      <c r="Q187" s="191"/>
      <c r="R187" s="186"/>
      <c r="S187" s="187"/>
      <c r="T187" s="187"/>
      <c r="U187" s="187"/>
      <c r="V187" s="187"/>
      <c r="W187" s="187"/>
      <c r="X187" s="187"/>
      <c r="Y187" s="18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 x14ac:dyDescent="0.3">
      <c r="A188" s="1"/>
      <c r="B188" s="230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4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 x14ac:dyDescent="0.3">
      <c r="A189" s="1"/>
      <c r="B189" s="231" t="s">
        <v>47</v>
      </c>
      <c r="C189" s="196"/>
      <c r="D189" s="196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7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 x14ac:dyDescent="0.3">
      <c r="A190" s="1"/>
      <c r="B190" s="154" t="s">
        <v>3</v>
      </c>
      <c r="C190" s="155" t="s">
        <v>89</v>
      </c>
      <c r="D190" s="156" t="s">
        <v>4</v>
      </c>
      <c r="E190" s="224" t="s">
        <v>39</v>
      </c>
      <c r="F190" s="199"/>
      <c r="G190" s="156"/>
      <c r="H190" s="156"/>
      <c r="I190" s="156"/>
      <c r="J190" s="225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2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 x14ac:dyDescent="0.3">
      <c r="A191" s="1"/>
      <c r="B191" s="221" t="s">
        <v>42</v>
      </c>
      <c r="C191" s="162"/>
      <c r="D191" s="226" t="s">
        <v>43</v>
      </c>
      <c r="E191" s="162"/>
      <c r="F191" s="226" t="s">
        <v>44</v>
      </c>
      <c r="G191" s="162"/>
      <c r="H191" s="226" t="s">
        <v>45</v>
      </c>
      <c r="I191" s="162"/>
      <c r="J191" s="183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5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 x14ac:dyDescent="0.3">
      <c r="A192" s="1"/>
      <c r="B192" s="157" t="s">
        <v>18</v>
      </c>
      <c r="C192" s="142" t="s">
        <v>19</v>
      </c>
      <c r="D192" s="142" t="s">
        <v>18</v>
      </c>
      <c r="E192" s="142" t="s">
        <v>19</v>
      </c>
      <c r="F192" s="142" t="s">
        <v>18</v>
      </c>
      <c r="G192" s="142" t="s">
        <v>19</v>
      </c>
      <c r="H192" s="142" t="s">
        <v>18</v>
      </c>
      <c r="I192" s="142" t="s">
        <v>19</v>
      </c>
      <c r="J192" s="183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5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 x14ac:dyDescent="0.3">
      <c r="A193" s="1"/>
      <c r="B193" s="143">
        <v>49</v>
      </c>
      <c r="C193" s="144" t="s">
        <v>48</v>
      </c>
      <c r="D193" s="145">
        <v>10</v>
      </c>
      <c r="E193" s="144" t="s">
        <v>48</v>
      </c>
      <c r="F193" s="145">
        <v>0</v>
      </c>
      <c r="G193" s="144" t="s">
        <v>48</v>
      </c>
      <c r="H193" s="146">
        <v>0</v>
      </c>
      <c r="I193" s="144" t="s">
        <v>48</v>
      </c>
      <c r="J193" s="183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5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 x14ac:dyDescent="0.3">
      <c r="A194" s="1"/>
      <c r="B194" s="150">
        <f>+((B193-B147)/B147)*100</f>
        <v>22.5</v>
      </c>
      <c r="C194" s="158" t="s">
        <v>51</v>
      </c>
      <c r="D194" s="150">
        <f>+((D193-D156)/D156)*100</f>
        <v>-89.130434782608688</v>
      </c>
      <c r="E194" s="158" t="s">
        <v>51</v>
      </c>
      <c r="F194" s="150">
        <f>+((F193-F156)/F156)*100</f>
        <v>-100</v>
      </c>
      <c r="G194" s="158" t="s">
        <v>51</v>
      </c>
      <c r="H194" s="150">
        <f>+((H193-H156)/H156)*100</f>
        <v>-100</v>
      </c>
      <c r="I194" s="158" t="s">
        <v>51</v>
      </c>
      <c r="J194" s="186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263">
    <mergeCell ref="B77:W77"/>
    <mergeCell ref="X77:Y80"/>
    <mergeCell ref="B78:W78"/>
    <mergeCell ref="B79:W79"/>
    <mergeCell ref="E80:F80"/>
    <mergeCell ref="G80:W80"/>
    <mergeCell ref="B81:C81"/>
    <mergeCell ref="X81:Y81"/>
    <mergeCell ref="P118:Q118"/>
    <mergeCell ref="R118:S118"/>
    <mergeCell ref="T118:U118"/>
    <mergeCell ref="V118:W118"/>
    <mergeCell ref="B114:W114"/>
    <mergeCell ref="X114:Y117"/>
    <mergeCell ref="B115:W115"/>
    <mergeCell ref="B116:W116"/>
    <mergeCell ref="E117:F117"/>
    <mergeCell ref="G117:W117"/>
    <mergeCell ref="B118:C118"/>
    <mergeCell ref="X118:Y118"/>
    <mergeCell ref="B52:C52"/>
    <mergeCell ref="D52:E52"/>
    <mergeCell ref="F52:G52"/>
    <mergeCell ref="H52:I52"/>
    <mergeCell ref="J52:K52"/>
    <mergeCell ref="L52:M52"/>
    <mergeCell ref="B53:C53"/>
    <mergeCell ref="D53:E53"/>
    <mergeCell ref="A57:A62"/>
    <mergeCell ref="F53:G53"/>
    <mergeCell ref="H53:I53"/>
    <mergeCell ref="J53:K53"/>
    <mergeCell ref="L53:M53"/>
    <mergeCell ref="A39:A42"/>
    <mergeCell ref="A47:A51"/>
    <mergeCell ref="F25:G25"/>
    <mergeCell ref="H25:I25"/>
    <mergeCell ref="E42:F42"/>
    <mergeCell ref="B43:C43"/>
    <mergeCell ref="D43:E43"/>
    <mergeCell ref="F43:G43"/>
    <mergeCell ref="H43:I43"/>
    <mergeCell ref="B47:Y48"/>
    <mergeCell ref="B49:Y49"/>
    <mergeCell ref="B50:Y50"/>
    <mergeCell ref="E51:F51"/>
    <mergeCell ref="G51:M51"/>
    <mergeCell ref="N51:Y56"/>
    <mergeCell ref="B39:W39"/>
    <mergeCell ref="X39:Y42"/>
    <mergeCell ref="B40:W40"/>
    <mergeCell ref="B41:W41"/>
    <mergeCell ref="G42:W42"/>
    <mergeCell ref="J43:K43"/>
    <mergeCell ref="B19:Y20"/>
    <mergeCell ref="B21:Y21"/>
    <mergeCell ref="B22:Y22"/>
    <mergeCell ref="G23:Y23"/>
    <mergeCell ref="B24:I24"/>
    <mergeCell ref="J24:Q24"/>
    <mergeCell ref="R24:Y27"/>
    <mergeCell ref="L43:M43"/>
    <mergeCell ref="N43:O43"/>
    <mergeCell ref="P43:Q43"/>
    <mergeCell ref="R43:S43"/>
    <mergeCell ref="T43:U43"/>
    <mergeCell ref="V43:W43"/>
    <mergeCell ref="X43:Y43"/>
    <mergeCell ref="B25:C25"/>
    <mergeCell ref="D25:E25"/>
    <mergeCell ref="B28:Y28"/>
    <mergeCell ref="B29:Y29"/>
    <mergeCell ref="E30:F30"/>
    <mergeCell ref="B31:C31"/>
    <mergeCell ref="D31:E31"/>
    <mergeCell ref="F31:G31"/>
    <mergeCell ref="H31:I31"/>
    <mergeCell ref="J30:Y33"/>
    <mergeCell ref="B16:C16"/>
    <mergeCell ref="D16:E16"/>
    <mergeCell ref="F16:G16"/>
    <mergeCell ref="H16:I16"/>
    <mergeCell ref="J16:K16"/>
    <mergeCell ref="L16:M16"/>
    <mergeCell ref="X7:Y7"/>
    <mergeCell ref="B10:Y11"/>
    <mergeCell ref="B12:Y12"/>
    <mergeCell ref="B13:Y13"/>
    <mergeCell ref="E14:F14"/>
    <mergeCell ref="G14:M14"/>
    <mergeCell ref="N14:Y18"/>
    <mergeCell ref="V7:W7"/>
    <mergeCell ref="B15:C15"/>
    <mergeCell ref="D15:E15"/>
    <mergeCell ref="F15:G15"/>
    <mergeCell ref="H15:I15"/>
    <mergeCell ref="B3:W3"/>
    <mergeCell ref="X3:Y6"/>
    <mergeCell ref="B4:W4"/>
    <mergeCell ref="B5:W5"/>
    <mergeCell ref="E6:F6"/>
    <mergeCell ref="G6:W6"/>
    <mergeCell ref="B7:C7"/>
    <mergeCell ref="J15:K15"/>
    <mergeCell ref="L15:M15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H144:AH145"/>
    <mergeCell ref="B145:C145"/>
    <mergeCell ref="D145:E145"/>
    <mergeCell ref="AB145:AB146"/>
    <mergeCell ref="L153:O153"/>
    <mergeCell ref="C155:P155"/>
    <mergeCell ref="F145:G145"/>
    <mergeCell ref="H145:I145"/>
    <mergeCell ref="B153:B155"/>
    <mergeCell ref="C153:F153"/>
    <mergeCell ref="G153:J153"/>
    <mergeCell ref="K153:K154"/>
    <mergeCell ref="P153:P154"/>
    <mergeCell ref="Z141:Z142"/>
    <mergeCell ref="AA141:AA142"/>
    <mergeCell ref="AB141:AB142"/>
    <mergeCell ref="Z143:Z144"/>
    <mergeCell ref="AA143:AA144"/>
    <mergeCell ref="AB143:AB144"/>
    <mergeCell ref="B132:Y133"/>
    <mergeCell ref="B134:Y134"/>
    <mergeCell ref="B135:Y135"/>
    <mergeCell ref="G136:Y136"/>
    <mergeCell ref="B137:I137"/>
    <mergeCell ref="J137:Q137"/>
    <mergeCell ref="J141:Q141"/>
    <mergeCell ref="B142:Y142"/>
    <mergeCell ref="B143:Y143"/>
    <mergeCell ref="E144:F144"/>
    <mergeCell ref="J144:Y148"/>
    <mergeCell ref="E190:F190"/>
    <mergeCell ref="J190:Y194"/>
    <mergeCell ref="B191:C191"/>
    <mergeCell ref="D191:E191"/>
    <mergeCell ref="F191:G191"/>
    <mergeCell ref="H191:I191"/>
    <mergeCell ref="J183:Q183"/>
    <mergeCell ref="R183:Y187"/>
    <mergeCell ref="F184:G184"/>
    <mergeCell ref="H184:I184"/>
    <mergeCell ref="J187:Q187"/>
    <mergeCell ref="B188:Y188"/>
    <mergeCell ref="B189:Y189"/>
    <mergeCell ref="B184:C184"/>
    <mergeCell ref="D184:E184"/>
    <mergeCell ref="B138:C138"/>
    <mergeCell ref="D138:E138"/>
    <mergeCell ref="B168:B169"/>
    <mergeCell ref="C168:P168"/>
    <mergeCell ref="B176:D177"/>
    <mergeCell ref="B180:Y180"/>
    <mergeCell ref="B181:Y181"/>
    <mergeCell ref="G182:Y182"/>
    <mergeCell ref="B183:I183"/>
    <mergeCell ref="F138:G138"/>
    <mergeCell ref="H138:I138"/>
    <mergeCell ref="R137:Y141"/>
    <mergeCell ref="L127:M127"/>
    <mergeCell ref="B128:C128"/>
    <mergeCell ref="D128:E128"/>
    <mergeCell ref="F128:G128"/>
    <mergeCell ref="H128:I128"/>
    <mergeCell ref="J128:K128"/>
    <mergeCell ref="L128:M128"/>
    <mergeCell ref="L118:M118"/>
    <mergeCell ref="N118:O118"/>
    <mergeCell ref="B122:Y123"/>
    <mergeCell ref="B124:Y124"/>
    <mergeCell ref="B125:Y125"/>
    <mergeCell ref="G126:M126"/>
    <mergeCell ref="N126:Y131"/>
    <mergeCell ref="D118:E118"/>
    <mergeCell ref="F118:G118"/>
    <mergeCell ref="H118:I118"/>
    <mergeCell ref="J118:K118"/>
    <mergeCell ref="F127:G127"/>
    <mergeCell ref="H127:I127"/>
    <mergeCell ref="E126:F126"/>
    <mergeCell ref="B127:C127"/>
    <mergeCell ref="D127:E127"/>
    <mergeCell ref="J127:K127"/>
    <mergeCell ref="F108:G108"/>
    <mergeCell ref="H108:I108"/>
    <mergeCell ref="J104:Q104"/>
    <mergeCell ref="B105:Y105"/>
    <mergeCell ref="B106:Y106"/>
    <mergeCell ref="E107:F107"/>
    <mergeCell ref="J107:Y111"/>
    <mergeCell ref="B108:C108"/>
    <mergeCell ref="D108:E108"/>
    <mergeCell ref="B101:C101"/>
    <mergeCell ref="D101:E101"/>
    <mergeCell ref="F101:G101"/>
    <mergeCell ref="H101:I101"/>
    <mergeCell ref="B95:Y96"/>
    <mergeCell ref="B97:Y97"/>
    <mergeCell ref="B98:Y98"/>
    <mergeCell ref="G99:Y99"/>
    <mergeCell ref="B100:I100"/>
    <mergeCell ref="J100:Q100"/>
    <mergeCell ref="R100:Y104"/>
    <mergeCell ref="L90:M90"/>
    <mergeCell ref="B91:C91"/>
    <mergeCell ref="D91:E91"/>
    <mergeCell ref="F91:G91"/>
    <mergeCell ref="H91:I91"/>
    <mergeCell ref="J91:K91"/>
    <mergeCell ref="L91:M91"/>
    <mergeCell ref="L81:M81"/>
    <mergeCell ref="N81:O81"/>
    <mergeCell ref="B85:Y86"/>
    <mergeCell ref="B87:Y87"/>
    <mergeCell ref="B88:Y88"/>
    <mergeCell ref="G89:M89"/>
    <mergeCell ref="N89:Y94"/>
    <mergeCell ref="P81:Q81"/>
    <mergeCell ref="R81:S81"/>
    <mergeCell ref="T81:U81"/>
    <mergeCell ref="V81:W81"/>
    <mergeCell ref="D81:E81"/>
    <mergeCell ref="F81:G81"/>
    <mergeCell ref="H81:I81"/>
    <mergeCell ref="J81:K81"/>
    <mergeCell ref="F90:G90"/>
    <mergeCell ref="H90:I90"/>
    <mergeCell ref="E89:F89"/>
    <mergeCell ref="B90:C90"/>
    <mergeCell ref="D90:E90"/>
    <mergeCell ref="J90:K90"/>
    <mergeCell ref="F70:G70"/>
    <mergeCell ref="H70:I70"/>
    <mergeCell ref="J66:Q66"/>
    <mergeCell ref="B67:Y67"/>
    <mergeCell ref="B68:Y68"/>
    <mergeCell ref="E69:F69"/>
    <mergeCell ref="J69:Y73"/>
    <mergeCell ref="B70:C70"/>
    <mergeCell ref="D70:E70"/>
    <mergeCell ref="F63:G63"/>
    <mergeCell ref="H63:I63"/>
    <mergeCell ref="B57:Y58"/>
    <mergeCell ref="B59:Y59"/>
    <mergeCell ref="B60:Y60"/>
    <mergeCell ref="G61:Y61"/>
    <mergeCell ref="B62:I62"/>
    <mergeCell ref="J62:Q62"/>
    <mergeCell ref="R62:Y66"/>
    <mergeCell ref="B63:C63"/>
    <mergeCell ref="D63:E6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25"/>
  <cols>
    <col min="1" max="26" width="10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25"/>
  <cols>
    <col min="1" max="26" width="10.6640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 x14ac:dyDescent="0.25"/>
  <cols>
    <col min="1" max="26" width="10.6640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000"/>
  <sheetViews>
    <sheetView workbookViewId="0"/>
  </sheetViews>
  <sheetFormatPr defaultColWidth="14.44140625" defaultRowHeight="15" customHeight="1" x14ac:dyDescent="0.25"/>
  <cols>
    <col min="1" max="32" width="10.6640625" customWidth="1"/>
  </cols>
  <sheetData>
    <row r="1" spans="1:3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4" x14ac:dyDescent="0.3">
      <c r="A7" s="1"/>
      <c r="B7" s="1">
        <f>+(SUM('Tabla de Consumo'!B46,'Tabla de Consumo'!D46,'Tabla de Consumo'!F46,'Tabla de Consumo'!H46,'Tabla de Consumo'!J46,'Tabla de Consumo'!L46,'Tabla de Consumo'!N46,'Tabla de Consumo'!P46,'Tabla de Consumo'!R46))/9</f>
        <v>16.47049079152864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4" x14ac:dyDescent="0.3">
      <c r="A11" s="1"/>
      <c r="B11" s="1">
        <f>+(SUM('Tabla de Consumo'!B56,'Tabla de Consumo'!D56,'Tabla de Consumo'!F56,'Tabla de Consumo'!H56))/4</f>
        <v>7.3529661647196436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4" x14ac:dyDescent="0.3">
      <c r="A12" s="1"/>
      <c r="B12" s="159">
        <f>+AVERAGE('Tabla de Consumo'!B56,'Tabla de Consumo'!D56,'Tabla de Consumo'!F56,'Tabla de Consumo'!H56)</f>
        <v>7.3529661647196436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4" x14ac:dyDescent="0.3">
      <c r="A17" s="1"/>
      <c r="B17" s="160">
        <f>+AVERAGE('Tabla de Consumo'!B66,'Tabla de Consumo'!D66,'Tabla de Consumo'!F66)</f>
        <v>15.054784394597698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60">
        <f>+AVERAGE('Tabla de Consumo'!B73,'Tabla de Consumo'!D73,'Tabla de Consumo'!F73)</f>
        <v>-3.2789823334078427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1"/>
      <c r="C56" s="1"/>
      <c r="D56" s="1"/>
      <c r="E56" s="1"/>
      <c r="F56" s="1"/>
      <c r="G56" s="1" t="s">
        <v>90</v>
      </c>
      <c r="H56" s="1" t="s">
        <v>91</v>
      </c>
      <c r="I56" s="1" t="s">
        <v>92</v>
      </c>
      <c r="J56" s="1" t="s">
        <v>69</v>
      </c>
      <c r="K56" s="1" t="s">
        <v>70</v>
      </c>
      <c r="L56" s="1" t="s">
        <v>71</v>
      </c>
      <c r="M56" s="1" t="s">
        <v>72</v>
      </c>
      <c r="N56" s="1" t="s">
        <v>73</v>
      </c>
      <c r="O56" s="1" t="s">
        <v>74</v>
      </c>
      <c r="P56" s="1" t="s">
        <v>75</v>
      </c>
      <c r="Q56" s="1" t="s">
        <v>76</v>
      </c>
      <c r="R56" s="1" t="s">
        <v>77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">
      <c r="A57" s="1"/>
      <c r="B57" s="1"/>
      <c r="C57" s="1"/>
      <c r="D57" s="1"/>
      <c r="E57" s="1"/>
      <c r="F57" s="1">
        <v>2018</v>
      </c>
      <c r="G57" s="57">
        <v>18978</v>
      </c>
      <c r="H57" s="59">
        <v>18386</v>
      </c>
      <c r="I57" s="35">
        <v>19985</v>
      </c>
      <c r="J57" s="35">
        <v>18518</v>
      </c>
      <c r="K57" s="35">
        <v>18957</v>
      </c>
      <c r="L57" s="27">
        <v>19687</v>
      </c>
      <c r="M57" s="35">
        <v>20001</v>
      </c>
      <c r="N57" s="27">
        <v>19515</v>
      </c>
      <c r="O57" s="27">
        <v>21784</v>
      </c>
      <c r="P57" s="1">
        <f>+'Tabla de Consumo'!T83</f>
        <v>20284</v>
      </c>
      <c r="Q57" s="1">
        <f>+'Tabla de Consumo'!V83</f>
        <v>20335</v>
      </c>
      <c r="R57" s="1">
        <f>+'Tabla de Consumo'!X83</f>
        <v>20054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1"/>
      <c r="C58" s="1"/>
      <c r="D58" s="1"/>
      <c r="E58" s="1"/>
      <c r="F58" s="1">
        <v>2019</v>
      </c>
      <c r="G58" s="71">
        <v>17802</v>
      </c>
      <c r="H58" s="73">
        <v>18835</v>
      </c>
      <c r="I58" s="73">
        <v>20489</v>
      </c>
      <c r="J58" s="74">
        <v>17551</v>
      </c>
      <c r="K58" s="73">
        <v>19761</v>
      </c>
      <c r="L58" s="73">
        <v>21472</v>
      </c>
      <c r="M58" s="73">
        <v>20483</v>
      </c>
      <c r="N58" s="73">
        <v>21558</v>
      </c>
      <c r="O58" s="1">
        <f>1775+1647+1572+1808+1745+1683+1692+1536+1719+681+1773+4320</f>
        <v>21951</v>
      </c>
      <c r="P58" s="1">
        <f>+'Tabla de Consumo'!T120</f>
        <v>17521</v>
      </c>
      <c r="Q58" s="1">
        <f>+'Tabla de Consumo'!V120</f>
        <v>20225</v>
      </c>
      <c r="R58" s="1">
        <f>+'Tabla de Consumo'!X120</f>
        <v>22164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1"/>
      <c r="C73" s="1"/>
      <c r="D73" s="1"/>
      <c r="E73" s="1"/>
      <c r="F73" s="1"/>
      <c r="G73" s="1" t="s">
        <v>81</v>
      </c>
      <c r="H73" s="1" t="s">
        <v>82</v>
      </c>
      <c r="I73" s="1" t="s">
        <v>83</v>
      </c>
      <c r="J73" s="1" t="s">
        <v>84</v>
      </c>
      <c r="K73" s="1" t="s">
        <v>85</v>
      </c>
      <c r="L73" s="1" t="s">
        <v>86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1"/>
      <c r="C74" s="1"/>
      <c r="D74" s="1"/>
      <c r="E74" s="1"/>
      <c r="F74" s="1">
        <v>2018</v>
      </c>
      <c r="G74" s="57">
        <v>296</v>
      </c>
      <c r="H74" s="35">
        <v>266</v>
      </c>
      <c r="I74" s="1">
        <v>277</v>
      </c>
      <c r="J74" s="1">
        <v>296</v>
      </c>
      <c r="K74" s="1">
        <v>354</v>
      </c>
      <c r="L74" s="1">
        <v>352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1"/>
      <c r="C75" s="1"/>
      <c r="D75" s="1"/>
      <c r="E75" s="1"/>
      <c r="F75" s="1">
        <v>2019</v>
      </c>
      <c r="G75" s="85">
        <v>283</v>
      </c>
      <c r="H75" s="74">
        <v>366</v>
      </c>
      <c r="I75" s="1">
        <v>321</v>
      </c>
      <c r="J75" s="1">
        <v>357</v>
      </c>
      <c r="K75" s="1">
        <v>385</v>
      </c>
      <c r="L75" s="1">
        <v>138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Tabla de Consumo</vt:lpstr>
      <vt:lpstr>Hoja1</vt:lpstr>
      <vt:lpstr>Gráficas 1er Trim</vt:lpstr>
      <vt:lpstr>Gráficas 2do Trim</vt:lpstr>
      <vt:lpstr>gráficas revisión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Fernando Pacheco Rodriguez - GIT de Planeacion</dc:creator>
  <cp:lastModifiedBy>david pacheco</cp:lastModifiedBy>
  <dcterms:created xsi:type="dcterms:W3CDTF">2019-03-14T14:52:52Z</dcterms:created>
  <dcterms:modified xsi:type="dcterms:W3CDTF">2020-10-01T23:51:13Z</dcterms:modified>
</cp:coreProperties>
</file>