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TRABAJO\KFORERO\2025\INFORMES DE LEY\E-kogui\PAPELES DE TRABAJO\"/>
    </mc:Choice>
  </mc:AlternateContent>
  <xr:revisionPtr revIDLastSave="0" documentId="8_{4B918A58-4FFF-40CE-A18A-E60EC95C5C0C}" xr6:coauthVersionLast="47" xr6:coauthVersionMax="47"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20" yWindow="-120" windowWidth="29040" windowHeight="15720" activeTab="1"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<sst xmlns="http://schemas.openxmlformats.org/spreadsheetml/2006/main" count="1429" uniqueCount="668">
  <si>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</si>
  <si>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</si>
  <si>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</si>
  <si>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</si>
  <si>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</si>
  <si>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</si>
  <si>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</si>
  <si>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</si>
  <si>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</si>
  <si>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</si>
  <si>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</si>
  <si>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</si>
  <si>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</si>
  <si>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</si>
  <si>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</si>
  <si>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</si>
  <si>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</si>
  <si>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</si>
  <si>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</si>
  <si>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</si>
  <si>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</si>
  <si>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</si>
  <si>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</si>
  <si>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</si>
  <si>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</si>
  <si>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</si>
  <si>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</si>
  <si>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</si>
  <si>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</si>
  <si>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</si>
  <si>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</si>
  <si>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</si>
  <si>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</si>
  <si>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</si>
  <si>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</si>
  <si>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</si>
  <si>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</si>
  <si>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</si>
  <si>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</si>
  <si>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</si>
  <si>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</si>
  <si>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</si>
  <si>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</si>
  <si>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</si>
  <si>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</si>
  <si>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</si>
  <si>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</si>
  <si>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</si>
  <si>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</si>
  <si>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</si>
  <si>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</si>
  <si>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</si>
  <si>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</si>
  <si>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</si>
  <si>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</si>
  <si>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</si>
  <si>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</si>
  <si>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</si>
  <si>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</si>
  <si>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</si>
  <si>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</si>
  <si>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</si>
  <si>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</si>
  <si>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</si>
  <si>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</si>
  <si>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</si>
  <si>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</si>
  <si>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</si>
  <si>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</si>
  <si>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</si>
  <si>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</si>
  <si>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</si>
  <si>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</si>
  <si>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</si>
  <si>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</si>
  <si>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</si>
  <si>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</si>
  <si>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</si>
  <si>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</si>
  <si>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</si>
  <si>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</si>
  <si>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</si>
  <si>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</si>
  <si>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</si>
  <si>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</si>
  <si>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</si>
  <si>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</si>
  <si>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</si>
  <si>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</si>
  <si>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</si>
  <si>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</si>
  <si>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</si>
  <si>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</si>
  <si>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</si>
  <si>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</si>
  <si>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</si>
  <si>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</si>
  <si>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</si>
  <si>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</si>
  <si>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</si>
  <si>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</si>
  <si>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</si>
  <si>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</si>
  <si>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</si>
  <si>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</si>
  <si>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</si>
  <si>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</si>
  <si>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</si>
  <si>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</si>
  <si>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</si>
  <si>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</si>
  <si>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</si>
  <si>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</si>
  <si>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</si>
  <si>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</si>
  <si>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</si>
  <si>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</si>
  <si>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</si>
  <si>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</si>
  <si>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</si>
  <si>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</si>
  <si>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</si>
  <si>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</si>
  <si>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</si>
  <si>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</si>
  <si>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</si>
  <si>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</si>
  <si>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</si>
  <si>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</si>
  <si>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</si>
  <si>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</si>
  <si>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</si>
  <si>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</si>
  <si>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</si>
  <si>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</si>
  <si>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</si>
  <si>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</si>
  <si>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</si>
  <si>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</si>
  <si>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</si>
  <si>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</si>
  <si>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</si>
  <si>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</si>
  <si>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</si>
  <si>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</si>
  <si>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</si>
  <si>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</si>
  <si>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</si>
  <si>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</si>
  <si>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</si>
  <si>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</si>
  <si>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</si>
  <si>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</si>
  <si>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</si>
  <si>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</si>
  <si>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</si>
  <si>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</si>
  <si>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</si>
  <si>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</si>
  <si>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</si>
  <si>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</si>
  <si>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</si>
  <si>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</si>
  <si>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</si>
  <si>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</si>
  <si>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</si>
  <si>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</si>
  <si>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</si>
  <si>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</si>
  <si>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</si>
  <si>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</si>
  <si>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</si>
  <si>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</si>
  <si>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</si>
  <si>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</si>
  <si>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</si>
  <si>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</si>
  <si>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</si>
  <si>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</si>
  <si>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</si>
  <si>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</si>
  <si>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</si>
  <si>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</si>
  <si>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</si>
  <si>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</si>
  <si>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</si>
  <si>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</si>
  <si>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</si>
  <si>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</si>
  <si>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</si>
  <si>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</si>
  <si>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</si>
  <si>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</si>
  <si>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</si>
  <si>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</si>
  <si>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</si>
  <si>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</si>
  <si>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</si>
  <si>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</si>
  <si>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</si>
  <si>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</si>
  <si>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</si>
  <si>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</si>
  <si>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</si>
  <si>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</si>
  <si>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</si>
  <si>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</si>
  <si>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</si>
  <si>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</si>
  <si>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</si>
  <si>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</si>
  <si>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</si>
  <si>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</si>
  <si>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</si>
  <si>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</si>
  <si>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</si>
  <si>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</si>
  <si>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</si>
  <si>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</si>
  <si>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</si>
  <si>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</si>
  <si>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</si>
  <si>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</si>
  <si>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</si>
  <si>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</si>
  <si>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</si>
  <si>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</si>
  <si>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</si>
  <si>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</si>
  <si>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</si>
  <si>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</si>
  <si>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</si>
  <si>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</si>
  <si>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</si>
  <si>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</si>
  <si>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</si>
  <si>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</si>
  <si>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</si>
  <si>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</si>
  <si>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</si>
  <si>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</si>
  <si>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</si>
  <si>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</si>
  <si>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</si>
  <si>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</si>
  <si>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</si>
  <si>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</si>
  <si>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</si>
  <si>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</si>
  <si>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</si>
  <si>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</si>
  <si>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</si>
  <si>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</si>
  <si>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</si>
  <si>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</si>
  <si>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</si>
  <si>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</si>
  <si>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</si>
  <si>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</si>
  <si>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</si>
  <si>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</si>
  <si>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</si>
  <si>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</si>
  <si>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</si>
  <si>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</si>
  <si>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</si>
  <si>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</si>
  <si>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</si>
  <si>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</si>
  <si>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</si>
  <si>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</si>
  <si>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</si>
  <si>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</si>
  <si>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</si>
  <si>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</si>
  <si>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</si>
  <si>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</si>
  <si>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</si>
  <si>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</si>
  <si>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</si>
  <si>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</si>
  <si>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</si>
  <si>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</si>
  <si>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</si>
  <si>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</si>
  <si>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</si>
  <si>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</si>
  <si>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</si>
  <si>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</si>
  <si>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</si>
  <si>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</si>
  <si>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</si>
  <si>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</si>
  <si>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</si>
  <si>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</si>
  <si>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</si>
  <si>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</si>
  <si>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</si>
  <si>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</si>
  <si>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</si>
  <si>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</si>
  <si>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</si>
  <si>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</si>
  <si>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</si>
  <si>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</si>
  <si>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</si>
  <si>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</si>
  <si>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</si>
  <si>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</si>
  <si>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</si>
  <si>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</si>
  <si>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</si>
  <si>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</si>
  <si>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</si>
  <si>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</si>
  <si>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</si>
  <si>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</si>
  <si>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</si>
  <si>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</si>
  <si>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</si>
  <si>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</si>
  <si>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</si>
  <si>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</si>
  <si>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</si>
  <si>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</si>
  <si>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</si>
  <si>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</si>
  <si>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</si>
  <si>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</si>
  <si>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</si>
  <si>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</si>
  <si>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</si>
  <si>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</si>
  <si>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</si>
  <si>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</si>
  <si>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</si>
  <si>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</si>
  <si>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</si>
  <si>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</si>
  <si>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</si>
  <si>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</si>
  <si>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</si>
  <si>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</si>
  <si>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</si>
  <si>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</si>
  <si>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</si>
  <si>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</si>
  <si>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</si>
  <si>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</si>
  <si>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</si>
  <si>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</si>
  <si>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</si>
  <si>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</si>
  <si>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</si>
  <si>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</si>
  <si>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</si>
  <si>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</si>
  <si>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</si>
  <si>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</si>
  <si>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</si>
  <si>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</si>
  <si>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</si>
  <si>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</si>
  <si>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</si>
  <si>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</si>
  <si>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</si>
  <si>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</si>
  <si>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</si>
  <si>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</si>
  <si>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</si>
  <si>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</si>
  <si>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</si>
  <si>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</si>
  <si>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</si>
  <si>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</si>
  <si>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</si>
  <si>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</si>
  <si>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</si>
  <si>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</si>
  <si>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</si>
  <si>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</si>
  <si>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</si>
  <si>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</si>
  <si>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</si>
  <si>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</si>
  <si>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</si>
  <si>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</si>
  <si>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</si>
  <si>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</si>
  <si>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</si>
  <si>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</si>
  <si>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</si>
  <si>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</si>
  <si>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</si>
  <si>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</si>
  <si>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</si>
  <si>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</si>
  <si>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</si>
  <si>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</si>
  <si>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</si>
  <si>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</si>
  <si>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</si>
  <si>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</si>
  <si>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</si>
  <si>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</si>
  <si>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</si>
  <si>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</si>
  <si>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</si>
  <si>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</si>
  <si>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</si>
  <si>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</si>
  <si>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</si>
  <si>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</si>
  <si>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</si>
  <si>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</si>
  <si>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</si>
  <si>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</si>
  <si>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</si>
  <si>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</si>
  <si>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</si>
  <si>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</si>
  <si>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</si>
  <si>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</si>
  <si>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</si>
  <si>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</si>
  <si>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</si>
  <si>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</si>
  <si>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</si>
  <si>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</si>
  <si>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</si>
  <si>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</si>
  <si>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</si>
  <si>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</si>
  <si>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</si>
  <si>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</si>
  <si>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</si>
  <si>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</si>
  <si>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</si>
  <si>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</si>
  <si>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</si>
  <si>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</si>
  <si>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</si>
  <si>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</si>
  <si>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</si>
  <si>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</si>
  <si>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</si>
  <si>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</si>
  <si>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</si>
  <si>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</si>
  <si>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</si>
  <si>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</si>
  <si>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</si>
  <si>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</si>
  <si>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</si>
  <si>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</si>
  <si>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</si>
  <si>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</si>
  <si>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</si>
  <si>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</si>
  <si>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</si>
  <si>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</si>
  <si>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</si>
  <si>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</si>
  <si>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</si>
  <si>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</si>
  <si>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</si>
  <si>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</si>
  <si>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</si>
  <si>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</si>
  <si>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</si>
  <si>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</si>
  <si>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</si>
  <si>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</si>
  <si>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</si>
  <si>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</si>
  <si>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</si>
  <si>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</si>
  <si>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</si>
  <si>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</si>
  <si>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</si>
  <si>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</si>
  <si>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</si>
  <si>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</si>
  <si>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</si>
  <si>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</si>
  <si>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</si>
  <si>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</si>
  <si>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</si>
  <si>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</si>
  <si>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</si>
  <si>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</si>
  <si>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</si>
  <si>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</si>
  <si>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</si>
  <si>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</si>
  <si>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</si>
  <si>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</si>
  <si>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</si>
  <si>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</si>
  <si>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</si>
  <si>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</si>
  <si>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</si>
  <si>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</si>
  <si>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</si>
  <si>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</si>
  <si>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</si>
  <si>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</si>
  <si>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</si>
  <si>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</si>
  <si>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</si>
  <si>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</si>
  <si>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</si>
  <si>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</si>
  <si>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</si>
  <si>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</si>
  <si>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</si>
  <si>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</si>
  <si>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</si>
  <si>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</si>
  <si>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</si>
  <si>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</si>
  <si>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</si>
  <si>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</si>
  <si>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</si>
  <si>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</si>
  <si>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</si>
  <si>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</si>
  <si>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</si>
  <si>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</si>
  <si>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</si>
  <si>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</si>
  <si>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</si>
  <si>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</si>
  <si>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</si>
  <si>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</si>
  <si>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</si>
  <si>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</si>
  <si>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</si>
  <si>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</si>
  <si>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</si>
  <si>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</si>
  <si>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</si>
  <si>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</si>
  <si>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</si>
  <si>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</si>
  <si>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</si>
  <si>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</si>
  <si>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</si>
  <si>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</si>
  <si>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</si>
  <si>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</si>
  <si>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</si>
  <si>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</si>
  <si>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</si>
  <si>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</si>
  <si>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</si>
  <si>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</si>
  <si>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</si>
  <si>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</si>
  <si>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</si>
  <si>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</si>
  <si>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</si>
  <si>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</si>
  <si>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</si>
  <si>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</si>
  <si>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</si>
  <si>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</si>
  <si>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</si>
  <si>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</si>
  <si>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</si>
  <si>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</si>
  <si>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</si>
  <si>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</si>
  <si>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</si>
  <si>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</si>
  <si>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</si>
  <si>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</si>
  <si>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</si>
  <si>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</si>
  <si>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</si>
  <si>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</si>
  <si>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</si>
  <si>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</si>
  <si>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</si>
  <si>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</si>
  <si>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</si>
  <si>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</si>
  <si>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</si>
  <si>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</si>
  <si>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</si>
  <si>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</si>
  <si>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</si>
  <si>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</si>
  <si>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</si>
  <si>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</si>
  <si>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</si>
  <si>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</si>
  <si>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</si>
  <si>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</si>
  <si>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</si>
  <si>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</si>
  <si>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</si>
  <si>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</si>
  <si>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</si>
  <si>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</si>
  <si>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</si>
  <si>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</si>
  <si>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</si>
  <si>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</si>
  <si>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</si>
  <si>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</si>
  <si>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</si>
  <si>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</si>
  <si>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</si>
  <si>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</si>
  <si>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</si>
  <si>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</si>
  <si>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</si>
  <si>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</si>
  <si>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</si>
  <si>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</si>
  <si>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</si>
  <si>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</si>
  <si>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</si>
  <si>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</si>
  <si>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</si>
  <si>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</si>
  <si>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</si>
  <si>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</si>
  <si>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</si>
  <si>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</si>
  <si>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</si>
  <si>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</si>
  <si>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</si>
  <si>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</si>
  <si>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</si>
  <si>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</si>
  <si>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</si>
  <si>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</si>
  <si>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</si>
  <si>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</si>
  <si>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</si>
  <si>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</si>
  <si>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</si>
  <si>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</si>
  <si>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</si>
  <si>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</si>
  <si>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</si>
  <si>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</si>
  <si>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</si>
  <si>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</si>
  <si>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</si>
  <si>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</si>
  <si>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</si>
  <si>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</si>
  <si>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</si>
  <si>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César Augusto Rincón Vicentes</t>
  </si>
  <si>
    <t>Juan Carlos Gómez Silva</t>
  </si>
  <si>
    <t>Milyin Castro Cáceres</t>
  </si>
  <si>
    <t>Heidy Yineth Arévalo Gómez</t>
  </si>
  <si>
    <t>No se adelantaron procesos de arbitramento</t>
  </si>
  <si>
    <t>Katherine Forero Méndez</t>
  </si>
  <si>
    <t>KATHERINE FORERO MÉNDEZ</t>
  </si>
  <si>
    <t>Se registra un (1) proceso sin calificación del riesgo; fue asignado al abogado el 06 de febrero de 2025.</t>
  </si>
  <si>
    <t xml:space="preserve">No se han registrado fichas de conciliación en sistema Ekogui. </t>
  </si>
  <si>
    <t>Ninguno</t>
  </si>
  <si>
    <t xml:space="preserve">En el periodo objeto de la evaluación no se realizaron pagos por procesos judiciales. </t>
  </si>
  <si>
    <t xml:space="preserve">Como resultado del ejercicio de verificación de la información registrada en la plataforma y contrastada con la proporcionada por el GIT de Jurídica con respecto al II semestre de la vigencia 2024, se constata que a través de la aplicación de los procedimientos internos y de conformidad con el protocolo establecido por la Agencia Nacional de Defensa Jurídica del Estado, la UAE Contaduría General de la Nación realiza el registro oportuno y mantiene actualizada la información relacionada con la gestión jurídica en el Sistema Único de Gestión e Información de la Actividad Litigiosa del Estado -eKOGUI. Con lo cual se evidencia el cumplimiento de las disposiciones establecidas en el Decreto 1069 de 2015 modificado por el Decreto 104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</si>
</sst>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6" fillId="3" borderId="0" xfId="2"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13" fillId="4" borderId="0" xfId="0" applyFont="1" applyFill="1" applyAlignment="1">
      <alignment horizontal="left"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4" fontId="10" fillId="6" borderId="0" xfId="0" applyNumberFormat="1"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3" fillId="4" borderId="0" xfId="0" applyFont="1" applyFill="1" applyAlignment="1">
      <alignment horizontal="center" vertical="center"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0" fillId="2"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64" fillId="2" borderId="0" xfId="0" applyFont="1" applyFill="1" applyAlignment="1">
      <alignment horizontal="center"/>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3" fillId="2" borderId="0" xfId="0" applyFont="1" applyFill="1" applyAlignment="1">
      <alignment horizontal="center" vertical="center" wrapText="1"/>
    </xf>
    <xf numFmtId="14" fontId="10" fillId="2" borderId="5"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164" fontId="11" fillId="2" borderId="0" xfId="0" applyNumberFormat="1" applyFont="1" applyFill="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7" borderId="0" xfId="0" applyFont="1" applyFill="1" applyAlignment="1">
      <alignment horizontal="center" wrapText="1"/>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4" fillId="3" borderId="0" xfId="2" applyFont="1" applyFill="1" applyAlignment="1">
      <alignment horizontal="center"/>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5" fillId="2" borderId="0" xfId="0" applyFont="1" applyFill="1" applyAlignment="1">
      <alignment horizontal="center" vertical="center"/>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4" xfId="0" applyFont="1" applyFill="1" applyBorder="1" applyAlignment="1">
      <alignment horizontal="center" vertical="center"/>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4" fillId="3" borderId="0" xfId="2" applyFont="1" applyFill="1" applyAlignment="1">
      <alignment horizontal="center" vertical="center"/>
    </xf>
    <xf numFmtId="0" fontId="14" fillId="4" borderId="0" xfId="2" applyFont="1" applyFill="1" applyAlignment="1">
      <alignment horizontal="center"/>
    </xf>
    <xf numFmtId="0" fontId="14" fillId="5" borderId="0" xfId="0" applyFont="1" applyFill="1" applyAlignment="1">
      <alignment horizontal="center" vertical="center"/>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5"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5" fillId="5"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32" fillId="4" borderId="0" xfId="0" applyFont="1" applyFill="1" applyAlignment="1">
      <alignment horizontal="center" vertical="center" wrapText="1"/>
    </xf>
    <xf numFmtId="0" fontId="5" fillId="5" borderId="0" xfId="0" applyFont="1" applyFill="1" applyAlignment="1">
      <alignment horizontal="center"/>
    </xf>
    <xf numFmtId="0" fontId="12" fillId="2" borderId="0" xfId="0" applyFont="1" applyFill="1" applyAlignment="1">
      <alignment horizontal="center" vertical="center" wrapText="1"/>
    </xf>
    <xf numFmtId="0" fontId="5" fillId="2" borderId="4" xfId="0" applyFont="1" applyFill="1" applyBorder="1" applyAlignment="1">
      <alignment horizontal="left" vertical="center"/>
    </xf>
    <xf numFmtId="0" fontId="5" fillId="5" borderId="0" xfId="0" applyFont="1" applyFill="1" applyAlignment="1">
      <alignment horizontal="left" vertical="center"/>
    </xf>
    <xf numFmtId="0" fontId="5" fillId="5" borderId="4" xfId="0" applyFont="1" applyFill="1" applyBorder="1" applyAlignment="1">
      <alignment horizontal="left" vertical="center"/>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xf>
    <xf numFmtId="0" fontId="5" fillId="5" borderId="4" xfId="0" applyFont="1" applyFill="1" applyBorder="1" applyAlignment="1">
      <alignment vertical="center"/>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0" xfId="0" applyFont="1" applyFill="1" applyAlignment="1">
      <alignment vertical="center"/>
    </xf>
    <xf numFmtId="0" fontId="5" fillId="2" borderId="4" xfId="0" applyFont="1" applyFill="1" applyBorder="1" applyAlignment="1">
      <alignment vertical="center"/>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5"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6" fillId="2" borderId="0" xfId="0" applyFont="1" applyFill="1" applyAlignment="1" applyProtection="1">
      <alignment horizontal="left" vertical="center" wrapText="1"/>
      <protection locked="0"/>
    </xf>
    <xf numFmtId="0" fontId="9" fillId="4" borderId="5" xfId="0" applyFont="1" applyFill="1" applyBorder="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2" borderId="0" xfId="0" applyFont="1" applyFill="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25" fillId="4" borderId="0" xfId="0" applyFont="1" applyFill="1" applyAlignment="1">
      <alignment horizontal="center" vertical="center" wrapText="1"/>
    </xf>
    <xf numFmtId="0" fontId="40" fillId="5"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horizontal="center" vertical="center"/>
    </xf>
    <xf numFmtId="0" fontId="51" fillId="4" borderId="0" xfId="0" applyFont="1" applyFill="1" applyAlignment="1">
      <alignment horizontal="left" vertical="center" wrapText="1"/>
    </xf>
    <xf numFmtId="0" fontId="23" fillId="5" borderId="0" xfId="0" applyFont="1" applyFill="1" applyAlignment="1">
      <alignment horizontal="center"/>
    </xf>
    <xf numFmtId="0" fontId="40" fillId="5" borderId="0" xfId="0" applyFont="1" applyFill="1" applyAlignment="1" applyProtection="1">
      <alignment horizontal="center" vertical="center" wrapText="1"/>
      <protection locked="0"/>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2" borderId="0" xfId="0" applyFont="1" applyFill="1" applyAlignment="1">
      <alignment horizontal="center" vertical="center"/>
    </xf>
    <xf numFmtId="0" fontId="40" fillId="4" borderId="0" xfId="0" applyFont="1" applyFill="1" applyAlignment="1">
      <alignment horizontal="center" vertical="center" wrapText="1"/>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39" fillId="2" borderId="0" xfId="0" applyFont="1" applyFill="1" applyAlignment="1" applyProtection="1">
      <alignment horizontal="center"/>
      <protection locked="0"/>
    </xf>
    <xf numFmtId="165" fontId="49" fillId="5" borderId="0" xfId="4" applyNumberFormat="1" applyFont="1" applyFill="1" applyBorder="1" applyAlignment="1">
      <alignment horizontal="center" vertical="center"/>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opLeftCell="B1" zoomScaleNormal="100" workbookViewId="0">
      <selection activeCell="S15" sqref="S15"/>
    </sheetView>
  </sheetViews>
  <sheetFormatPr baseColWidth="10" defaultColWidth="11.42578125" defaultRowHeight="15"/>
  <cols>
    <col min="1" max="1" width="0" style="2" hidden="1" customWidth="1"/>
    <col min="2" max="3" width="16.28515625" style="4" customWidth="1"/>
    <col min="4" max="18" width="9.140625" style="2" customWidth="1"/>
    <col min="19" max="19" width="12.85546875" style="2" customWidth="1"/>
    <col min="20" max="26" width="9.140625" style="2" customWidth="1"/>
    <col min="27" max="16384" width="11.42578125" style="2"/>
  </cols>
  <sheetData>
    <row r="1" spans="2:35">
      <c r="E1" s="74"/>
      <c r="F1" s="74"/>
      <c r="G1" s="74"/>
      <c r="H1" s="74"/>
      <c r="I1" s="74"/>
      <c r="J1" s="74"/>
      <c r="K1" s="74"/>
      <c r="L1" s="74"/>
      <c r="M1" s="74"/>
      <c r="N1" s="74"/>
      <c r="O1" s="74"/>
      <c r="P1" s="74"/>
      <c r="Q1" s="74"/>
      <c r="R1" s="74"/>
      <c r="S1" s="74"/>
      <c r="T1" s="74"/>
      <c r="U1" s="74"/>
      <c r="V1" s="74"/>
    </row>
    <row r="2" spans="2:35">
      <c r="B2" s="92"/>
      <c r="C2" s="92"/>
      <c r="E2" s="89" t="s">
        <v>644</v>
      </c>
      <c r="F2" s="89"/>
      <c r="G2" s="89"/>
      <c r="H2" s="89"/>
      <c r="I2" s="89"/>
      <c r="J2" s="89"/>
      <c r="K2" s="89"/>
      <c r="L2" s="89"/>
      <c r="M2" s="89"/>
      <c r="N2" s="89"/>
      <c r="O2" s="89"/>
      <c r="P2" s="89"/>
      <c r="Q2" s="89"/>
      <c r="R2" s="89"/>
      <c r="S2" s="89"/>
      <c r="T2" s="89"/>
      <c r="U2" s="89"/>
      <c r="V2" s="89"/>
    </row>
    <row r="3" spans="2:35" ht="15.75" thickBot="1">
      <c r="B3" s="92"/>
      <c r="C3" s="92"/>
      <c r="E3" s="90"/>
      <c r="F3" s="90"/>
      <c r="G3" s="90"/>
      <c r="H3" s="90"/>
      <c r="I3" s="90"/>
      <c r="J3" s="90"/>
      <c r="K3" s="90"/>
      <c r="L3" s="90"/>
      <c r="M3" s="90"/>
      <c r="N3" s="90"/>
      <c r="O3" s="90"/>
      <c r="P3" s="90"/>
      <c r="Q3" s="90"/>
      <c r="R3" s="90"/>
      <c r="S3" s="90"/>
      <c r="T3" s="90"/>
      <c r="U3" s="90"/>
      <c r="V3" s="90"/>
      <c r="AI3" s="2" t="s">
        <v>515</v>
      </c>
    </row>
    <row r="4" spans="2:35" ht="26.25">
      <c r="B4" s="92"/>
      <c r="C4" s="92"/>
      <c r="E4" s="46"/>
      <c r="F4" s="46"/>
      <c r="G4" s="46"/>
      <c r="H4" s="46"/>
      <c r="I4" s="46"/>
      <c r="J4" s="46"/>
      <c r="K4" s="46"/>
      <c r="L4" s="46"/>
      <c r="M4" s="46"/>
      <c r="N4" s="46"/>
      <c r="O4" s="46"/>
      <c r="P4" s="46"/>
      <c r="Q4" s="46"/>
      <c r="R4" s="46"/>
      <c r="S4" s="46"/>
      <c r="T4" s="46"/>
      <c r="U4" s="46"/>
      <c r="V4" s="46"/>
      <c r="AI4" s="2" t="s">
        <v>518</v>
      </c>
    </row>
    <row r="5" spans="2:35" ht="15" customHeight="1">
      <c r="E5" s="74"/>
      <c r="F5" s="46"/>
      <c r="G5" s="46"/>
      <c r="H5" s="46"/>
      <c r="I5" s="46"/>
      <c r="J5" s="46"/>
      <c r="K5" s="46"/>
      <c r="L5" s="46"/>
      <c r="M5" s="46"/>
      <c r="N5" s="46"/>
      <c r="O5" s="46"/>
      <c r="P5" s="46"/>
      <c r="Q5" s="46"/>
      <c r="R5" s="46"/>
      <c r="S5" s="46"/>
      <c r="T5" s="46"/>
      <c r="U5" s="46"/>
      <c r="V5" s="46"/>
      <c r="AI5" s="2" t="s">
        <v>516</v>
      </c>
    </row>
    <row r="6" spans="2:35" ht="26.25">
      <c r="B6" s="93" t="s">
        <v>522</v>
      </c>
      <c r="C6" s="93"/>
      <c r="E6" s="96" t="s">
        <v>514</v>
      </c>
      <c r="F6" s="96"/>
      <c r="G6" s="96"/>
      <c r="H6" s="97"/>
      <c r="I6" s="94" t="s">
        <v>515</v>
      </c>
      <c r="J6" s="95"/>
      <c r="K6" s="46"/>
      <c r="L6" s="46"/>
      <c r="M6" s="46"/>
      <c r="N6" s="46"/>
      <c r="O6" s="46"/>
      <c r="P6" s="46"/>
      <c r="Q6" s="46"/>
      <c r="R6" s="46"/>
      <c r="S6" s="46"/>
      <c r="T6" s="46"/>
      <c r="U6" s="46"/>
      <c r="V6" s="46"/>
      <c r="AI6" s="2" t="s">
        <v>519</v>
      </c>
    </row>
    <row r="7" spans="2:35" ht="26.25">
      <c r="B7" s="3"/>
      <c r="C7" s="3"/>
      <c r="E7" s="46"/>
      <c r="F7" s="46"/>
      <c r="G7" s="46"/>
      <c r="H7" s="46"/>
      <c r="I7" s="46"/>
      <c r="J7" s="46"/>
      <c r="K7" s="46"/>
      <c r="L7" s="46"/>
      <c r="M7" s="46"/>
      <c r="N7" s="46"/>
      <c r="O7" s="46"/>
      <c r="P7" s="46"/>
      <c r="Q7" s="46"/>
      <c r="R7" s="46"/>
      <c r="S7" s="46"/>
      <c r="T7" s="46"/>
      <c r="U7" s="46"/>
      <c r="V7" s="46"/>
      <c r="AI7" s="2" t="s">
        <v>517</v>
      </c>
    </row>
    <row r="8" spans="2:35" ht="19.5">
      <c r="B8" s="93" t="s">
        <v>1</v>
      </c>
      <c r="C8" s="93"/>
      <c r="E8" s="74"/>
      <c r="F8" s="74"/>
      <c r="G8" s="74"/>
      <c r="H8" s="74"/>
      <c r="I8" s="74"/>
      <c r="J8" s="74"/>
      <c r="K8" s="74"/>
      <c r="L8" s="74"/>
      <c r="M8" s="74"/>
      <c r="N8" s="74"/>
      <c r="O8" s="74"/>
      <c r="P8" s="74"/>
      <c r="Q8" s="74"/>
      <c r="R8" s="74"/>
      <c r="S8" s="74"/>
      <c r="T8" s="74"/>
      <c r="U8" s="74"/>
      <c r="V8" s="74"/>
    </row>
    <row r="9" spans="2:35">
      <c r="B9" s="3"/>
      <c r="C9" s="3"/>
      <c r="E9" s="91" t="s">
        <v>653</v>
      </c>
      <c r="F9" s="91"/>
      <c r="G9" s="91"/>
      <c r="H9" s="91"/>
      <c r="I9" s="91"/>
      <c r="J9" s="91"/>
      <c r="K9" s="91"/>
      <c r="L9" s="91"/>
      <c r="M9" s="91"/>
      <c r="N9" s="91"/>
      <c r="O9" s="91"/>
      <c r="P9" s="91"/>
      <c r="Q9" s="91"/>
      <c r="R9" s="91"/>
      <c r="S9" s="91"/>
      <c r="T9" s="91"/>
      <c r="U9" s="8"/>
      <c r="V9" s="8"/>
    </row>
    <row r="10" spans="2:35" ht="19.5">
      <c r="B10" s="93" t="s">
        <v>2</v>
      </c>
      <c r="C10" s="93"/>
      <c r="E10" s="91"/>
      <c r="F10" s="91"/>
      <c r="G10" s="91"/>
      <c r="H10" s="91"/>
      <c r="I10" s="91"/>
      <c r="J10" s="91"/>
      <c r="K10" s="91"/>
      <c r="L10" s="91"/>
      <c r="M10" s="91"/>
      <c r="N10" s="91"/>
      <c r="O10" s="91"/>
      <c r="P10" s="91"/>
      <c r="Q10" s="91"/>
      <c r="R10" s="91"/>
      <c r="S10" s="91"/>
      <c r="T10" s="91"/>
      <c r="U10" s="74"/>
      <c r="V10" s="74"/>
    </row>
    <row r="11" spans="2:35" ht="19.5">
      <c r="B11" s="93"/>
      <c r="C11" s="93"/>
      <c r="E11" s="91"/>
      <c r="F11" s="91"/>
      <c r="G11" s="91"/>
      <c r="H11" s="91"/>
      <c r="I11" s="91"/>
      <c r="J11" s="91"/>
      <c r="K11" s="91"/>
      <c r="L11" s="91"/>
      <c r="M11" s="91"/>
      <c r="N11" s="91"/>
      <c r="O11" s="91"/>
      <c r="P11" s="91"/>
      <c r="Q11" s="91"/>
      <c r="R11" s="91"/>
      <c r="S11" s="91"/>
      <c r="T11" s="91"/>
      <c r="U11" s="5"/>
      <c r="V11" s="5"/>
    </row>
    <row r="12" spans="2:35" ht="19.5">
      <c r="B12" s="93" t="s">
        <v>3</v>
      </c>
      <c r="C12" s="93"/>
      <c r="E12" s="5"/>
      <c r="F12" s="5"/>
      <c r="G12" s="5"/>
      <c r="H12" s="5"/>
      <c r="I12" s="5"/>
      <c r="J12" s="5"/>
      <c r="K12" s="5"/>
      <c r="L12" s="5"/>
      <c r="M12" s="5"/>
      <c r="N12" s="5"/>
      <c r="O12" s="5"/>
      <c r="P12" s="5"/>
      <c r="Q12" s="5"/>
      <c r="R12" s="5"/>
      <c r="S12" s="5"/>
      <c r="T12" s="5"/>
      <c r="U12" s="5"/>
      <c r="V12" s="5"/>
    </row>
    <row r="13" spans="2:35" ht="19.5">
      <c r="B13" s="93"/>
      <c r="C13" s="93"/>
      <c r="E13" s="5"/>
      <c r="F13" s="5"/>
      <c r="G13" s="5"/>
      <c r="H13" s="5"/>
      <c r="I13" s="5"/>
      <c r="J13" s="5"/>
      <c r="K13" s="5"/>
      <c r="L13" s="5"/>
      <c r="M13" s="5"/>
      <c r="N13" s="5"/>
      <c r="O13" s="5"/>
      <c r="P13" s="5"/>
      <c r="Q13" s="5"/>
      <c r="R13" s="5"/>
      <c r="S13" s="5"/>
      <c r="T13" s="5"/>
      <c r="U13" s="5"/>
      <c r="V13" s="5"/>
    </row>
    <row r="14" spans="2:35" ht="19.5">
      <c r="B14" s="93" t="s">
        <v>4</v>
      </c>
      <c r="C14" s="93"/>
      <c r="E14" s="33"/>
      <c r="F14" s="33"/>
      <c r="G14" s="85" t="s">
        <v>478</v>
      </c>
      <c r="H14" s="85"/>
      <c r="I14" s="5"/>
      <c r="J14" s="86"/>
      <c r="K14" s="86"/>
      <c r="L14" s="85" t="s">
        <v>479</v>
      </c>
      <c r="M14" s="85"/>
      <c r="N14" s="5"/>
      <c r="O14" s="86"/>
      <c r="P14" s="86"/>
      <c r="Q14" s="85" t="s">
        <v>480</v>
      </c>
      <c r="R14" s="85"/>
      <c r="S14" s="5"/>
      <c r="T14" s="85" t="s">
        <v>654</v>
      </c>
      <c r="U14" s="85"/>
      <c r="V14" s="85"/>
    </row>
    <row r="15" spans="2:35" ht="19.5">
      <c r="B15" s="93"/>
      <c r="C15" s="93"/>
      <c r="E15" s="33"/>
      <c r="F15" s="33"/>
      <c r="G15" s="85"/>
      <c r="H15" s="85"/>
      <c r="I15" s="5"/>
      <c r="J15" s="86"/>
      <c r="K15" s="86"/>
      <c r="L15" s="85"/>
      <c r="M15" s="85"/>
      <c r="N15" s="5"/>
      <c r="O15" s="86"/>
      <c r="P15" s="86"/>
      <c r="Q15" s="85"/>
      <c r="R15" s="85"/>
      <c r="S15" s="5"/>
      <c r="T15" s="85"/>
      <c r="U15" s="85"/>
      <c r="V15" s="85"/>
    </row>
    <row r="16" spans="2:35" ht="19.5">
      <c r="B16" s="93" t="s">
        <v>504</v>
      </c>
      <c r="C16" s="93"/>
      <c r="E16" s="33"/>
      <c r="F16" s="33"/>
      <c r="G16" s="85"/>
      <c r="H16" s="85"/>
      <c r="I16" s="5"/>
      <c r="J16" s="86"/>
      <c r="K16" s="86"/>
      <c r="L16" s="85"/>
      <c r="M16" s="85"/>
      <c r="N16" s="5"/>
      <c r="O16" s="86"/>
      <c r="P16" s="86"/>
      <c r="Q16" s="85"/>
      <c r="R16" s="85"/>
      <c r="S16" s="5"/>
      <c r="T16" s="85"/>
      <c r="U16" s="85"/>
      <c r="V16" s="85"/>
    </row>
    <row r="17" spans="2:22" ht="19.5">
      <c r="B17" s="93"/>
      <c r="C17" s="93"/>
      <c r="E17" s="33"/>
      <c r="F17" s="33"/>
      <c r="G17" s="85"/>
      <c r="H17" s="85"/>
      <c r="I17" s="5"/>
      <c r="J17" s="86"/>
      <c r="K17" s="86"/>
      <c r="L17" s="85"/>
      <c r="M17" s="85"/>
      <c r="N17" s="5"/>
      <c r="O17" s="86"/>
      <c r="P17" s="86"/>
      <c r="Q17" s="85"/>
      <c r="R17" s="85"/>
      <c r="S17" s="5"/>
      <c r="T17" s="85"/>
      <c r="U17" s="85"/>
      <c r="V17" s="85"/>
    </row>
    <row r="18" spans="2:22" ht="19.5">
      <c r="B18" s="93" t="s">
        <v>432</v>
      </c>
      <c r="C18" s="93"/>
      <c r="E18" s="33"/>
      <c r="F18" s="33"/>
      <c r="G18" s="85"/>
      <c r="H18" s="85"/>
      <c r="I18" s="5"/>
      <c r="J18" s="86"/>
      <c r="K18" s="86"/>
      <c r="L18" s="85"/>
      <c r="M18" s="85"/>
      <c r="N18" s="5"/>
      <c r="O18" s="86"/>
      <c r="P18" s="86"/>
      <c r="Q18" s="85"/>
      <c r="R18" s="85"/>
      <c r="S18" s="5"/>
      <c r="T18" s="85"/>
      <c r="U18" s="85"/>
      <c r="V18" s="85"/>
    </row>
    <row r="19" spans="2:22" ht="19.5">
      <c r="B19" s="93"/>
      <c r="C19" s="93"/>
      <c r="E19" s="33"/>
      <c r="F19" s="33"/>
      <c r="G19" s="85"/>
      <c r="H19" s="85"/>
      <c r="I19" s="5"/>
      <c r="J19" s="86"/>
      <c r="K19" s="86"/>
      <c r="L19" s="85"/>
      <c r="M19" s="85"/>
      <c r="N19" s="5"/>
      <c r="O19" s="86"/>
      <c r="P19" s="86"/>
      <c r="Q19" s="85"/>
      <c r="R19" s="85"/>
      <c r="S19" s="5"/>
      <c r="T19" s="85"/>
      <c r="U19" s="85"/>
      <c r="V19" s="85"/>
    </row>
    <row r="20" spans="2:22" ht="19.5">
      <c r="B20" s="93" t="s">
        <v>433</v>
      </c>
      <c r="C20" s="93"/>
      <c r="E20" s="5"/>
      <c r="F20" s="5"/>
      <c r="G20" s="5"/>
      <c r="H20" s="5"/>
      <c r="I20" s="17"/>
      <c r="J20" s="5"/>
      <c r="K20" s="5"/>
      <c r="L20" s="5"/>
      <c r="M20" s="5"/>
      <c r="N20" s="5"/>
      <c r="O20" s="5"/>
      <c r="P20" s="5"/>
      <c r="Q20" s="5"/>
      <c r="R20" s="5"/>
      <c r="S20" s="5"/>
      <c r="T20" s="5"/>
      <c r="U20" s="5"/>
      <c r="V20" s="5"/>
    </row>
    <row r="21" spans="2:22" ht="19.5">
      <c r="B21" s="93"/>
      <c r="C21" s="93"/>
      <c r="E21" s="5"/>
      <c r="F21" s="5"/>
      <c r="G21" s="5"/>
      <c r="H21" s="5"/>
      <c r="I21" s="5"/>
      <c r="J21" s="5"/>
      <c r="K21" s="5"/>
      <c r="L21" s="5"/>
      <c r="M21" s="5"/>
      <c r="N21" s="5"/>
      <c r="O21" s="5"/>
      <c r="P21" s="5"/>
      <c r="Q21" s="5"/>
      <c r="R21" s="5"/>
      <c r="S21" s="5"/>
      <c r="T21" s="5"/>
      <c r="U21" s="5"/>
      <c r="V21" s="5"/>
    </row>
    <row r="22" spans="2:22">
      <c r="E22" s="5"/>
      <c r="F22" s="5"/>
      <c r="G22" s="5"/>
      <c r="H22" s="5"/>
      <c r="I22" s="5"/>
      <c r="J22" s="5"/>
      <c r="K22" s="5"/>
      <c r="L22" s="5"/>
      <c r="M22" s="5"/>
      <c r="N22" s="5"/>
      <c r="O22" s="5"/>
      <c r="P22" s="5"/>
      <c r="Q22" s="5"/>
      <c r="R22" s="5"/>
      <c r="S22" s="5"/>
      <c r="T22" s="5"/>
      <c r="U22" s="5"/>
      <c r="V22" s="5"/>
    </row>
    <row r="23" spans="2:22">
      <c r="E23" s="87" t="s">
        <v>477</v>
      </c>
      <c r="F23" s="87"/>
      <c r="G23" s="87"/>
      <c r="H23" s="87"/>
      <c r="I23" s="87"/>
      <c r="J23" s="87"/>
      <c r="K23" s="87"/>
      <c r="L23" s="87"/>
      <c r="M23" s="87"/>
      <c r="N23" s="87"/>
      <c r="O23" s="87"/>
      <c r="P23" s="87"/>
      <c r="Q23" s="87"/>
      <c r="R23" s="87"/>
      <c r="S23" s="87"/>
      <c r="T23" s="32"/>
      <c r="U23" s="32"/>
      <c r="V23" s="32"/>
    </row>
    <row r="24" spans="2:22" ht="24" customHeight="1">
      <c r="E24" s="87"/>
      <c r="F24" s="87"/>
      <c r="G24" s="87"/>
      <c r="H24" s="87"/>
      <c r="I24" s="87"/>
      <c r="J24" s="87"/>
      <c r="K24" s="87"/>
      <c r="L24" s="87"/>
      <c r="M24" s="87"/>
      <c r="N24" s="87"/>
      <c r="O24" s="87"/>
      <c r="P24" s="87"/>
      <c r="Q24" s="87"/>
      <c r="R24" s="87"/>
      <c r="S24" s="87"/>
      <c r="T24" s="88" t="s">
        <v>474</v>
      </c>
      <c r="U24" s="88"/>
      <c r="V24" s="88"/>
    </row>
    <row r="25" spans="2:22">
      <c r="E25" s="87"/>
      <c r="F25" s="87"/>
      <c r="G25" s="87"/>
      <c r="H25" s="87"/>
      <c r="I25" s="87"/>
      <c r="J25" s="87"/>
      <c r="K25" s="87"/>
      <c r="L25" s="87"/>
      <c r="M25" s="87"/>
      <c r="N25" s="87"/>
      <c r="O25" s="87"/>
      <c r="P25" s="87"/>
      <c r="Q25" s="87"/>
      <c r="R25" s="87"/>
      <c r="S25" s="87"/>
      <c r="T25" s="32"/>
      <c r="U25" s="32"/>
      <c r="V25" s="32"/>
    </row>
    <row r="26" spans="2:22">
      <c r="E26" s="5"/>
      <c r="F26" s="5"/>
      <c r="G26" s="5"/>
      <c r="H26" s="5"/>
      <c r="I26" s="5"/>
      <c r="J26" s="5"/>
      <c r="K26" s="5"/>
      <c r="L26" s="5"/>
      <c r="M26" s="5"/>
      <c r="N26" s="5"/>
      <c r="O26" s="5"/>
      <c r="P26" s="5"/>
      <c r="Q26" s="5"/>
      <c r="R26" s="5"/>
      <c r="S26" s="5"/>
      <c r="T26" s="5"/>
      <c r="U26" s="5"/>
      <c r="V26" s="5"/>
    </row>
    <row r="27" spans="2:22">
      <c r="E27" s="5"/>
      <c r="F27" s="5"/>
      <c r="G27" s="5"/>
      <c r="H27" s="5"/>
      <c r="I27" s="5"/>
      <c r="J27" s="5"/>
      <c r="K27" s="5"/>
      <c r="L27" s="5"/>
      <c r="M27" s="17"/>
      <c r="N27" s="5"/>
      <c r="O27" s="5"/>
      <c r="P27" s="5"/>
      <c r="Q27" s="5"/>
      <c r="R27" s="5"/>
      <c r="S27" s="5"/>
      <c r="T27" s="5"/>
      <c r="U27" s="5"/>
      <c r="V27" s="5"/>
    </row>
    <row r="28" spans="2:22">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B14:C14"/>
    <mergeCell ref="B13:C13"/>
    <mergeCell ref="B15:C15"/>
    <mergeCell ref="B17:C17"/>
    <mergeCell ref="B19:C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T14:V19"/>
    <mergeCell ref="G14:H19"/>
    <mergeCell ref="L14:M19"/>
    <mergeCell ref="J14:K19"/>
    <mergeCell ref="O14:P19"/>
    <mergeCell ref="Q14:R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opLeftCell="A23" zoomScaleNormal="100" workbookViewId="0">
      <selection activeCell="E50" sqref="E50:G53"/>
    </sheetView>
  </sheetViews>
  <sheetFormatPr baseColWidth="10" defaultColWidth="11.42578125" defaultRowHeight="15"/>
  <cols>
    <col min="1" max="2" width="16.85546875" style="19" customWidth="1"/>
    <col min="3" max="3" width="11.42578125" style="19"/>
    <col min="4" max="4" width="44.85546875" style="19" customWidth="1"/>
    <col min="5" max="5" width="17.42578125" style="19" customWidth="1"/>
    <col min="6" max="6" width="11.42578125" style="19"/>
    <col min="7" max="7" width="30.85546875" style="19" customWidth="1"/>
    <col min="8" max="8" width="18.42578125" style="19" customWidth="1"/>
    <col min="9" max="10" width="11.42578125" style="19"/>
    <col min="11" max="11" width="4.42578125" style="19" customWidth="1"/>
    <col min="12" max="14" width="9.140625" style="19" customWidth="1"/>
    <col min="15" max="21" width="11.42578125" style="19"/>
    <col min="22" max="23" width="0" style="19" hidden="1" customWidth="1"/>
    <col min="24" max="16384" width="11.42578125" style="19"/>
  </cols>
  <sheetData>
    <row r="1" spans="1:23">
      <c r="G1" s="36"/>
    </row>
    <row r="2" spans="1:23" ht="34.5" customHeight="1">
      <c r="C2" s="18"/>
      <c r="D2" s="18"/>
      <c r="E2" s="18"/>
      <c r="F2" s="18"/>
      <c r="G2" s="18"/>
      <c r="H2" s="18"/>
      <c r="I2" s="18"/>
      <c r="J2" s="18"/>
      <c r="L2" s="231" t="s">
        <v>637</v>
      </c>
      <c r="M2" s="231"/>
      <c r="N2" s="231"/>
    </row>
    <row r="3" spans="1:23" ht="38.1" customHeight="1">
      <c r="C3" s="18"/>
      <c r="D3" s="18"/>
      <c r="E3" s="18"/>
      <c r="F3"/>
      <c r="G3" s="18"/>
      <c r="H3" s="18"/>
      <c r="I3" s="18"/>
      <c r="J3" s="18"/>
      <c r="L3" s="231"/>
      <c r="M3" s="231"/>
      <c r="N3" s="231"/>
    </row>
    <row r="4" spans="1:23" ht="21.75" customHeight="1">
      <c r="C4" s="18"/>
      <c r="D4" s="18"/>
      <c r="E4" s="18"/>
      <c r="F4"/>
      <c r="G4" s="18"/>
      <c r="H4" s="18"/>
      <c r="I4" s="18"/>
      <c r="J4" s="18"/>
      <c r="L4" s="231"/>
      <c r="M4" s="231"/>
      <c r="N4" s="231"/>
    </row>
    <row r="5" spans="1:23" ht="15.75">
      <c r="A5" s="4"/>
      <c r="B5" s="4"/>
      <c r="C5" s="18"/>
      <c r="D5" s="18"/>
      <c r="E5" s="18"/>
      <c r="F5" s="18"/>
      <c r="G5" s="18"/>
      <c r="H5" s="18"/>
      <c r="I5" s="18"/>
      <c r="J5" s="20"/>
      <c r="K5" s="21"/>
      <c r="L5" s="231"/>
      <c r="M5" s="231"/>
      <c r="N5" s="231"/>
      <c r="O5" s="21"/>
    </row>
    <row r="6" spans="1:23" ht="27.75">
      <c r="A6" s="93" t="s">
        <v>522</v>
      </c>
      <c r="B6" s="93"/>
      <c r="C6" s="18"/>
      <c r="D6" s="233" t="s">
        <v>462</v>
      </c>
      <c r="E6" s="233"/>
      <c r="F6" s="233"/>
      <c r="G6" s="233"/>
      <c r="H6" s="233"/>
      <c r="I6" s="233"/>
      <c r="J6" s="20"/>
      <c r="K6" s="21"/>
      <c r="L6" s="231"/>
      <c r="M6" s="231"/>
      <c r="N6" s="231"/>
      <c r="O6" s="21"/>
    </row>
    <row r="7" spans="1:23" ht="26.25" customHeight="1">
      <c r="A7" s="3"/>
      <c r="B7" s="3"/>
      <c r="C7" s="18"/>
      <c r="D7" s="233" t="str">
        <f>"Plantilla de Certificado de Control Interno semestre "&amp;Portada!I6</f>
        <v>Plantilla de Certificado de Control Interno semestre II - 2024</v>
      </c>
      <c r="E7" s="233"/>
      <c r="F7" s="233"/>
      <c r="G7" s="233"/>
      <c r="H7" s="233"/>
      <c r="I7" s="233"/>
      <c r="J7" s="20"/>
      <c r="K7" s="21"/>
      <c r="L7" s="231"/>
      <c r="M7" s="231"/>
      <c r="N7" s="231"/>
      <c r="O7" s="21"/>
    </row>
    <row r="8" spans="1:23" ht="19.5" customHeight="1">
      <c r="A8" s="93" t="s">
        <v>1</v>
      </c>
      <c r="B8" s="93"/>
      <c r="C8" s="18"/>
      <c r="D8" s="18"/>
      <c r="E8" s="18"/>
      <c r="F8" s="18"/>
      <c r="G8" s="18"/>
      <c r="H8" s="18"/>
      <c r="I8" s="18"/>
      <c r="J8" s="48">
        <f>+VLOOKUP(E10,Administrador!$I$2:$J$338,2,0)</f>
        <v>0</v>
      </c>
      <c r="K8" s="22"/>
      <c r="L8" s="232" t="s">
        <v>474</v>
      </c>
      <c r="M8" s="232"/>
      <c r="N8" s="232"/>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93" t="s">
        <v>2</v>
      </c>
      <c r="B10" s="93"/>
      <c r="C10" s="18"/>
      <c r="D10" s="69" t="s">
        <v>649</v>
      </c>
      <c r="E10" s="226" t="s">
        <v>393</v>
      </c>
      <c r="F10" s="226"/>
      <c r="G10" s="226"/>
      <c r="H10" s="226"/>
      <c r="I10" s="226"/>
      <c r="J10" s="18"/>
      <c r="L10" s="31"/>
      <c r="M10" s="31"/>
      <c r="N10" s="31"/>
    </row>
    <row r="11" spans="1:23" ht="24.75" customHeight="1">
      <c r="A11" s="93"/>
      <c r="B11" s="93"/>
      <c r="C11" s="18"/>
      <c r="D11" s="70" t="str">
        <f>IFERROR(IF(J9=1,"Digite el nombre de la entidad",IF(J9=2,"Digite el nombre de la Seccional","")),"")</f>
        <v/>
      </c>
      <c r="E11" s="234"/>
      <c r="F11" s="234"/>
      <c r="G11" s="234"/>
      <c r="H11" s="234"/>
      <c r="I11" s="234"/>
      <c r="J11" s="18"/>
      <c r="L11" s="31"/>
      <c r="M11" s="31"/>
      <c r="N11" s="31"/>
    </row>
    <row r="12" spans="1:23" ht="19.5" customHeight="1">
      <c r="A12" s="93" t="s">
        <v>3</v>
      </c>
      <c r="B12" s="93"/>
      <c r="C12" s="18"/>
      <c r="D12" s="18"/>
      <c r="E12" s="18"/>
      <c r="F12" s="18"/>
      <c r="G12" s="18"/>
      <c r="H12" s="18"/>
      <c r="I12" s="18"/>
      <c r="J12" s="23"/>
      <c r="W12" s="19" t="s">
        <v>463</v>
      </c>
    </row>
    <row r="13" spans="1:23" ht="34.5" customHeight="1">
      <c r="A13" s="93"/>
      <c r="B13" s="93"/>
      <c r="C13" s="18"/>
      <c r="D13" s="55" t="s">
        <v>655</v>
      </c>
      <c r="E13" s="226" t="s">
        <v>662</v>
      </c>
      <c r="F13" s="226"/>
      <c r="G13" s="226"/>
      <c r="H13" s="226"/>
      <c r="I13" s="226"/>
      <c r="J13" s="18"/>
      <c r="W13" s="19" t="s">
        <v>464</v>
      </c>
    </row>
    <row r="14" spans="1:23" ht="21.75" customHeight="1">
      <c r="A14" s="93" t="s">
        <v>4</v>
      </c>
      <c r="B14" s="93"/>
      <c r="C14" s="18"/>
      <c r="D14" s="18"/>
      <c r="E14" s="18"/>
      <c r="F14" s="18"/>
      <c r="G14" s="18"/>
      <c r="H14" s="18"/>
      <c r="I14" s="25"/>
      <c r="J14" s="18"/>
      <c r="W14" s="19" t="s">
        <v>465</v>
      </c>
    </row>
    <row r="15" spans="1:23" ht="28.5" customHeight="1">
      <c r="A15" s="93"/>
      <c r="B15" s="93"/>
      <c r="C15" s="18"/>
      <c r="D15" s="61" t="s">
        <v>452</v>
      </c>
      <c r="E15" s="62" t="s">
        <v>520</v>
      </c>
      <c r="F15" s="63"/>
      <c r="G15" s="56" t="s">
        <v>646</v>
      </c>
      <c r="H15" s="223" t="s">
        <v>521</v>
      </c>
      <c r="I15" s="223"/>
      <c r="J15" s="18"/>
    </row>
    <row r="16" spans="1:23" ht="28.5" customHeight="1">
      <c r="A16" s="93" t="s">
        <v>504</v>
      </c>
      <c r="B16" s="93"/>
      <c r="C16" s="18"/>
      <c r="D16" s="71" t="s">
        <v>453</v>
      </c>
      <c r="E16" s="57">
        <f>(COUNTIF(Usuarios!H12:I23,"Si")+Abogados!J9)/(COUNTIF(Usuarios!H12:I23,"Si")+Abogados!J9+COUNTIF(Usuarios!H12:I23,"No"))</f>
        <v>1</v>
      </c>
      <c r="F16" s="18"/>
      <c r="G16" s="71" t="s">
        <v>471</v>
      </c>
      <c r="H16" s="221" t="str">
        <f>+'Comité de conciliación'!N8</f>
        <v>No</v>
      </c>
      <c r="I16" s="221"/>
      <c r="J16" s="18"/>
    </row>
    <row r="17" spans="1:10" ht="28.5" customHeight="1">
      <c r="A17" s="93"/>
      <c r="B17" s="93"/>
      <c r="C17" s="18"/>
      <c r="D17" s="72" t="s">
        <v>454</v>
      </c>
      <c r="E17" s="58">
        <f>+COUNTIF(Usuarios!H12:I23,"Si")+Abogados!J9</f>
        <v>8</v>
      </c>
      <c r="F17" s="18"/>
      <c r="G17" s="72" t="s">
        <v>472</v>
      </c>
      <c r="H17" s="229" t="str">
        <f>+'Comité de conciliación'!N10</f>
        <v>No</v>
      </c>
      <c r="I17" s="229"/>
      <c r="J17" s="18"/>
    </row>
    <row r="18" spans="1:10" ht="28.5" customHeight="1">
      <c r="A18" s="93" t="s">
        <v>432</v>
      </c>
      <c r="B18" s="93"/>
      <c r="C18" s="18"/>
      <c r="D18" s="71" t="s">
        <v>559</v>
      </c>
      <c r="E18" s="59">
        <f>+(Abogados!I19+Abogados!I21)/(Abogados!I15*2)</f>
        <v>1</v>
      </c>
      <c r="F18" s="18"/>
      <c r="G18" s="73" t="s">
        <v>560</v>
      </c>
      <c r="H18" s="235">
        <f>+'Comité de conciliación'!J20+'Comité de conciliación'!J21+'Comité de conciliación'!J22</f>
        <v>0</v>
      </c>
      <c r="I18" s="235"/>
      <c r="J18" s="18"/>
    </row>
    <row r="19" spans="1:10" ht="28.5" customHeight="1">
      <c r="A19" s="93"/>
      <c r="B19" s="93"/>
      <c r="C19" s="18"/>
      <c r="D19" s="72" t="s">
        <v>455</v>
      </c>
      <c r="E19" s="60">
        <f>+(Usuarios!T13+Usuarios!T15+Usuarios!T17+Usuarios!T19+Usuarios!T21+Usuarios!T23+Abogados!R20+Abogados!R22+Abogados!R24+Abogados!R26)/(E17*2)</f>
        <v>0.9375</v>
      </c>
      <c r="F19" s="18"/>
      <c r="G19" s="63"/>
      <c r="H19" s="63"/>
      <c r="I19" s="63"/>
      <c r="J19" s="18"/>
    </row>
    <row r="20" spans="1:10" ht="28.5" customHeight="1">
      <c r="A20" s="93" t="s">
        <v>433</v>
      </c>
      <c r="B20" s="93"/>
      <c r="C20" s="18"/>
      <c r="D20" s="18"/>
      <c r="E20" s="18"/>
      <c r="F20" s="18"/>
      <c r="G20" s="61" t="s">
        <v>466</v>
      </c>
      <c r="H20" s="223" t="s">
        <v>521</v>
      </c>
      <c r="I20" s="223"/>
      <c r="J20" s="18"/>
    </row>
    <row r="21" spans="1:10" ht="28.5" customHeight="1">
      <c r="A21" s="93"/>
      <c r="B21" s="93"/>
      <c r="C21" s="18"/>
      <c r="D21" s="61" t="s">
        <v>461</v>
      </c>
      <c r="E21" s="67" t="s">
        <v>521</v>
      </c>
      <c r="F21" s="63"/>
      <c r="G21" s="71" t="s">
        <v>467</v>
      </c>
      <c r="H21" s="221">
        <f>+Arbitramentos!L12</f>
        <v>0</v>
      </c>
      <c r="I21" s="221"/>
      <c r="J21" s="18"/>
    </row>
    <row r="22" spans="1:10" ht="28.5" customHeight="1">
      <c r="C22" s="18"/>
      <c r="D22" s="71" t="s">
        <v>457</v>
      </c>
      <c r="E22" s="64">
        <f>+Judiciales!L14</f>
        <v>5</v>
      </c>
      <c r="F22" s="63"/>
      <c r="G22" s="72" t="s">
        <v>456</v>
      </c>
      <c r="H22" s="222" t="str">
        <f>IFERROR(Arbitramentos!L13/Arbitramentos!L11,"")</f>
        <v/>
      </c>
      <c r="I22" s="222"/>
      <c r="J22" s="18"/>
    </row>
    <row r="23" spans="1:10" ht="28.5" customHeight="1">
      <c r="C23" s="18"/>
      <c r="D23" s="72" t="s">
        <v>456</v>
      </c>
      <c r="E23" s="66">
        <f>+Judiciales!L14/Judiciales!L12</f>
        <v>1</v>
      </c>
      <c r="F23" s="63"/>
      <c r="G23" s="63"/>
      <c r="H23" s="63"/>
      <c r="I23" s="63"/>
      <c r="J23" s="18"/>
    </row>
    <row r="24" spans="1:10" ht="28.5" customHeight="1">
      <c r="C24" s="18"/>
      <c r="D24" s="71" t="s">
        <v>458</v>
      </c>
      <c r="E24" s="68" t="e">
        <f>+Judiciales!U12/Judiciales!U14</f>
        <v>#DIV/0!</v>
      </c>
      <c r="F24" s="63"/>
      <c r="G24" s="61" t="s">
        <v>468</v>
      </c>
      <c r="H24" s="223" t="s">
        <v>521</v>
      </c>
      <c r="I24" s="223"/>
      <c r="J24" s="18"/>
    </row>
    <row r="25" spans="1:10" ht="28.5" customHeight="1">
      <c r="C25" s="18"/>
      <c r="D25" s="72" t="s">
        <v>459</v>
      </c>
      <c r="E25" s="65">
        <f>+Judiciales!L14/Abogados!J9</f>
        <v>2.5</v>
      </c>
      <c r="F25" s="63"/>
      <c r="G25" s="71" t="s">
        <v>469</v>
      </c>
      <c r="H25" s="221" t="str">
        <f>IF(Pagos!E13&gt;0,"Si","No")</f>
        <v>Si</v>
      </c>
      <c r="I25" s="221"/>
      <c r="J25" s="18"/>
    </row>
    <row r="26" spans="1:10" ht="28.5" customHeight="1">
      <c r="C26" s="18"/>
      <c r="D26" s="71" t="s">
        <v>460</v>
      </c>
      <c r="E26" s="68">
        <f>+(Judiciales!V42+Judiciales!V40+Judiciales!V38)/(Judiciales!S38+Judiciales!S36+Judiciales!S34+Judiciales!S32)</f>
        <v>0</v>
      </c>
      <c r="F26" s="63"/>
      <c r="G26" s="72" t="s">
        <v>470</v>
      </c>
      <c r="H26" s="229" t="str">
        <f>+Pagos!M8</f>
        <v>NO</v>
      </c>
      <c r="I26" s="229"/>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24" t="s">
        <v>524</v>
      </c>
      <c r="E30" s="224"/>
      <c r="F30" s="224"/>
      <c r="G30" s="224"/>
      <c r="H30" s="224"/>
      <c r="I30" s="224"/>
      <c r="J30" s="18"/>
    </row>
    <row r="31" spans="1:10" ht="21" customHeight="1">
      <c r="C31" s="18"/>
      <c r="D31" s="228" t="s">
        <v>667</v>
      </c>
      <c r="E31" s="228"/>
      <c r="F31" s="228"/>
      <c r="G31" s="228"/>
      <c r="H31" s="228"/>
      <c r="I31" s="228"/>
      <c r="J31" s="18"/>
    </row>
    <row r="32" spans="1:10">
      <c r="C32" s="18"/>
      <c r="D32" s="228"/>
      <c r="E32" s="228"/>
      <c r="F32" s="228"/>
      <c r="G32" s="228"/>
      <c r="H32" s="228"/>
      <c r="I32" s="228"/>
      <c r="J32" s="18"/>
    </row>
    <row r="33" spans="3:10">
      <c r="C33" s="18"/>
      <c r="D33" s="228"/>
      <c r="E33" s="228"/>
      <c r="F33" s="228"/>
      <c r="G33" s="228"/>
      <c r="H33" s="228"/>
      <c r="I33" s="228"/>
      <c r="J33" s="18"/>
    </row>
    <row r="34" spans="3:10">
      <c r="C34" s="18"/>
      <c r="D34" s="228"/>
      <c r="E34" s="228"/>
      <c r="F34" s="228"/>
      <c r="G34" s="228"/>
      <c r="H34" s="228"/>
      <c r="I34" s="228"/>
      <c r="J34" s="18"/>
    </row>
    <row r="35" spans="3:10">
      <c r="C35" s="18"/>
      <c r="D35" s="228"/>
      <c r="E35" s="228"/>
      <c r="F35" s="228"/>
      <c r="G35" s="228"/>
      <c r="H35" s="228"/>
      <c r="I35" s="228"/>
      <c r="J35" s="18"/>
    </row>
    <row r="36" spans="3:10">
      <c r="C36" s="18"/>
      <c r="D36" s="228"/>
      <c r="E36" s="228"/>
      <c r="F36" s="228"/>
      <c r="G36" s="228"/>
      <c r="H36" s="228"/>
      <c r="I36" s="228"/>
      <c r="J36" s="18"/>
    </row>
    <row r="37" spans="3:10">
      <c r="C37" s="18"/>
      <c r="D37" s="228"/>
      <c r="E37" s="228"/>
      <c r="F37" s="228"/>
      <c r="G37" s="228"/>
      <c r="H37" s="228"/>
      <c r="I37" s="228"/>
      <c r="J37" s="18"/>
    </row>
    <row r="38" spans="3:10">
      <c r="C38" s="18"/>
      <c r="D38" s="228"/>
      <c r="E38" s="228"/>
      <c r="F38" s="228"/>
      <c r="G38" s="228"/>
      <c r="H38" s="228"/>
      <c r="I38" s="228"/>
      <c r="J38" s="18"/>
    </row>
    <row r="39" spans="3:10">
      <c r="C39" s="18"/>
      <c r="D39" s="42"/>
      <c r="E39" s="42"/>
      <c r="F39" s="42"/>
      <c r="G39" s="42"/>
      <c r="H39" s="42"/>
      <c r="I39" s="42"/>
      <c r="J39" s="18"/>
    </row>
    <row r="40" spans="3:10">
      <c r="C40" s="18"/>
      <c r="D40" s="230" t="s">
        <v>647</v>
      </c>
      <c r="E40" s="230"/>
      <c r="F40" s="230"/>
      <c r="G40" s="230"/>
      <c r="H40" s="230"/>
      <c r="I40" s="230"/>
      <c r="J40" s="18"/>
    </row>
    <row r="41" spans="3:10">
      <c r="C41" s="18"/>
      <c r="D41" s="230"/>
      <c r="E41" s="230"/>
      <c r="F41" s="230"/>
      <c r="G41" s="230"/>
      <c r="H41" s="230"/>
      <c r="I41" s="230"/>
      <c r="J41" s="18"/>
    </row>
    <row r="42" spans="3:10">
      <c r="C42" s="18"/>
      <c r="D42" s="230"/>
      <c r="E42" s="230"/>
      <c r="F42" s="230"/>
      <c r="G42" s="230"/>
      <c r="H42" s="230"/>
      <c r="I42" s="230"/>
      <c r="J42" s="18"/>
    </row>
    <row r="43" spans="3:10" ht="17.100000000000001" customHeight="1">
      <c r="C43" s="18"/>
      <c r="D43" s="18"/>
      <c r="E43" s="18"/>
      <c r="F43" s="18"/>
      <c r="G43" s="18"/>
      <c r="H43" s="18"/>
      <c r="I43" s="18"/>
      <c r="J43" s="18"/>
    </row>
    <row r="44" spans="3:10" ht="20.25" customHeight="1">
      <c r="C44" s="18"/>
      <c r="D44" s="220" t="s">
        <v>510</v>
      </c>
      <c r="E44" s="220"/>
      <c r="F44" s="220"/>
      <c r="G44" s="220"/>
      <c r="H44" s="220"/>
      <c r="I44" s="220"/>
      <c r="J44" s="18"/>
    </row>
    <row r="45" spans="3:10" ht="22.5" customHeight="1">
      <c r="C45" s="18"/>
      <c r="D45" s="220"/>
      <c r="E45" s="220"/>
      <c r="F45" s="220"/>
      <c r="G45" s="220"/>
      <c r="H45" s="220"/>
      <c r="I45" s="220"/>
      <c r="J45" s="18"/>
    </row>
    <row r="46" spans="3:10" ht="22.5" customHeight="1">
      <c r="C46" s="18"/>
      <c r="D46" s="220"/>
      <c r="E46" s="220"/>
      <c r="F46" s="220"/>
      <c r="G46" s="220"/>
      <c r="H46" s="220"/>
      <c r="I46" s="220"/>
      <c r="J46" s="18"/>
    </row>
    <row r="47" spans="3:10" ht="22.5" customHeight="1">
      <c r="C47" s="18"/>
      <c r="D47" s="220"/>
      <c r="E47" s="220"/>
      <c r="F47" s="220"/>
      <c r="G47" s="220"/>
      <c r="H47" s="220"/>
      <c r="I47" s="220"/>
      <c r="J47" s="18"/>
    </row>
    <row r="48" spans="3:10" ht="22.5" customHeight="1">
      <c r="C48" s="18"/>
      <c r="D48" s="18"/>
      <c r="E48" s="18"/>
      <c r="F48" s="18"/>
      <c r="G48" s="18"/>
      <c r="H48" s="18"/>
      <c r="I48" s="18"/>
      <c r="J48" s="18"/>
    </row>
    <row r="49" spans="3:10" ht="15.75">
      <c r="C49" s="18"/>
      <c r="D49" s="18"/>
      <c r="E49" s="227" t="s">
        <v>648</v>
      </c>
      <c r="F49" s="227"/>
      <c r="G49" s="227"/>
      <c r="H49" s="1"/>
      <c r="I49" s="18"/>
      <c r="J49" s="18"/>
    </row>
    <row r="50" spans="3:10" ht="15.75">
      <c r="C50" s="18"/>
      <c r="D50" s="18"/>
      <c r="E50" s="225"/>
      <c r="F50" s="225"/>
      <c r="G50" s="225"/>
      <c r="H50" s="1"/>
      <c r="I50" s="18"/>
      <c r="J50" s="18"/>
    </row>
    <row r="51" spans="3:10" ht="15.75">
      <c r="C51" s="18"/>
      <c r="D51" s="18"/>
      <c r="E51" s="225"/>
      <c r="F51" s="225"/>
      <c r="G51" s="225"/>
      <c r="H51" s="1"/>
      <c r="I51" s="18"/>
      <c r="J51" s="18"/>
    </row>
    <row r="52" spans="3:10" ht="15.75">
      <c r="C52" s="18"/>
      <c r="D52" s="18"/>
      <c r="E52" s="225"/>
      <c r="F52" s="225"/>
      <c r="G52" s="225"/>
      <c r="H52" s="1"/>
      <c r="I52" s="18"/>
      <c r="J52" s="18"/>
    </row>
    <row r="53" spans="3:10">
      <c r="C53" s="18"/>
      <c r="D53" s="18"/>
      <c r="E53" s="225"/>
      <c r="F53" s="225"/>
      <c r="G53" s="225"/>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E11:I11"/>
    <mergeCell ref="H15:I15"/>
    <mergeCell ref="H16:I16"/>
    <mergeCell ref="H18:I18"/>
    <mergeCell ref="H17:I17"/>
    <mergeCell ref="L2:N7"/>
    <mergeCell ref="L8:N8"/>
    <mergeCell ref="D7:I7"/>
    <mergeCell ref="D6:I6"/>
    <mergeCell ref="E10:I10"/>
    <mergeCell ref="A6:B6"/>
    <mergeCell ref="A8:B8"/>
    <mergeCell ref="A10:B10"/>
    <mergeCell ref="A11:B11"/>
    <mergeCell ref="A12:B12"/>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D44:I47"/>
    <mergeCell ref="H21:I21"/>
    <mergeCell ref="H22:I22"/>
    <mergeCell ref="H25:I25"/>
    <mergeCell ref="H24:I24"/>
    <mergeCell ref="D30:I30"/>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5"/>
  <cols>
    <col min="1" max="1" width="23.28515625" customWidth="1"/>
    <col min="2" max="2" width="29.85546875" bestFit="1" customWidth="1"/>
    <col min="3" max="3" width="11.85546875" bestFit="1" customWidth="1"/>
    <col min="9" max="9" width="125" customWidth="1"/>
  </cols>
  <sheetData>
    <row r="1" spans="1:15">
      <c r="A1" s="26" t="s">
        <v>1</v>
      </c>
      <c r="I1" s="26" t="s">
        <v>5</v>
      </c>
    </row>
    <row r="2" spans="1:15">
      <c r="A2" t="s">
        <v>463</v>
      </c>
      <c r="I2" t="s">
        <v>6</v>
      </c>
      <c r="J2">
        <v>0</v>
      </c>
      <c r="L2" s="2" t="s">
        <v>515</v>
      </c>
      <c r="M2" t="s">
        <v>552</v>
      </c>
      <c r="N2">
        <v>2024</v>
      </c>
      <c r="O2" s="50" t="s">
        <v>554</v>
      </c>
    </row>
    <row r="3" spans="1:15">
      <c r="A3" t="s">
        <v>464</v>
      </c>
      <c r="I3" t="s">
        <v>7</v>
      </c>
      <c r="J3">
        <v>0</v>
      </c>
      <c r="L3" s="2" t="s">
        <v>518</v>
      </c>
      <c r="M3" t="s">
        <v>553</v>
      </c>
      <c r="N3">
        <v>2025</v>
      </c>
      <c r="O3" s="50" t="s">
        <v>555</v>
      </c>
    </row>
    <row r="4" spans="1:15">
      <c r="A4" t="s">
        <v>465</v>
      </c>
      <c r="I4" t="s">
        <v>8</v>
      </c>
      <c r="J4">
        <v>0</v>
      </c>
      <c r="L4" s="2" t="s">
        <v>516</v>
      </c>
      <c r="M4" t="s">
        <v>552</v>
      </c>
      <c r="N4">
        <v>2025</v>
      </c>
      <c r="O4" s="50" t="s">
        <v>554</v>
      </c>
    </row>
    <row r="5" spans="1:15">
      <c r="I5" t="s">
        <v>9</v>
      </c>
      <c r="J5">
        <v>0</v>
      </c>
      <c r="L5" s="2" t="s">
        <v>519</v>
      </c>
      <c r="M5" t="s">
        <v>553</v>
      </c>
      <c r="N5">
        <v>2026</v>
      </c>
      <c r="O5" s="50" t="s">
        <v>555</v>
      </c>
    </row>
    <row r="6" spans="1:15">
      <c r="A6" t="s">
        <v>482</v>
      </c>
      <c r="B6">
        <f>COUNTIF(Usuarios!H12:I23,"SI")/COUNTA(Usuarios!H12:I23)*100</f>
        <v>100</v>
      </c>
      <c r="I6" t="s">
        <v>10</v>
      </c>
      <c r="J6">
        <v>0</v>
      </c>
      <c r="L6" s="2" t="s">
        <v>517</v>
      </c>
      <c r="M6" t="s">
        <v>552</v>
      </c>
      <c r="N6">
        <v>2026</v>
      </c>
      <c r="O6" s="50" t="s">
        <v>554</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488</v>
      </c>
      <c r="C15" s="26" t="s">
        <v>490</v>
      </c>
      <c r="D15" t="s">
        <v>491</v>
      </c>
      <c r="I15" t="s">
        <v>19</v>
      </c>
      <c r="J15">
        <v>0</v>
      </c>
      <c r="L15" s="50"/>
    </row>
    <row r="16" spans="1:15">
      <c r="A16" t="s">
        <v>489</v>
      </c>
      <c r="B16" t="str">
        <f>+Portada!I6</f>
        <v>II - 2024</v>
      </c>
      <c r="D16" t="s">
        <v>492</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481</v>
      </c>
      <c r="B22" t="b">
        <f>IF(OR(Abogados!G9&lt;&gt;"XX",Abogados!G9=""),TRUE,FALSE)</f>
        <v>1</v>
      </c>
      <c r="I22" t="s">
        <v>27</v>
      </c>
      <c r="J22">
        <v>0</v>
      </c>
    </row>
    <row r="23" spans="1:10">
      <c r="I23" t="s">
        <v>28</v>
      </c>
      <c r="J23">
        <v>0</v>
      </c>
    </row>
    <row r="24" spans="1:10">
      <c r="A24" s="26" t="s">
        <v>487</v>
      </c>
      <c r="I24" t="s">
        <v>29</v>
      </c>
      <c r="J24">
        <v>0</v>
      </c>
    </row>
    <row r="25" spans="1:10">
      <c r="A25" t="s">
        <v>481</v>
      </c>
      <c r="B25" t="str">
        <f>Usuarios!H16</f>
        <v>Si</v>
      </c>
      <c r="I25" t="s">
        <v>30</v>
      </c>
      <c r="J25">
        <v>0</v>
      </c>
    </row>
    <row r="26" spans="1:10">
      <c r="A26" s="236" t="s">
        <v>485</v>
      </c>
      <c r="B26" s="236"/>
      <c r="C26" s="236"/>
      <c r="I26" t="s">
        <v>31</v>
      </c>
      <c r="J26">
        <v>0</v>
      </c>
    </row>
    <row r="27" spans="1:10" ht="15.75">
      <c r="A27" s="237">
        <v>2024</v>
      </c>
      <c r="B27" s="237"/>
      <c r="C27" s="237"/>
      <c r="I27" t="s">
        <v>32</v>
      </c>
      <c r="J27">
        <v>0</v>
      </c>
    </row>
    <row r="28" spans="1:10">
      <c r="I28" t="s">
        <v>33</v>
      </c>
      <c r="J28">
        <v>0</v>
      </c>
    </row>
    <row r="29" spans="1:10">
      <c r="I29" t="s">
        <v>34</v>
      </c>
      <c r="J29">
        <v>0</v>
      </c>
    </row>
    <row r="30" spans="1:10">
      <c r="I30" t="s">
        <v>35</v>
      </c>
      <c r="J30">
        <v>0</v>
      </c>
    </row>
    <row r="31" spans="1:10">
      <c r="A31" s="26" t="s">
        <v>506</v>
      </c>
      <c r="C31" s="26" t="s">
        <v>490</v>
      </c>
      <c r="D31" t="s">
        <v>509</v>
      </c>
      <c r="I31" t="s">
        <v>36</v>
      </c>
      <c r="J31">
        <v>0</v>
      </c>
    </row>
    <row r="32" spans="1:10">
      <c r="A32" t="s">
        <v>508</v>
      </c>
      <c r="B32" t="str">
        <f>Pagos!M8</f>
        <v>NO</v>
      </c>
      <c r="D32" t="s">
        <v>507</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523</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2578125" defaultRowHeight="1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abSelected="1" topLeftCell="B1" zoomScaleNormal="100" workbookViewId="0">
      <selection activeCell="M16" sqref="M16:P17"/>
    </sheetView>
  </sheetViews>
  <sheetFormatPr baseColWidth="10" defaultColWidth="9.140625" defaultRowHeight="15"/>
  <cols>
    <col min="1" max="1" width="0" style="2" hidden="1" customWidth="1"/>
    <col min="2" max="3" width="16.28515625" style="4" customWidth="1"/>
    <col min="4" max="6" width="9.140625" style="2"/>
    <col min="7" max="7" width="11.140625" style="2" customWidth="1"/>
    <col min="8" max="11" width="9.140625" style="2"/>
    <col min="12" max="12" width="10" style="2" customWidth="1"/>
    <col min="13" max="16384" width="9.140625" style="2"/>
  </cols>
  <sheetData>
    <row r="2" spans="2:23" ht="15" customHeight="1">
      <c r="B2" s="92"/>
      <c r="C2" s="92"/>
      <c r="E2" s="89" t="s">
        <v>1</v>
      </c>
      <c r="F2" s="89"/>
      <c r="G2" s="89"/>
      <c r="H2" s="89"/>
      <c r="I2" s="89"/>
      <c r="J2" s="89"/>
      <c r="K2" s="89"/>
      <c r="L2" s="89"/>
      <c r="M2" s="89"/>
      <c r="N2" s="89"/>
      <c r="O2" s="89"/>
      <c r="P2" s="89"/>
      <c r="Q2" s="89"/>
      <c r="R2" s="89"/>
      <c r="S2" s="89"/>
      <c r="T2" s="89"/>
      <c r="U2" s="89"/>
      <c r="V2" s="89"/>
      <c r="W2" s="89"/>
    </row>
    <row r="3" spans="2:23" ht="15" customHeight="1" thickBot="1">
      <c r="B3" s="92"/>
      <c r="C3" s="92"/>
      <c r="E3" s="90"/>
      <c r="F3" s="90"/>
      <c r="G3" s="90"/>
      <c r="H3" s="90"/>
      <c r="I3" s="90"/>
      <c r="J3" s="90"/>
      <c r="K3" s="90"/>
      <c r="L3" s="90"/>
      <c r="M3" s="90"/>
      <c r="N3" s="90"/>
      <c r="O3" s="90"/>
      <c r="P3" s="90"/>
      <c r="Q3" s="90"/>
      <c r="R3" s="90"/>
      <c r="S3" s="90"/>
      <c r="T3" s="90"/>
      <c r="U3" s="90"/>
      <c r="V3" s="90"/>
      <c r="W3" s="90"/>
    </row>
    <row r="4" spans="2:23">
      <c r="B4" s="92"/>
      <c r="C4" s="92"/>
      <c r="E4" s="74"/>
      <c r="F4" s="74"/>
      <c r="G4" s="74"/>
      <c r="H4" s="74"/>
      <c r="I4" s="74"/>
      <c r="J4" s="74"/>
      <c r="K4" s="74"/>
      <c r="L4" s="74"/>
      <c r="M4" s="74"/>
      <c r="N4" s="74"/>
      <c r="O4" s="74"/>
      <c r="P4" s="74"/>
      <c r="Q4" s="74"/>
      <c r="R4" s="74"/>
      <c r="S4" s="74"/>
      <c r="T4" s="74"/>
      <c r="U4" s="74"/>
      <c r="V4" s="74"/>
      <c r="W4" s="74"/>
    </row>
    <row r="5" spans="2:23" ht="15" customHeight="1">
      <c r="E5" s="103" t="s">
        <v>639</v>
      </c>
      <c r="F5" s="103"/>
      <c r="G5" s="103"/>
      <c r="H5" s="103"/>
      <c r="I5" s="103"/>
      <c r="J5" s="103"/>
      <c r="K5" s="103"/>
      <c r="L5" s="103"/>
      <c r="M5" s="103"/>
      <c r="N5" s="103"/>
      <c r="O5" s="5"/>
      <c r="P5" s="5"/>
      <c r="Q5" s="121" t="s">
        <v>434</v>
      </c>
      <c r="R5" s="121"/>
      <c r="S5" s="121"/>
      <c r="T5" s="5"/>
      <c r="U5" s="104" t="s">
        <v>473</v>
      </c>
      <c r="V5" s="104"/>
      <c r="W5" s="104"/>
    </row>
    <row r="6" spans="2:23" ht="15" customHeight="1">
      <c r="B6" s="93" t="s">
        <v>522</v>
      </c>
      <c r="C6" s="93"/>
      <c r="E6" s="103"/>
      <c r="F6" s="103"/>
      <c r="G6" s="103"/>
      <c r="H6" s="103"/>
      <c r="I6" s="103"/>
      <c r="J6" s="103"/>
      <c r="K6" s="103"/>
      <c r="L6" s="103"/>
      <c r="M6" s="103"/>
      <c r="N6" s="103"/>
      <c r="O6" s="5"/>
      <c r="P6" s="5"/>
      <c r="Q6" s="135">
        <v>45707</v>
      </c>
      <c r="R6" s="135"/>
      <c r="S6" s="135"/>
      <c r="T6" s="5"/>
      <c r="U6" s="104"/>
      <c r="V6" s="104"/>
      <c r="W6" s="104"/>
    </row>
    <row r="7" spans="2:23">
      <c r="B7" s="3"/>
      <c r="C7" s="3"/>
      <c r="E7" s="37"/>
      <c r="F7" s="37"/>
      <c r="G7" s="37"/>
      <c r="H7" s="37"/>
      <c r="I7" s="37"/>
      <c r="J7" s="37"/>
      <c r="K7" s="37"/>
      <c r="L7" s="37"/>
      <c r="M7" s="74"/>
      <c r="N7" s="74"/>
      <c r="O7" s="74"/>
      <c r="P7" s="74"/>
      <c r="Q7" s="135"/>
      <c r="R7" s="135"/>
      <c r="S7" s="135"/>
      <c r="T7" s="74"/>
      <c r="U7" s="104"/>
      <c r="V7" s="104"/>
      <c r="W7" s="104"/>
    </row>
    <row r="8" spans="2:23" ht="19.5">
      <c r="B8" s="93" t="s">
        <v>1</v>
      </c>
      <c r="C8" s="93"/>
      <c r="E8" s="74"/>
      <c r="F8" s="74"/>
      <c r="G8" s="74"/>
      <c r="H8" s="74"/>
      <c r="I8" s="74"/>
      <c r="J8" s="74"/>
      <c r="K8" s="74"/>
      <c r="L8" s="74"/>
      <c r="M8" s="74"/>
      <c r="N8" s="74"/>
      <c r="O8" s="74"/>
      <c r="P8" s="74"/>
      <c r="Q8" s="74"/>
      <c r="R8" s="74"/>
      <c r="S8" s="74"/>
      <c r="T8" s="74"/>
      <c r="U8" s="104"/>
      <c r="V8" s="104"/>
      <c r="W8" s="104"/>
    </row>
    <row r="9" spans="2:23">
      <c r="B9" s="3"/>
      <c r="C9" s="3"/>
      <c r="E9" s="115" t="s">
        <v>435</v>
      </c>
      <c r="F9" s="115"/>
      <c r="G9" s="116"/>
      <c r="H9" s="136" t="s">
        <v>436</v>
      </c>
      <c r="I9" s="116"/>
      <c r="J9" s="115" t="s">
        <v>525</v>
      </c>
      <c r="K9" s="115"/>
      <c r="L9" s="116"/>
      <c r="M9" s="115" t="s">
        <v>437</v>
      </c>
      <c r="N9" s="115"/>
      <c r="O9" s="115"/>
      <c r="P9" s="117"/>
      <c r="Q9" s="118" t="s">
        <v>438</v>
      </c>
      <c r="R9" s="115"/>
      <c r="S9" s="115"/>
      <c r="T9" s="74"/>
      <c r="U9" s="104"/>
      <c r="V9" s="104"/>
      <c r="W9" s="104"/>
    </row>
    <row r="10" spans="2:23" ht="18.75" customHeight="1">
      <c r="B10" s="93" t="s">
        <v>2</v>
      </c>
      <c r="C10" s="93"/>
      <c r="E10" s="115"/>
      <c r="F10" s="115"/>
      <c r="G10" s="116"/>
      <c r="H10" s="136"/>
      <c r="I10" s="116"/>
      <c r="J10" s="115"/>
      <c r="K10" s="115"/>
      <c r="L10" s="116"/>
      <c r="M10" s="115"/>
      <c r="N10" s="115"/>
      <c r="O10" s="115"/>
      <c r="P10" s="117"/>
      <c r="Q10" s="118"/>
      <c r="R10" s="115"/>
      <c r="S10" s="115"/>
      <c r="T10" s="6"/>
      <c r="U10" s="104"/>
      <c r="V10" s="104"/>
      <c r="W10" s="104"/>
    </row>
    <row r="11" spans="2:23" ht="19.5">
      <c r="B11" s="93"/>
      <c r="C11" s="93"/>
      <c r="E11" s="74"/>
      <c r="F11" s="74"/>
      <c r="G11" s="74"/>
      <c r="H11" s="74"/>
      <c r="I11" s="74"/>
      <c r="J11" s="74"/>
      <c r="K11" s="74"/>
      <c r="L11" s="74"/>
      <c r="M11" s="74"/>
      <c r="N11" s="74"/>
      <c r="O11" s="74"/>
      <c r="P11" s="74"/>
      <c r="Q11" s="74"/>
      <c r="R11" s="74"/>
      <c r="S11" s="74"/>
      <c r="T11" s="52"/>
      <c r="U11" s="104"/>
      <c r="V11" s="104"/>
      <c r="W11" s="104"/>
    </row>
    <row r="12" spans="2:23" ht="23.25" customHeight="1">
      <c r="B12" s="93" t="s">
        <v>3</v>
      </c>
      <c r="C12" s="93"/>
      <c r="E12" s="99" t="s">
        <v>627</v>
      </c>
      <c r="F12" s="99"/>
      <c r="G12" s="100"/>
      <c r="H12" s="101" t="s">
        <v>463</v>
      </c>
      <c r="I12" s="102"/>
      <c r="J12" s="128">
        <v>43608</v>
      </c>
      <c r="K12" s="114"/>
      <c r="L12" s="129"/>
      <c r="M12" s="131" t="s">
        <v>658</v>
      </c>
      <c r="N12" s="132"/>
      <c r="O12" s="132"/>
      <c r="P12" s="133"/>
      <c r="Q12" s="113">
        <v>45707</v>
      </c>
      <c r="R12" s="114"/>
      <c r="S12" s="114"/>
      <c r="T12" s="77"/>
      <c r="U12" s="123" t="s">
        <v>474</v>
      </c>
      <c r="V12" s="123"/>
      <c r="W12" s="123"/>
    </row>
    <row r="13" spans="2:23" ht="23.25" customHeight="1">
      <c r="B13" s="93"/>
      <c r="C13" s="93"/>
      <c r="E13" s="99"/>
      <c r="F13" s="99"/>
      <c r="G13" s="100"/>
      <c r="H13" s="101"/>
      <c r="I13" s="102"/>
      <c r="J13" s="130"/>
      <c r="K13" s="114"/>
      <c r="L13" s="129"/>
      <c r="M13" s="131"/>
      <c r="N13" s="132"/>
      <c r="O13" s="132"/>
      <c r="P13" s="133"/>
      <c r="Q13" s="114"/>
      <c r="R13" s="114"/>
      <c r="S13" s="114"/>
      <c r="T13" s="76">
        <f>IFERROR(LOOKUP(Q12,Administrador!$L$9:$L$11,Administrador!$M$9:$M$11),0)</f>
        <v>2</v>
      </c>
      <c r="U13" s="123"/>
      <c r="V13" s="123"/>
      <c r="W13" s="123"/>
    </row>
    <row r="14" spans="2:23" ht="19.5">
      <c r="B14" s="93" t="s">
        <v>4</v>
      </c>
      <c r="C14" s="93"/>
      <c r="E14" s="106" t="s">
        <v>628</v>
      </c>
      <c r="F14" s="106"/>
      <c r="G14" s="107"/>
      <c r="H14" s="108" t="s">
        <v>463</v>
      </c>
      <c r="I14" s="109"/>
      <c r="J14" s="125">
        <v>45324</v>
      </c>
      <c r="K14" s="120"/>
      <c r="L14" s="126"/>
      <c r="M14" s="110" t="s">
        <v>656</v>
      </c>
      <c r="N14" s="111"/>
      <c r="O14" s="111"/>
      <c r="P14" s="112"/>
      <c r="Q14" s="119">
        <v>45471</v>
      </c>
      <c r="R14" s="120"/>
      <c r="S14" s="120"/>
      <c r="T14" s="76"/>
      <c r="U14" s="105"/>
      <c r="V14" s="105"/>
      <c r="W14" s="105"/>
    </row>
    <row r="15" spans="2:23" ht="19.5">
      <c r="B15" s="93"/>
      <c r="C15" s="93"/>
      <c r="E15" s="106"/>
      <c r="F15" s="106"/>
      <c r="G15" s="107"/>
      <c r="H15" s="108"/>
      <c r="I15" s="109"/>
      <c r="J15" s="127"/>
      <c r="K15" s="120"/>
      <c r="L15" s="126"/>
      <c r="M15" s="110"/>
      <c r="N15" s="111"/>
      <c r="O15" s="111"/>
      <c r="P15" s="112"/>
      <c r="Q15" s="120"/>
      <c r="R15" s="120"/>
      <c r="S15" s="120"/>
      <c r="T15" s="76">
        <f>IFERROR(LOOKUP(Q14,Administrador!$L$9:$L$11,Administrador!$M$9:$M$11),0)</f>
        <v>2</v>
      </c>
      <c r="U15" s="74"/>
      <c r="V15" s="74"/>
      <c r="W15" s="74"/>
    </row>
    <row r="16" spans="2:23" ht="19.5">
      <c r="B16" s="93" t="s">
        <v>504</v>
      </c>
      <c r="C16" s="93"/>
      <c r="E16" s="99" t="s">
        <v>629</v>
      </c>
      <c r="F16" s="99"/>
      <c r="G16" s="100"/>
      <c r="H16" s="101" t="s">
        <v>463</v>
      </c>
      <c r="I16" s="102"/>
      <c r="J16" s="128">
        <v>43839</v>
      </c>
      <c r="K16" s="114"/>
      <c r="L16" s="129"/>
      <c r="M16" s="131" t="s">
        <v>659</v>
      </c>
      <c r="N16" s="132"/>
      <c r="O16" s="132"/>
      <c r="P16" s="133"/>
      <c r="Q16" s="113">
        <v>45177</v>
      </c>
      <c r="R16" s="114"/>
      <c r="S16" s="114"/>
      <c r="T16" s="76"/>
      <c r="U16" s="124" t="s">
        <v>626</v>
      </c>
      <c r="V16" s="124"/>
      <c r="W16" s="124"/>
    </row>
    <row r="17" spans="2:23" ht="19.5">
      <c r="B17" s="93"/>
      <c r="C17" s="93"/>
      <c r="E17" s="99"/>
      <c r="F17" s="99"/>
      <c r="G17" s="100"/>
      <c r="H17" s="101"/>
      <c r="I17" s="102"/>
      <c r="J17" s="130"/>
      <c r="K17" s="114"/>
      <c r="L17" s="129"/>
      <c r="M17" s="131"/>
      <c r="N17" s="132"/>
      <c r="O17" s="132"/>
      <c r="P17" s="133"/>
      <c r="Q17" s="114"/>
      <c r="R17" s="114"/>
      <c r="S17" s="114"/>
      <c r="T17" s="76">
        <f>IFERROR(LOOKUP(Q16,Administrador!$L$9:$L$11,Administrador!$M$9:$M$11),0)</f>
        <v>1</v>
      </c>
      <c r="U17" s="124"/>
      <c r="V17" s="124"/>
      <c r="W17" s="124"/>
    </row>
    <row r="18" spans="2:23" ht="15" customHeight="1">
      <c r="B18" s="93" t="s">
        <v>432</v>
      </c>
      <c r="C18" s="93"/>
      <c r="E18" s="106" t="s">
        <v>630</v>
      </c>
      <c r="F18" s="106"/>
      <c r="G18" s="107"/>
      <c r="H18" s="108" t="s">
        <v>463</v>
      </c>
      <c r="I18" s="109"/>
      <c r="J18" s="125">
        <v>45631</v>
      </c>
      <c r="K18" s="120"/>
      <c r="L18" s="126"/>
      <c r="M18" s="110" t="s">
        <v>661</v>
      </c>
      <c r="N18" s="111"/>
      <c r="O18" s="111"/>
      <c r="P18" s="112"/>
      <c r="Q18" s="119">
        <v>45691</v>
      </c>
      <c r="R18" s="120"/>
      <c r="S18" s="120"/>
      <c r="T18" s="75"/>
      <c r="U18" s="124"/>
      <c r="V18" s="124"/>
      <c r="W18" s="124"/>
    </row>
    <row r="19" spans="2:23" ht="19.5">
      <c r="B19" s="93"/>
      <c r="C19" s="93"/>
      <c r="E19" s="106"/>
      <c r="F19" s="106"/>
      <c r="G19" s="107"/>
      <c r="H19" s="108"/>
      <c r="I19" s="109"/>
      <c r="J19" s="127"/>
      <c r="K19" s="120"/>
      <c r="L19" s="126"/>
      <c r="M19" s="110"/>
      <c r="N19" s="111"/>
      <c r="O19" s="111"/>
      <c r="P19" s="112"/>
      <c r="Q19" s="120"/>
      <c r="R19" s="120"/>
      <c r="S19" s="120"/>
      <c r="T19" s="76">
        <f>IFERROR(LOOKUP(Q18,Administrador!$L$9:$L$11,Administrador!$M$9:$M$11),0)</f>
        <v>2</v>
      </c>
      <c r="U19" s="124"/>
      <c r="V19" s="124"/>
      <c r="W19" s="124"/>
    </row>
    <row r="20" spans="2:23" ht="19.5" customHeight="1">
      <c r="B20" s="93" t="s">
        <v>433</v>
      </c>
      <c r="C20" s="93"/>
      <c r="E20" s="99" t="s">
        <v>631</v>
      </c>
      <c r="F20" s="99"/>
      <c r="G20" s="100"/>
      <c r="H20" s="101" t="s">
        <v>463</v>
      </c>
      <c r="I20" s="102"/>
      <c r="J20" s="128">
        <v>45352</v>
      </c>
      <c r="K20" s="114"/>
      <c r="L20" s="129"/>
      <c r="M20" s="131" t="s">
        <v>657</v>
      </c>
      <c r="N20" s="132"/>
      <c r="O20" s="132"/>
      <c r="P20" s="133"/>
      <c r="Q20" s="113">
        <v>45473</v>
      </c>
      <c r="R20" s="114"/>
      <c r="S20" s="114"/>
      <c r="T20" s="75"/>
      <c r="U20" s="124"/>
      <c r="V20" s="124"/>
      <c r="W20" s="124"/>
    </row>
    <row r="21" spans="2:23" ht="19.5">
      <c r="B21" s="93"/>
      <c r="C21" s="93"/>
      <c r="E21" s="99"/>
      <c r="F21" s="99"/>
      <c r="G21" s="100"/>
      <c r="H21" s="101"/>
      <c r="I21" s="102"/>
      <c r="J21" s="130"/>
      <c r="K21" s="114"/>
      <c r="L21" s="129"/>
      <c r="M21" s="131"/>
      <c r="N21" s="132"/>
      <c r="O21" s="132"/>
      <c r="P21" s="133"/>
      <c r="Q21" s="114"/>
      <c r="R21" s="114"/>
      <c r="S21" s="114"/>
      <c r="T21" s="76">
        <f>IFERROR(LOOKUP(Q20,Administrador!$L$9:$L$11,Administrador!$M$9:$M$11),0)</f>
        <v>2</v>
      </c>
      <c r="U21" s="124"/>
      <c r="V21" s="124"/>
      <c r="W21" s="124"/>
    </row>
    <row r="22" spans="2:23">
      <c r="E22" s="106" t="s">
        <v>632</v>
      </c>
      <c r="F22" s="106"/>
      <c r="G22" s="107"/>
      <c r="H22" s="108" t="s">
        <v>463</v>
      </c>
      <c r="I22" s="109"/>
      <c r="J22" s="125">
        <v>45352</v>
      </c>
      <c r="K22" s="120"/>
      <c r="L22" s="126"/>
      <c r="M22" s="110" t="s">
        <v>657</v>
      </c>
      <c r="N22" s="111"/>
      <c r="O22" s="111"/>
      <c r="P22" s="112"/>
      <c r="Q22" s="125">
        <v>45473</v>
      </c>
      <c r="R22" s="120"/>
      <c r="S22" s="120"/>
      <c r="T22" s="75"/>
      <c r="U22" s="124"/>
      <c r="V22" s="124"/>
      <c r="W22" s="124"/>
    </row>
    <row r="23" spans="2:23">
      <c r="E23" s="106"/>
      <c r="F23" s="106"/>
      <c r="G23" s="107"/>
      <c r="H23" s="108"/>
      <c r="I23" s="109"/>
      <c r="J23" s="127"/>
      <c r="K23" s="120"/>
      <c r="L23" s="126"/>
      <c r="M23" s="110"/>
      <c r="N23" s="111"/>
      <c r="O23" s="111"/>
      <c r="P23" s="112"/>
      <c r="Q23" s="127"/>
      <c r="R23" s="120"/>
      <c r="S23" s="120"/>
      <c r="T23" s="76">
        <f>IFERROR(LOOKUP(Q22,Administrador!$L$9:$L$11,Administrador!$M$9:$M$11),0)</f>
        <v>2</v>
      </c>
      <c r="U23" s="124"/>
      <c r="V23" s="124"/>
      <c r="W23" s="124"/>
    </row>
    <row r="24" spans="2:23">
      <c r="E24" s="74"/>
      <c r="F24" s="74"/>
      <c r="G24" s="74"/>
      <c r="H24" s="74"/>
      <c r="I24" s="74"/>
      <c r="J24" s="74"/>
      <c r="K24" s="74"/>
      <c r="L24" s="74"/>
      <c r="M24" s="74"/>
      <c r="N24" s="74"/>
      <c r="O24" s="74"/>
      <c r="P24" s="74"/>
      <c r="Q24" s="74"/>
      <c r="R24" s="74"/>
      <c r="S24" s="74"/>
      <c r="T24" s="74"/>
      <c r="U24" s="124"/>
      <c r="V24" s="124"/>
      <c r="W24" s="124"/>
    </row>
    <row r="25" spans="2:23">
      <c r="E25" s="74"/>
      <c r="F25" s="74"/>
      <c r="G25" s="74"/>
      <c r="H25" s="74"/>
      <c r="I25" s="74"/>
      <c r="J25" s="74"/>
      <c r="K25" s="74"/>
      <c r="L25" s="74"/>
      <c r="M25" s="74"/>
      <c r="N25" s="74"/>
      <c r="O25" s="74"/>
      <c r="P25" s="74"/>
      <c r="Q25" s="74"/>
      <c r="R25" s="74"/>
      <c r="S25" s="74"/>
      <c r="T25" s="74"/>
      <c r="U25" s="124"/>
      <c r="V25" s="124"/>
      <c r="W25" s="124"/>
    </row>
    <row r="26" spans="2:23">
      <c r="E26" s="98" t="s">
        <v>0</v>
      </c>
      <c r="F26" s="98"/>
      <c r="G26" s="98"/>
      <c r="H26" s="98"/>
      <c r="I26" s="98"/>
      <c r="J26" s="98"/>
      <c r="K26" s="98"/>
      <c r="L26" s="98"/>
      <c r="M26" s="98"/>
      <c r="N26" s="98"/>
      <c r="O26" s="98"/>
      <c r="P26" s="98"/>
      <c r="Q26" s="98"/>
      <c r="R26" s="98"/>
      <c r="S26" s="98"/>
      <c r="T26" s="74"/>
      <c r="U26" s="8"/>
      <c r="V26" s="8"/>
      <c r="W26" s="8"/>
    </row>
    <row r="27" spans="2:23">
      <c r="E27" s="98"/>
      <c r="F27" s="98"/>
      <c r="G27" s="98"/>
      <c r="H27" s="98"/>
      <c r="I27" s="98"/>
      <c r="J27" s="98"/>
      <c r="K27" s="98"/>
      <c r="L27" s="98"/>
      <c r="M27" s="98"/>
      <c r="N27" s="98"/>
      <c r="O27" s="98"/>
      <c r="P27" s="98"/>
      <c r="Q27" s="98"/>
      <c r="R27" s="98"/>
      <c r="S27" s="98"/>
      <c r="T27" s="74"/>
      <c r="U27" s="124" t="s">
        <v>526</v>
      </c>
      <c r="V27" s="124"/>
      <c r="W27" s="124"/>
    </row>
    <row r="28" spans="2:23">
      <c r="E28" s="122"/>
      <c r="F28" s="122"/>
      <c r="G28" s="122"/>
      <c r="H28" s="122"/>
      <c r="I28" s="122"/>
      <c r="J28" s="122"/>
      <c r="K28" s="122"/>
      <c r="L28" s="122"/>
      <c r="M28" s="122"/>
      <c r="N28" s="122"/>
      <c r="O28" s="122"/>
      <c r="P28" s="122"/>
      <c r="Q28" s="122"/>
      <c r="R28" s="122"/>
      <c r="S28" s="122"/>
      <c r="T28" s="74"/>
      <c r="U28" s="134"/>
      <c r="V28" s="134"/>
      <c r="W28" s="134"/>
    </row>
    <row r="29" spans="2:23">
      <c r="E29" s="122"/>
      <c r="F29" s="122"/>
      <c r="G29" s="122"/>
      <c r="H29" s="122"/>
      <c r="I29" s="122"/>
      <c r="J29" s="122"/>
      <c r="K29" s="122"/>
      <c r="L29" s="122"/>
      <c r="M29" s="122"/>
      <c r="N29" s="122"/>
      <c r="O29" s="122"/>
      <c r="P29" s="122"/>
      <c r="Q29" s="122"/>
      <c r="R29" s="122"/>
      <c r="S29" s="122"/>
      <c r="T29" s="74"/>
      <c r="U29" s="134"/>
      <c r="V29" s="134"/>
      <c r="W29" s="134"/>
    </row>
    <row r="30" spans="2:23">
      <c r="E30" s="122"/>
      <c r="F30" s="122"/>
      <c r="G30" s="122"/>
      <c r="H30" s="122"/>
      <c r="I30" s="122"/>
      <c r="J30" s="122"/>
      <c r="K30" s="122"/>
      <c r="L30" s="122"/>
      <c r="M30" s="122"/>
      <c r="N30" s="122"/>
      <c r="O30" s="122"/>
      <c r="P30" s="122"/>
      <c r="Q30" s="122"/>
      <c r="R30" s="122"/>
      <c r="S30" s="122"/>
      <c r="T30" s="74"/>
      <c r="U30" s="134"/>
      <c r="V30" s="134"/>
      <c r="W30" s="134"/>
    </row>
    <row r="31" spans="2:23">
      <c r="E31" s="122"/>
      <c r="F31" s="122"/>
      <c r="G31" s="122"/>
      <c r="H31" s="122"/>
      <c r="I31" s="122"/>
      <c r="J31" s="122"/>
      <c r="K31" s="122"/>
      <c r="L31" s="122"/>
      <c r="M31" s="122"/>
      <c r="N31" s="122"/>
      <c r="O31" s="122"/>
      <c r="P31" s="122"/>
      <c r="Q31" s="122"/>
      <c r="R31" s="122"/>
      <c r="S31" s="122"/>
      <c r="T31" s="74"/>
      <c r="U31" s="134"/>
      <c r="V31" s="134"/>
      <c r="W31" s="134"/>
    </row>
    <row r="32" spans="2:23">
      <c r="E32" s="122"/>
      <c r="F32" s="122"/>
      <c r="G32" s="122"/>
      <c r="H32" s="122"/>
      <c r="I32" s="122"/>
      <c r="J32" s="122"/>
      <c r="K32" s="122"/>
      <c r="L32" s="122"/>
      <c r="M32" s="122"/>
      <c r="N32" s="122"/>
      <c r="O32" s="122"/>
      <c r="P32" s="122"/>
      <c r="Q32" s="122"/>
      <c r="R32" s="122"/>
      <c r="S32" s="122"/>
      <c r="T32" s="74"/>
      <c r="U32" s="74"/>
      <c r="V32" s="74"/>
      <c r="W32" s="74"/>
    </row>
    <row r="33" spans="5:23" ht="15" customHeight="1">
      <c r="E33" s="122"/>
      <c r="F33" s="122"/>
      <c r="G33" s="122"/>
      <c r="H33" s="122"/>
      <c r="I33" s="122"/>
      <c r="J33" s="122"/>
      <c r="K33" s="122"/>
      <c r="L33" s="122"/>
      <c r="M33" s="122"/>
      <c r="N33" s="122"/>
      <c r="O33" s="122"/>
      <c r="P33" s="122"/>
      <c r="Q33" s="122"/>
      <c r="R33" s="122"/>
      <c r="S33" s="122"/>
      <c r="T33" s="74"/>
      <c r="U33" s="124" t="s">
        <v>551</v>
      </c>
      <c r="V33" s="124"/>
      <c r="W33" s="124"/>
    </row>
    <row r="34" spans="5:23">
      <c r="E34" s="122"/>
      <c r="F34" s="122"/>
      <c r="G34" s="122"/>
      <c r="H34" s="122"/>
      <c r="I34" s="122"/>
      <c r="J34" s="122"/>
      <c r="K34" s="122"/>
      <c r="L34" s="122"/>
      <c r="M34" s="122"/>
      <c r="N34" s="122"/>
      <c r="O34" s="122"/>
      <c r="P34" s="122"/>
      <c r="Q34" s="122"/>
      <c r="R34" s="122"/>
      <c r="S34" s="122"/>
      <c r="T34" s="74"/>
      <c r="U34" s="124"/>
      <c r="V34" s="124"/>
      <c r="W34" s="124"/>
    </row>
    <row r="35" spans="5:23">
      <c r="E35" s="122"/>
      <c r="F35" s="122"/>
      <c r="G35" s="122"/>
      <c r="H35" s="122"/>
      <c r="I35" s="122"/>
      <c r="J35" s="122"/>
      <c r="K35" s="122"/>
      <c r="L35" s="122"/>
      <c r="M35" s="122"/>
      <c r="N35" s="122"/>
      <c r="O35" s="122"/>
      <c r="P35" s="122"/>
      <c r="Q35" s="122"/>
      <c r="R35" s="122"/>
      <c r="S35" s="122"/>
      <c r="T35" s="74"/>
      <c r="U35" s="124"/>
      <c r="V35" s="124"/>
      <c r="W35" s="124"/>
    </row>
    <row r="36" spans="5:23">
      <c r="E36" s="122"/>
      <c r="F36" s="122"/>
      <c r="G36" s="122"/>
      <c r="H36" s="122"/>
      <c r="I36" s="122"/>
      <c r="J36" s="122"/>
      <c r="K36" s="122"/>
      <c r="L36" s="122"/>
      <c r="M36" s="122"/>
      <c r="N36" s="122"/>
      <c r="O36" s="122"/>
      <c r="P36" s="122"/>
      <c r="Q36" s="122"/>
      <c r="R36" s="122"/>
      <c r="S36" s="122"/>
      <c r="T36" s="74"/>
      <c r="U36" s="124"/>
      <c r="V36" s="124"/>
      <c r="W36" s="124"/>
    </row>
    <row r="37" spans="5:23" ht="30" customHeight="1">
      <c r="E37" s="122"/>
      <c r="F37" s="122"/>
      <c r="G37" s="122"/>
      <c r="H37" s="122"/>
      <c r="I37" s="122"/>
      <c r="J37" s="122"/>
      <c r="K37" s="122"/>
      <c r="L37" s="122"/>
      <c r="M37" s="122"/>
      <c r="N37" s="122"/>
      <c r="O37" s="122"/>
      <c r="P37" s="122"/>
      <c r="Q37" s="122"/>
      <c r="R37" s="122"/>
      <c r="S37" s="122"/>
      <c r="T37" s="74"/>
      <c r="U37" s="124"/>
      <c r="V37" s="124"/>
      <c r="W37" s="124"/>
    </row>
  </sheetData>
  <sheetProtection algorithmName="SHA-512" hashValue="wejr07qFOtuPc6rGq+iTkIZm8s9gkMmhX/xRkjtW6kMVhPNFvQ5/INY6Nfxtvy6FntkjFP5RmBt8saTVLWoDJw==" saltValue="USf5phWeNeyktx0xTfJVFg==" spinCount="100000" sheet="1" objects="1" scenarios="1"/>
  <mergeCells count="62">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3" zoomScaleNormal="100" workbookViewId="0">
      <selection activeCell="M12" sqref="M12:N14"/>
    </sheetView>
  </sheetViews>
  <sheetFormatPr baseColWidth="10" defaultColWidth="11.42578125" defaultRowHeight="15"/>
  <cols>
    <col min="1" max="1" width="0" style="2" hidden="1" customWidth="1"/>
    <col min="2" max="3" width="16.28515625" style="4" customWidth="1"/>
    <col min="4" max="6" width="9.140625" style="2" customWidth="1"/>
    <col min="7" max="8" width="12.140625" style="2" customWidth="1"/>
    <col min="9" max="9" width="9.140625" style="2" customWidth="1"/>
    <col min="10" max="11" width="12.140625" style="2" customWidth="1"/>
    <col min="12" max="12" width="9.140625" style="2" customWidth="1"/>
    <col min="13" max="14" width="12.140625" style="2" customWidth="1"/>
    <col min="15" max="15" width="9.140625" style="2" customWidth="1"/>
    <col min="16" max="17" width="12.140625" style="2" customWidth="1"/>
    <col min="18" max="19" width="9.140625" style="2" customWidth="1"/>
    <col min="20" max="20" width="4.28515625" style="2" customWidth="1"/>
    <col min="21" max="29" width="9.140625" style="2" customWidth="1"/>
    <col min="30" max="16384" width="11.42578125" style="2"/>
  </cols>
  <sheetData>
    <row r="2" spans="2:24" ht="15" customHeight="1">
      <c r="B2" s="92"/>
      <c r="C2" s="92"/>
      <c r="E2" s="89" t="s">
        <v>2</v>
      </c>
      <c r="F2" s="89"/>
      <c r="G2" s="89"/>
      <c r="H2" s="89"/>
      <c r="I2" s="89"/>
      <c r="J2" s="89"/>
      <c r="K2" s="89"/>
      <c r="L2" s="89"/>
      <c r="M2" s="89"/>
      <c r="N2" s="89"/>
      <c r="O2" s="89"/>
      <c r="P2" s="89"/>
      <c r="Q2" s="89"/>
      <c r="R2" s="89"/>
      <c r="S2" s="89"/>
      <c r="T2" s="89"/>
      <c r="U2" s="89"/>
      <c r="V2" s="89"/>
      <c r="W2" s="89"/>
      <c r="X2" s="89"/>
    </row>
    <row r="3" spans="2:24" ht="15.75" customHeight="1" thickBot="1">
      <c r="B3" s="92"/>
      <c r="C3" s="92"/>
      <c r="E3" s="90"/>
      <c r="F3" s="90"/>
      <c r="G3" s="90"/>
      <c r="H3" s="90"/>
      <c r="I3" s="90"/>
      <c r="J3" s="90"/>
      <c r="K3" s="90"/>
      <c r="L3" s="90"/>
      <c r="M3" s="90"/>
      <c r="N3" s="90"/>
      <c r="O3" s="90"/>
      <c r="P3" s="90"/>
      <c r="Q3" s="90"/>
      <c r="R3" s="90"/>
      <c r="S3" s="90"/>
      <c r="T3" s="90"/>
      <c r="U3" s="90"/>
      <c r="V3" s="90"/>
      <c r="W3" s="90"/>
      <c r="X3" s="90"/>
    </row>
    <row r="4" spans="2:24">
      <c r="B4" s="92"/>
      <c r="C4" s="92"/>
      <c r="E4" s="74"/>
      <c r="F4" s="74"/>
      <c r="G4" s="74"/>
      <c r="H4" s="74"/>
      <c r="I4" s="74"/>
      <c r="J4" s="74"/>
      <c r="K4" s="74"/>
      <c r="L4" s="74"/>
      <c r="M4" s="74"/>
      <c r="N4" s="74"/>
      <c r="O4" s="74"/>
      <c r="P4" s="74"/>
      <c r="Q4" s="74"/>
      <c r="R4" s="74"/>
      <c r="S4" s="74"/>
      <c r="T4" s="74"/>
      <c r="U4" s="74"/>
      <c r="V4" s="74"/>
      <c r="W4" s="74"/>
      <c r="X4" s="74"/>
    </row>
    <row r="5" spans="2:24" ht="15" customHeight="1">
      <c r="E5" s="145" t="s">
        <v>638</v>
      </c>
      <c r="F5" s="145"/>
      <c r="G5" s="145"/>
      <c r="H5" s="145"/>
      <c r="I5" s="145"/>
      <c r="J5" s="145"/>
      <c r="K5" s="145"/>
      <c r="L5" s="145"/>
      <c r="M5" s="145"/>
      <c r="N5" s="145"/>
      <c r="O5" s="145"/>
      <c r="P5" s="9"/>
      <c r="Q5" s="121" t="s">
        <v>434</v>
      </c>
      <c r="R5" s="121"/>
      <c r="S5" s="121"/>
      <c r="T5" s="74"/>
      <c r="U5" s="104" t="s">
        <v>475</v>
      </c>
      <c r="V5" s="104"/>
      <c r="W5" s="104"/>
      <c r="X5" s="104"/>
    </row>
    <row r="6" spans="2:24" ht="19.5">
      <c r="B6" s="93" t="s">
        <v>522</v>
      </c>
      <c r="C6" s="93"/>
      <c r="E6" s="145"/>
      <c r="F6" s="145"/>
      <c r="G6" s="145"/>
      <c r="H6" s="145"/>
      <c r="I6" s="145"/>
      <c r="J6" s="145"/>
      <c r="K6" s="145"/>
      <c r="L6" s="145"/>
      <c r="M6" s="145"/>
      <c r="N6" s="145"/>
      <c r="O6" s="145"/>
      <c r="P6" s="10"/>
      <c r="Q6" s="135">
        <v>45702</v>
      </c>
      <c r="R6" s="135"/>
      <c r="S6" s="135"/>
      <c r="T6" s="74"/>
      <c r="U6" s="104"/>
      <c r="V6" s="104"/>
      <c r="W6" s="104"/>
      <c r="X6" s="104"/>
    </row>
    <row r="7" spans="2:24">
      <c r="B7" s="3"/>
      <c r="C7" s="3"/>
      <c r="E7" s="74"/>
      <c r="F7" s="74"/>
      <c r="G7" s="74"/>
      <c r="H7" s="74"/>
      <c r="I7" s="74"/>
      <c r="J7" s="74"/>
      <c r="K7" s="74"/>
      <c r="L7" s="74"/>
      <c r="M7" s="74"/>
      <c r="N7" s="74"/>
      <c r="O7" s="74"/>
      <c r="P7" s="10"/>
      <c r="Q7" s="135"/>
      <c r="R7" s="135"/>
      <c r="S7" s="135"/>
      <c r="T7" s="74"/>
      <c r="U7" s="104"/>
      <c r="V7" s="104"/>
      <c r="W7" s="104"/>
      <c r="X7" s="104"/>
    </row>
    <row r="8" spans="2:24" ht="19.5">
      <c r="B8" s="93" t="s">
        <v>1</v>
      </c>
      <c r="C8" s="93"/>
      <c r="E8" s="74"/>
      <c r="F8" s="74"/>
      <c r="G8" s="74"/>
      <c r="H8" s="11"/>
      <c r="I8" s="11"/>
      <c r="J8" s="11"/>
      <c r="K8" s="11"/>
      <c r="L8" s="11"/>
      <c r="M8" s="11"/>
      <c r="N8" s="74"/>
      <c r="O8" s="74"/>
      <c r="P8" s="74"/>
      <c r="Q8" s="74"/>
      <c r="R8" s="74"/>
      <c r="S8" s="74"/>
      <c r="T8" s="74"/>
      <c r="U8" s="104"/>
      <c r="V8" s="104"/>
      <c r="W8" s="104"/>
      <c r="X8" s="104"/>
    </row>
    <row r="9" spans="2:24" ht="15" customHeight="1">
      <c r="B9" s="3"/>
      <c r="C9" s="3"/>
      <c r="E9" s="74"/>
      <c r="F9" s="74"/>
      <c r="G9" s="144">
        <v>2</v>
      </c>
      <c r="H9" s="144"/>
      <c r="I9" s="74"/>
      <c r="J9" s="144">
        <v>2</v>
      </c>
      <c r="K9" s="144"/>
      <c r="L9" s="74"/>
      <c r="M9" s="144">
        <v>0</v>
      </c>
      <c r="N9" s="144"/>
      <c r="O9" s="74"/>
      <c r="P9" s="144">
        <v>0</v>
      </c>
      <c r="Q9" s="144"/>
      <c r="R9" s="74"/>
      <c r="S9" s="74"/>
      <c r="T9" s="74"/>
      <c r="U9" s="104"/>
      <c r="V9" s="104"/>
      <c r="W9" s="104"/>
      <c r="X9" s="104"/>
    </row>
    <row r="10" spans="2:24" ht="15" customHeight="1">
      <c r="B10" s="93" t="s">
        <v>2</v>
      </c>
      <c r="C10" s="93"/>
      <c r="E10" s="74"/>
      <c r="F10" s="74"/>
      <c r="G10" s="144"/>
      <c r="H10" s="144"/>
      <c r="I10" s="74"/>
      <c r="J10" s="144"/>
      <c r="K10" s="144"/>
      <c r="L10" s="74"/>
      <c r="M10" s="144"/>
      <c r="N10" s="144"/>
      <c r="O10" s="74"/>
      <c r="P10" s="144"/>
      <c r="Q10" s="144"/>
      <c r="R10" s="74"/>
      <c r="S10" s="74"/>
      <c r="T10" s="74"/>
      <c r="U10" s="104"/>
      <c r="V10" s="104"/>
      <c r="W10" s="104"/>
      <c r="X10" s="104"/>
    </row>
    <row r="11" spans="2:24" ht="15" customHeight="1">
      <c r="B11" s="93"/>
      <c r="C11" s="93"/>
      <c r="E11" s="74"/>
      <c r="F11" s="74"/>
      <c r="G11" s="144"/>
      <c r="H11" s="144"/>
      <c r="I11" s="74"/>
      <c r="J11" s="144"/>
      <c r="K11" s="144"/>
      <c r="L11" s="74"/>
      <c r="M11" s="144"/>
      <c r="N11" s="144"/>
      <c r="O11" s="74"/>
      <c r="P11" s="144"/>
      <c r="Q11" s="144"/>
      <c r="R11" s="74"/>
      <c r="S11" s="74"/>
      <c r="T11" s="74"/>
      <c r="U11" s="104"/>
      <c r="V11" s="104"/>
      <c r="W11" s="104"/>
      <c r="X11" s="104"/>
    </row>
    <row r="12" spans="2:24" ht="15" customHeight="1">
      <c r="B12" s="93" t="s">
        <v>3</v>
      </c>
      <c r="C12" s="93"/>
      <c r="E12" s="74"/>
      <c r="F12" s="74"/>
      <c r="G12" s="137" t="s">
        <v>439</v>
      </c>
      <c r="H12" s="137"/>
      <c r="I12" s="74"/>
      <c r="J12" s="137" t="s">
        <v>532</v>
      </c>
      <c r="K12" s="137"/>
      <c r="L12" s="74"/>
      <c r="M12" s="137" t="s">
        <v>531</v>
      </c>
      <c r="N12" s="137"/>
      <c r="O12" s="74"/>
      <c r="P12" s="137" t="s">
        <v>533</v>
      </c>
      <c r="Q12" s="137"/>
      <c r="R12" s="74"/>
      <c r="S12" s="74"/>
      <c r="T12" s="74"/>
      <c r="U12" s="123" t="s">
        <v>474</v>
      </c>
      <c r="V12" s="123"/>
      <c r="W12" s="123"/>
      <c r="X12" s="123"/>
    </row>
    <row r="13" spans="2:24" ht="19.5" customHeight="1">
      <c r="B13" s="93"/>
      <c r="C13" s="93"/>
      <c r="E13" s="74"/>
      <c r="F13" s="74"/>
      <c r="G13" s="137"/>
      <c r="H13" s="137"/>
      <c r="I13" s="74"/>
      <c r="J13" s="137"/>
      <c r="K13" s="137"/>
      <c r="L13" s="74"/>
      <c r="M13" s="137"/>
      <c r="N13" s="137"/>
      <c r="O13" s="74"/>
      <c r="P13" s="137"/>
      <c r="Q13" s="137"/>
      <c r="R13" s="74"/>
      <c r="S13" s="74"/>
      <c r="T13" s="74"/>
      <c r="U13" s="123"/>
      <c r="V13" s="123"/>
      <c r="W13" s="123"/>
      <c r="X13" s="123"/>
    </row>
    <row r="14" spans="2:24" ht="19.5">
      <c r="B14" s="93" t="s">
        <v>4</v>
      </c>
      <c r="C14" s="93"/>
      <c r="E14" s="74"/>
      <c r="F14" s="74"/>
      <c r="G14" s="137"/>
      <c r="H14" s="137"/>
      <c r="I14" s="74"/>
      <c r="J14" s="137"/>
      <c r="K14" s="137"/>
      <c r="L14" s="74"/>
      <c r="M14" s="137"/>
      <c r="N14" s="137"/>
      <c r="O14" s="74"/>
      <c r="P14" s="137"/>
      <c r="Q14" s="137"/>
      <c r="R14" s="74"/>
      <c r="S14" s="74"/>
      <c r="T14" s="74"/>
      <c r="U14" s="143"/>
      <c r="V14" s="143"/>
      <c r="W14" s="143"/>
      <c r="X14" s="143"/>
    </row>
    <row r="15" spans="2:24" ht="19.5">
      <c r="B15" s="93"/>
      <c r="C15" s="93"/>
      <c r="E15" s="74"/>
      <c r="F15" s="74"/>
      <c r="G15" s="74"/>
      <c r="H15" s="75">
        <f>+J9*25%</f>
        <v>0.5</v>
      </c>
      <c r="I15" s="75">
        <f>+IF(J9&lt;10,J9,IF(H15&lt;10,10,H15))</f>
        <v>2</v>
      </c>
      <c r="J15" s="74"/>
      <c r="K15" s="74"/>
      <c r="L15" s="74"/>
      <c r="M15" s="74"/>
      <c r="N15" s="74"/>
      <c r="O15" s="74"/>
      <c r="P15" s="74"/>
      <c r="Q15" s="74"/>
      <c r="R15" s="74"/>
      <c r="S15" s="74"/>
      <c r="T15" s="74"/>
      <c r="U15" s="74"/>
      <c r="V15" s="74"/>
      <c r="W15" s="74"/>
      <c r="X15" s="74"/>
    </row>
    <row r="16" spans="2:24" ht="15.75" customHeight="1">
      <c r="B16" s="93" t="s">
        <v>504</v>
      </c>
      <c r="C16" s="93"/>
      <c r="E16" s="74"/>
      <c r="F16" s="74"/>
      <c r="G16" s="74"/>
      <c r="H16" s="74"/>
      <c r="I16" s="74"/>
      <c r="J16" s="74"/>
      <c r="K16" s="74"/>
      <c r="L16" s="74"/>
      <c r="M16" s="74"/>
      <c r="N16" s="74"/>
      <c r="O16" s="74"/>
      <c r="P16" s="74"/>
      <c r="Q16" s="74"/>
      <c r="R16" s="74"/>
      <c r="S16" s="74"/>
      <c r="T16" s="74"/>
      <c r="U16" s="124" t="s">
        <v>652</v>
      </c>
      <c r="V16" s="124"/>
      <c r="W16" s="124"/>
      <c r="X16" s="124"/>
    </row>
    <row r="17" spans="2:24" ht="15" customHeight="1">
      <c r="B17" s="93"/>
      <c r="C17" s="93"/>
      <c r="E17" s="137" t="str">
        <f>"Seleccione una muestra de "&amp;I15&amp;" abogados activos y complete los siguientes datos:"</f>
        <v>Seleccione una muestra de 2 abogados activos y complete los siguientes datos:</v>
      </c>
      <c r="F17" s="137"/>
      <c r="G17" s="137"/>
      <c r="H17" s="137"/>
      <c r="I17" s="137"/>
      <c r="J17" s="137"/>
      <c r="K17" s="74"/>
      <c r="L17" s="137" t="s">
        <v>527</v>
      </c>
      <c r="M17" s="137"/>
      <c r="N17" s="137"/>
      <c r="O17" s="137"/>
      <c r="P17" s="137"/>
      <c r="Q17" s="137"/>
      <c r="R17" s="74"/>
      <c r="S17" s="74"/>
      <c r="T17" s="74"/>
      <c r="U17" s="124"/>
      <c r="V17" s="124"/>
      <c r="W17" s="124"/>
      <c r="X17" s="124"/>
    </row>
    <row r="18" spans="2:24" ht="19.5">
      <c r="B18" s="93" t="s">
        <v>432</v>
      </c>
      <c r="C18" s="93"/>
      <c r="E18" s="137"/>
      <c r="F18" s="137"/>
      <c r="G18" s="137"/>
      <c r="H18" s="137"/>
      <c r="I18" s="137"/>
      <c r="J18" s="137"/>
      <c r="K18" s="74"/>
      <c r="L18" s="137"/>
      <c r="M18" s="137"/>
      <c r="N18" s="137"/>
      <c r="O18" s="137"/>
      <c r="P18" s="137"/>
      <c r="Q18" s="137"/>
      <c r="R18" s="74"/>
      <c r="S18" s="74"/>
      <c r="T18" s="74"/>
      <c r="U18" s="124"/>
      <c r="V18" s="124"/>
      <c r="W18" s="124"/>
      <c r="X18" s="124"/>
    </row>
    <row r="19" spans="2:24" ht="19.5">
      <c r="B19" s="93"/>
      <c r="C19" s="93"/>
      <c r="E19" s="124" t="str">
        <f>"De la muestra de "&amp;I15&amp;", cuantos tienen el nombre correcto"</f>
        <v>De la muestra de 2, cuantos tienen el nombre correcto</v>
      </c>
      <c r="F19" s="124"/>
      <c r="G19" s="124"/>
      <c r="H19" s="124"/>
      <c r="I19" s="139">
        <v>2</v>
      </c>
      <c r="J19" s="108"/>
      <c r="K19" s="74"/>
      <c r="L19" s="124" t="s">
        <v>561</v>
      </c>
      <c r="M19" s="124"/>
      <c r="N19" s="124"/>
      <c r="O19" s="124"/>
      <c r="P19" s="139">
        <v>2</v>
      </c>
      <c r="Q19" s="108"/>
      <c r="R19" s="74"/>
      <c r="S19" s="74"/>
      <c r="T19" s="74"/>
      <c r="U19" s="124"/>
      <c r="V19" s="124"/>
      <c r="W19" s="124"/>
      <c r="X19" s="124"/>
    </row>
    <row r="20" spans="2:24" ht="19.5">
      <c r="B20" s="93" t="s">
        <v>433</v>
      </c>
      <c r="C20" s="93"/>
      <c r="E20" s="124"/>
      <c r="F20" s="124"/>
      <c r="G20" s="124"/>
      <c r="H20" s="124"/>
      <c r="I20" s="139"/>
      <c r="J20" s="108"/>
      <c r="K20" s="74"/>
      <c r="L20" s="124"/>
      <c r="M20" s="124"/>
      <c r="N20" s="124"/>
      <c r="O20" s="124"/>
      <c r="P20" s="139"/>
      <c r="Q20" s="108"/>
      <c r="R20" s="76">
        <f>+P19*2</f>
        <v>4</v>
      </c>
      <c r="S20" s="76"/>
      <c r="T20" s="74"/>
      <c r="U20" s="124"/>
      <c r="V20" s="124"/>
      <c r="W20" s="124"/>
      <c r="X20" s="124"/>
    </row>
    <row r="21" spans="2:24">
      <c r="E21" s="138" t="str">
        <f>"De la muestra de "&amp;I15&amp;", cuantos tienen el correo electrónico correcto"</f>
        <v>De la muestra de 2, cuantos tienen el correo electrónico correcto</v>
      </c>
      <c r="F21" s="138"/>
      <c r="G21" s="138"/>
      <c r="H21" s="138"/>
      <c r="I21" s="140">
        <v>2</v>
      </c>
      <c r="J21" s="141"/>
      <c r="K21" s="74"/>
      <c r="L21" s="138" t="s">
        <v>528</v>
      </c>
      <c r="M21" s="138"/>
      <c r="N21" s="138"/>
      <c r="O21" s="138"/>
      <c r="P21" s="140">
        <v>0</v>
      </c>
      <c r="Q21" s="141"/>
      <c r="R21" s="75"/>
      <c r="S21" s="75"/>
      <c r="T21" s="74"/>
      <c r="U21" s="124"/>
      <c r="V21" s="124"/>
      <c r="W21" s="124"/>
      <c r="X21" s="124"/>
    </row>
    <row r="22" spans="2:24">
      <c r="E22" s="138"/>
      <c r="F22" s="138"/>
      <c r="G22" s="138"/>
      <c r="H22" s="138"/>
      <c r="I22" s="140"/>
      <c r="J22" s="141"/>
      <c r="K22" s="74"/>
      <c r="L22" s="138"/>
      <c r="M22" s="138"/>
      <c r="N22" s="138"/>
      <c r="O22" s="138"/>
      <c r="P22" s="140"/>
      <c r="Q22" s="141"/>
      <c r="R22" s="76">
        <f>+P21*1</f>
        <v>0</v>
      </c>
      <c r="S22" s="76"/>
      <c r="T22" s="74"/>
      <c r="U22" s="124"/>
      <c r="V22" s="124"/>
      <c r="W22" s="124"/>
      <c r="X22" s="124"/>
    </row>
    <row r="23" spans="2:24" ht="15" customHeight="1">
      <c r="E23" s="124" t="str">
        <f>"De la muestra de "&amp;I15&amp;", cuantos tienen la fecha de nacimiento correcta"</f>
        <v>De la muestra de 2, cuantos tienen la fecha de nacimiento correcta</v>
      </c>
      <c r="F23" s="124"/>
      <c r="G23" s="124"/>
      <c r="H23" s="124"/>
      <c r="I23" s="139">
        <v>2</v>
      </c>
      <c r="J23" s="108"/>
      <c r="K23" s="74"/>
      <c r="L23" s="124" t="s">
        <v>530</v>
      </c>
      <c r="M23" s="124"/>
      <c r="N23" s="124"/>
      <c r="O23" s="124"/>
      <c r="P23" s="139">
        <v>0</v>
      </c>
      <c r="Q23" s="108"/>
      <c r="R23" s="75"/>
      <c r="S23" s="75"/>
      <c r="T23" s="74"/>
      <c r="U23" s="124"/>
      <c r="V23" s="124"/>
      <c r="W23" s="124"/>
      <c r="X23" s="124"/>
    </row>
    <row r="24" spans="2:24">
      <c r="E24" s="124"/>
      <c r="F24" s="124"/>
      <c r="G24" s="124"/>
      <c r="H24" s="124"/>
      <c r="I24" s="139"/>
      <c r="J24" s="108"/>
      <c r="K24" s="74"/>
      <c r="L24" s="124"/>
      <c r="M24" s="124"/>
      <c r="N24" s="124"/>
      <c r="O24" s="124"/>
      <c r="P24" s="139"/>
      <c r="Q24" s="108"/>
      <c r="R24" s="76">
        <f>IFERROR(LOOKUP(O23,Administrador!$L$9:$L$11,Administrador!$M$9:$M$11),0)</f>
        <v>0</v>
      </c>
      <c r="S24" s="76"/>
      <c r="T24" s="74"/>
      <c r="U24" s="124"/>
      <c r="V24" s="124"/>
      <c r="W24" s="124"/>
      <c r="X24" s="124"/>
    </row>
    <row r="25" spans="2:24">
      <c r="E25" s="74"/>
      <c r="F25" s="74"/>
      <c r="G25" s="74"/>
      <c r="H25" s="74"/>
      <c r="I25" s="74"/>
      <c r="J25" s="74"/>
      <c r="K25" s="74"/>
      <c r="L25" s="138" t="s">
        <v>529</v>
      </c>
      <c r="M25" s="138"/>
      <c r="N25" s="138"/>
      <c r="O25" s="138"/>
      <c r="P25" s="140">
        <v>0</v>
      </c>
      <c r="Q25" s="141"/>
      <c r="R25" s="75"/>
      <c r="S25" s="75"/>
      <c r="T25" s="74"/>
      <c r="U25" s="124"/>
      <c r="V25" s="124"/>
      <c r="W25" s="124"/>
      <c r="X25" s="124"/>
    </row>
    <row r="26" spans="2:24">
      <c r="E26" s="74"/>
      <c r="F26" s="74"/>
      <c r="G26" s="74"/>
      <c r="H26" s="74"/>
      <c r="I26" s="74"/>
      <c r="J26" s="74"/>
      <c r="K26" s="74"/>
      <c r="L26" s="138"/>
      <c r="M26" s="138"/>
      <c r="N26" s="138"/>
      <c r="O26" s="138"/>
      <c r="P26" s="140"/>
      <c r="Q26" s="141"/>
      <c r="R26" s="76">
        <f>IFERROR(LOOKUP(O25,Administrador!$L$9:$L$11,Administrador!$M$9:$M$11),0)</f>
        <v>0</v>
      </c>
      <c r="S26" s="76"/>
      <c r="T26" s="74"/>
      <c r="U26" s="124"/>
      <c r="V26" s="124"/>
      <c r="W26" s="124"/>
      <c r="X26" s="124"/>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24" t="s">
        <v>645</v>
      </c>
      <c r="V28" s="124"/>
      <c r="W28" s="124"/>
      <c r="X28" s="124"/>
    </row>
    <row r="29" spans="2:24" ht="25.5" customHeight="1">
      <c r="E29" s="142" t="s">
        <v>0</v>
      </c>
      <c r="F29" s="142"/>
      <c r="G29" s="142"/>
      <c r="H29" s="142"/>
      <c r="I29" s="142"/>
      <c r="J29" s="142"/>
      <c r="K29" s="142"/>
      <c r="L29" s="142"/>
      <c r="M29" s="142"/>
      <c r="N29" s="142"/>
      <c r="O29" s="142"/>
      <c r="P29" s="142"/>
      <c r="Q29" s="142"/>
      <c r="R29" s="142"/>
      <c r="S29" s="142"/>
      <c r="T29" s="74"/>
      <c r="U29" s="124"/>
      <c r="V29" s="124"/>
      <c r="W29" s="124"/>
      <c r="X29" s="124"/>
    </row>
    <row r="30" spans="2:24">
      <c r="E30" s="122"/>
      <c r="F30" s="122"/>
      <c r="G30" s="122"/>
      <c r="H30" s="122"/>
      <c r="I30" s="122"/>
      <c r="J30" s="122"/>
      <c r="K30" s="122"/>
      <c r="L30" s="122"/>
      <c r="M30" s="122"/>
      <c r="N30" s="122"/>
      <c r="O30" s="122"/>
      <c r="P30" s="122"/>
      <c r="Q30" s="122"/>
      <c r="R30" s="122"/>
      <c r="S30" s="122"/>
      <c r="T30" s="74"/>
      <c r="U30" s="124"/>
      <c r="V30" s="124"/>
      <c r="W30" s="124"/>
      <c r="X30" s="124"/>
    </row>
    <row r="31" spans="2:24">
      <c r="E31" s="122"/>
      <c r="F31" s="122"/>
      <c r="G31" s="122"/>
      <c r="H31" s="122"/>
      <c r="I31" s="122"/>
      <c r="J31" s="122"/>
      <c r="K31" s="122"/>
      <c r="L31" s="122"/>
      <c r="M31" s="122"/>
      <c r="N31" s="122"/>
      <c r="O31" s="122"/>
      <c r="P31" s="122"/>
      <c r="Q31" s="122"/>
      <c r="R31" s="122"/>
      <c r="S31" s="122"/>
      <c r="T31" s="74"/>
      <c r="U31" s="124"/>
      <c r="V31" s="124"/>
      <c r="W31" s="124"/>
      <c r="X31" s="124"/>
    </row>
    <row r="32" spans="2:24">
      <c r="E32" s="122"/>
      <c r="F32" s="122"/>
      <c r="G32" s="122"/>
      <c r="H32" s="122"/>
      <c r="I32" s="122"/>
      <c r="J32" s="122"/>
      <c r="K32" s="122"/>
      <c r="L32" s="122"/>
      <c r="M32" s="122"/>
      <c r="N32" s="122"/>
      <c r="O32" s="122"/>
      <c r="P32" s="122"/>
      <c r="Q32" s="122"/>
      <c r="R32" s="122"/>
      <c r="S32" s="122"/>
      <c r="T32" s="74"/>
      <c r="U32" s="124"/>
      <c r="V32" s="124"/>
      <c r="W32" s="124"/>
      <c r="X32" s="124"/>
    </row>
    <row r="33" spans="5:24">
      <c r="E33" s="122"/>
      <c r="F33" s="122"/>
      <c r="G33" s="122"/>
      <c r="H33" s="122"/>
      <c r="I33" s="122"/>
      <c r="J33" s="122"/>
      <c r="K33" s="122"/>
      <c r="L33" s="122"/>
      <c r="M33" s="122"/>
      <c r="N33" s="122"/>
      <c r="O33" s="122"/>
      <c r="P33" s="122"/>
      <c r="Q33" s="122"/>
      <c r="R33" s="122"/>
      <c r="S33" s="122"/>
      <c r="T33" s="74"/>
      <c r="U33" s="124"/>
      <c r="V33" s="124"/>
      <c r="W33" s="124"/>
      <c r="X33" s="124"/>
    </row>
    <row r="34" spans="5:24">
      <c r="E34" s="122"/>
      <c r="F34" s="122"/>
      <c r="G34" s="122"/>
      <c r="H34" s="122"/>
      <c r="I34" s="122"/>
      <c r="J34" s="122"/>
      <c r="K34" s="122"/>
      <c r="L34" s="122"/>
      <c r="M34" s="122"/>
      <c r="N34" s="122"/>
      <c r="O34" s="122"/>
      <c r="P34" s="122"/>
      <c r="Q34" s="122"/>
      <c r="R34" s="122"/>
      <c r="S34" s="122"/>
      <c r="T34" s="74"/>
      <c r="U34" s="124"/>
      <c r="V34" s="124"/>
      <c r="W34" s="124"/>
      <c r="X34" s="124"/>
    </row>
    <row r="35" spans="5:24" ht="19.5" customHeight="1">
      <c r="E35" s="122"/>
      <c r="F35" s="122"/>
      <c r="G35" s="122"/>
      <c r="H35" s="122"/>
      <c r="I35" s="122"/>
      <c r="J35" s="122"/>
      <c r="K35" s="122"/>
      <c r="L35" s="122"/>
      <c r="M35" s="122"/>
      <c r="N35" s="122"/>
      <c r="O35" s="122"/>
      <c r="P35" s="122"/>
      <c r="Q35" s="122"/>
      <c r="R35" s="122"/>
      <c r="S35" s="122"/>
      <c r="T35" s="74"/>
      <c r="U35" s="124"/>
      <c r="V35" s="124"/>
      <c r="W35" s="124"/>
      <c r="X35" s="124"/>
    </row>
    <row r="36" spans="5:24">
      <c r="E36" s="122"/>
      <c r="F36" s="122"/>
      <c r="G36" s="122"/>
      <c r="H36" s="122"/>
      <c r="I36" s="122"/>
      <c r="J36" s="122"/>
      <c r="K36" s="122"/>
      <c r="L36" s="122"/>
      <c r="M36" s="122"/>
      <c r="N36" s="122"/>
      <c r="O36" s="122"/>
      <c r="P36" s="122"/>
      <c r="Q36" s="122"/>
      <c r="R36" s="122"/>
      <c r="S36" s="122"/>
      <c r="T36" s="74"/>
      <c r="U36" s="124"/>
      <c r="V36" s="124"/>
      <c r="W36" s="124"/>
      <c r="X36" s="124"/>
    </row>
    <row r="37" spans="5:24">
      <c r="E37" s="122"/>
      <c r="F37" s="122"/>
      <c r="G37" s="122"/>
      <c r="H37" s="122"/>
      <c r="I37" s="122"/>
      <c r="J37" s="122"/>
      <c r="K37" s="122"/>
      <c r="L37" s="122"/>
      <c r="M37" s="122"/>
      <c r="N37" s="122"/>
      <c r="O37" s="122"/>
      <c r="P37" s="122"/>
      <c r="Q37" s="122"/>
      <c r="R37" s="122"/>
      <c r="S37" s="122"/>
      <c r="T37" s="74"/>
      <c r="U37" s="124"/>
      <c r="V37" s="124"/>
      <c r="W37" s="124"/>
      <c r="X37" s="124"/>
    </row>
    <row r="38" spans="5:24">
      <c r="E38" s="122"/>
      <c r="F38" s="122"/>
      <c r="G38" s="122"/>
      <c r="H38" s="122"/>
      <c r="I38" s="122"/>
      <c r="J38" s="122"/>
      <c r="K38" s="122"/>
      <c r="L38" s="122"/>
      <c r="M38" s="122"/>
      <c r="N38" s="122"/>
      <c r="O38" s="122"/>
      <c r="P38" s="122"/>
      <c r="Q38" s="122"/>
      <c r="R38" s="122"/>
      <c r="S38" s="122"/>
      <c r="T38" s="74"/>
      <c r="U38" s="124"/>
      <c r="V38" s="124"/>
      <c r="W38" s="124"/>
      <c r="X38" s="124"/>
    </row>
    <row r="42" spans="5:24" ht="17.25" customHeight="1"/>
  </sheetData>
  <sheetProtection algorithmName="SHA-512" hashValue="vUrWa1atz/CxB76dSUv4h9YYQZQ2gGjUVuoxqI/QEfT4/XJKiZ18OUcYNWrOWrdcI59xlVPInfvsXZIz+MSsjA==" saltValue="A8PcGJ1hhh6uRL3i3akpDg==" spinCount="100000" sheet="1"/>
  <mergeCells count="49">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 ref="B2:C4"/>
    <mergeCell ref="B6:C6"/>
    <mergeCell ref="G9:H11"/>
    <mergeCell ref="B8:C8"/>
    <mergeCell ref="B10:C10"/>
    <mergeCell ref="B11:C11"/>
    <mergeCell ref="E5:O6"/>
    <mergeCell ref="M9:N11"/>
    <mergeCell ref="E2:X3"/>
    <mergeCell ref="U5:X11"/>
    <mergeCell ref="U14:X14"/>
    <mergeCell ref="U12:X13"/>
    <mergeCell ref="J9:K11"/>
    <mergeCell ref="Q5:S5"/>
    <mergeCell ref="Q6:S7"/>
    <mergeCell ref="J12:K14"/>
    <mergeCell ref="M12:N14"/>
    <mergeCell ref="P9:Q11"/>
    <mergeCell ref="P12:Q14"/>
    <mergeCell ref="U28:X38"/>
    <mergeCell ref="L17:Q18"/>
    <mergeCell ref="L19:O20"/>
    <mergeCell ref="L21:O22"/>
    <mergeCell ref="L23:O24"/>
    <mergeCell ref="L25:O26"/>
    <mergeCell ref="P19:Q20"/>
    <mergeCell ref="P21:Q22"/>
    <mergeCell ref="P23:Q24"/>
    <mergeCell ref="P25:Q26"/>
    <mergeCell ref="E29:S29"/>
    <mergeCell ref="I21:J22"/>
    <mergeCell ref="I23:J24"/>
    <mergeCell ref="U16:X26"/>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2578125" defaultRowHeight="15"/>
  <cols>
    <col min="1" max="1" width="0" style="2" hidden="1" customWidth="1"/>
    <col min="2" max="3" width="16.28515625" style="4" customWidth="1"/>
    <col min="4" max="10" width="9.140625" style="2" customWidth="1"/>
    <col min="11" max="11" width="15.28515625" style="2" customWidth="1"/>
    <col min="12" max="12" width="10.85546875" style="2" customWidth="1"/>
    <col min="13" max="21" width="9.140625" style="2" customWidth="1"/>
    <col min="22" max="22" width="5.140625" style="2" customWidth="1"/>
    <col min="23" max="53" width="9.140625" style="2" customWidth="1"/>
    <col min="54" max="16384" width="11.42578125" style="2"/>
  </cols>
  <sheetData>
    <row r="2" spans="2:25">
      <c r="B2" s="92"/>
      <c r="C2" s="92"/>
      <c r="E2" s="149" t="s">
        <v>511</v>
      </c>
      <c r="F2" s="149"/>
      <c r="G2" s="149"/>
      <c r="H2" s="149"/>
      <c r="I2" s="149"/>
      <c r="J2" s="149"/>
      <c r="K2" s="149"/>
      <c r="L2" s="149"/>
      <c r="M2" s="149"/>
      <c r="N2" s="149"/>
      <c r="O2" s="149"/>
      <c r="P2" s="149"/>
      <c r="Q2" s="149"/>
      <c r="R2" s="149"/>
      <c r="S2" s="149"/>
      <c r="T2" s="149"/>
      <c r="U2" s="149"/>
      <c r="V2" s="149"/>
      <c r="W2" s="149"/>
      <c r="X2" s="149"/>
      <c r="Y2" s="149"/>
    </row>
    <row r="3" spans="2:25" ht="15.75" thickBot="1">
      <c r="B3" s="92"/>
      <c r="C3" s="92"/>
      <c r="E3" s="150"/>
      <c r="F3" s="150"/>
      <c r="G3" s="150"/>
      <c r="H3" s="150"/>
      <c r="I3" s="150"/>
      <c r="J3" s="150"/>
      <c r="K3" s="150"/>
      <c r="L3" s="150"/>
      <c r="M3" s="150"/>
      <c r="N3" s="150"/>
      <c r="O3" s="150"/>
      <c r="P3" s="150"/>
      <c r="Q3" s="150"/>
      <c r="R3" s="150"/>
      <c r="S3" s="150"/>
      <c r="T3" s="150"/>
      <c r="U3" s="150"/>
      <c r="V3" s="150"/>
      <c r="W3" s="150"/>
      <c r="X3" s="150"/>
      <c r="Y3" s="150"/>
    </row>
    <row r="4" spans="2:25">
      <c r="B4" s="92"/>
      <c r="C4" s="92"/>
    </row>
    <row r="5" spans="2:25" ht="15" customHeight="1">
      <c r="E5" s="145" t="s">
        <v>651</v>
      </c>
      <c r="F5" s="145"/>
      <c r="G5" s="145"/>
      <c r="H5" s="145"/>
      <c r="I5" s="145"/>
      <c r="J5" s="145"/>
      <c r="K5" s="145"/>
      <c r="L5" s="145"/>
      <c r="M5" s="145"/>
      <c r="N5" s="145"/>
      <c r="O5" s="14"/>
      <c r="P5" s="14"/>
      <c r="Q5" s="14"/>
      <c r="R5" s="14"/>
      <c r="S5" s="158" t="s">
        <v>434</v>
      </c>
      <c r="T5" s="158"/>
      <c r="U5" s="158"/>
      <c r="W5" s="104" t="s">
        <v>650</v>
      </c>
      <c r="X5" s="104"/>
      <c r="Y5" s="104"/>
    </row>
    <row r="6" spans="2:25">
      <c r="B6" s="161" t="s">
        <v>1</v>
      </c>
      <c r="C6" s="161"/>
      <c r="E6" s="14"/>
      <c r="F6" s="14"/>
      <c r="G6" s="14"/>
      <c r="H6" s="14"/>
      <c r="I6" s="14"/>
      <c r="J6" s="14"/>
      <c r="K6" s="14"/>
      <c r="L6" s="14"/>
      <c r="M6" s="14"/>
      <c r="N6" s="14"/>
      <c r="O6" s="14"/>
      <c r="P6" s="14"/>
      <c r="Q6" s="14"/>
      <c r="R6" s="14"/>
      <c r="S6" s="135"/>
      <c r="T6" s="135"/>
      <c r="U6" s="135"/>
      <c r="W6" s="104"/>
      <c r="X6" s="104"/>
      <c r="Y6" s="104"/>
    </row>
    <row r="7" spans="2:25">
      <c r="B7" s="3"/>
      <c r="C7" s="3"/>
      <c r="E7" s="53"/>
      <c r="F7" s="53"/>
      <c r="G7" s="53"/>
      <c r="H7" s="53"/>
      <c r="I7" s="53"/>
      <c r="J7" s="53"/>
      <c r="K7" s="53"/>
      <c r="L7" s="53"/>
      <c r="S7" s="135"/>
      <c r="T7" s="135"/>
      <c r="U7" s="135"/>
      <c r="W7" s="104"/>
      <c r="X7" s="104"/>
      <c r="Y7" s="104"/>
    </row>
    <row r="8" spans="2:25" ht="15" customHeight="1">
      <c r="B8" s="146" t="s">
        <v>2</v>
      </c>
      <c r="C8" s="146"/>
      <c r="E8" s="53"/>
      <c r="F8" s="53"/>
      <c r="G8" s="53"/>
      <c r="H8" s="53"/>
      <c r="I8" s="53"/>
      <c r="J8" s="53"/>
      <c r="K8" s="53"/>
      <c r="L8" s="53"/>
      <c r="V8" s="29"/>
      <c r="W8" s="104"/>
      <c r="X8" s="104"/>
      <c r="Y8" s="104"/>
    </row>
    <row r="9" spans="2:25">
      <c r="B9" s="39"/>
      <c r="C9" s="39"/>
      <c r="E9" s="155" t="str">
        <f>"Conciliaciones extrajudiciales activos al 31-12-"&amp;Administrador!A27</f>
        <v>Conciliaciones extrajudiciales activos al 31-12-2024</v>
      </c>
      <c r="F9" s="155"/>
      <c r="G9" s="155"/>
      <c r="H9" s="155"/>
      <c r="I9" s="155"/>
      <c r="J9" s="155"/>
      <c r="K9" s="156"/>
      <c r="L9" s="155" t="s">
        <v>493</v>
      </c>
      <c r="N9" s="154"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54"/>
      <c r="P9" s="154"/>
      <c r="Q9" s="154"/>
      <c r="R9" s="154"/>
      <c r="S9" s="154"/>
      <c r="T9" s="154"/>
      <c r="U9" s="154"/>
      <c r="V9" s="29"/>
      <c r="W9" s="104"/>
      <c r="X9" s="104"/>
      <c r="Y9" s="104"/>
    </row>
    <row r="10" spans="2:25">
      <c r="B10" s="162" t="s">
        <v>511</v>
      </c>
      <c r="C10" s="162"/>
      <c r="E10" s="155"/>
      <c r="F10" s="155"/>
      <c r="G10" s="155"/>
      <c r="H10" s="155"/>
      <c r="I10" s="155"/>
      <c r="J10" s="155"/>
      <c r="K10" s="156"/>
      <c r="L10" s="155"/>
      <c r="N10" s="154"/>
      <c r="O10" s="154"/>
      <c r="P10" s="154"/>
      <c r="Q10" s="154"/>
      <c r="R10" s="154"/>
      <c r="S10" s="154"/>
      <c r="T10" s="154"/>
      <c r="U10" s="154"/>
      <c r="V10" s="29"/>
      <c r="W10" s="104"/>
      <c r="X10" s="104"/>
      <c r="Y10" s="104"/>
    </row>
    <row r="11" spans="2:25" ht="15" customHeight="1">
      <c r="B11" s="45"/>
      <c r="C11" s="45"/>
      <c r="E11" s="147" t="s">
        <v>512</v>
      </c>
      <c r="F11" s="147"/>
      <c r="G11" s="147"/>
      <c r="H11" s="147"/>
      <c r="I11" s="147"/>
      <c r="J11" s="147"/>
      <c r="K11" s="148"/>
      <c r="L11" s="151"/>
      <c r="N11" s="154"/>
      <c r="O11" s="154"/>
      <c r="P11" s="154"/>
      <c r="Q11" s="154"/>
      <c r="R11" s="154"/>
      <c r="S11" s="154"/>
      <c r="T11" s="154"/>
      <c r="U11" s="154"/>
      <c r="W11" s="104"/>
      <c r="X11" s="104"/>
      <c r="Y11" s="104"/>
    </row>
    <row r="12" spans="2:25">
      <c r="B12" s="146" t="s">
        <v>504</v>
      </c>
      <c r="C12" s="146"/>
      <c r="E12" s="147"/>
      <c r="F12" s="147"/>
      <c r="G12" s="147"/>
      <c r="H12" s="147"/>
      <c r="I12" s="147"/>
      <c r="J12" s="147"/>
      <c r="K12" s="148"/>
      <c r="L12" s="151"/>
      <c r="N12" s="44"/>
      <c r="O12" s="44"/>
      <c r="P12" s="44"/>
      <c r="Q12" s="44"/>
      <c r="R12" s="44"/>
      <c r="S12" s="44"/>
      <c r="T12" s="44"/>
      <c r="U12" s="44"/>
      <c r="V12" s="13"/>
      <c r="W12" s="104"/>
      <c r="X12" s="104"/>
      <c r="Y12" s="104"/>
    </row>
    <row r="13" spans="2:25">
      <c r="B13" s="45"/>
      <c r="C13" s="45"/>
      <c r="E13" s="152" t="s">
        <v>513</v>
      </c>
      <c r="F13" s="152"/>
      <c r="G13" s="152"/>
      <c r="H13" s="152"/>
      <c r="I13" s="152"/>
      <c r="J13" s="152"/>
      <c r="K13" s="153"/>
      <c r="L13" s="160"/>
      <c r="N13" s="154" t="s">
        <v>502</v>
      </c>
      <c r="O13" s="154"/>
      <c r="P13" s="154"/>
      <c r="Q13" s="154"/>
      <c r="R13" s="154"/>
      <c r="S13" s="157"/>
      <c r="T13" s="154" t="s">
        <v>503</v>
      </c>
      <c r="U13" s="154"/>
      <c r="V13" s="13"/>
      <c r="W13" s="159" t="s">
        <v>474</v>
      </c>
      <c r="X13" s="159"/>
      <c r="Y13" s="159"/>
    </row>
    <row r="14" spans="2:25">
      <c r="B14" s="146" t="s">
        <v>3</v>
      </c>
      <c r="C14" s="146"/>
      <c r="E14" s="152"/>
      <c r="F14" s="152"/>
      <c r="G14" s="152"/>
      <c r="H14" s="152"/>
      <c r="I14" s="152"/>
      <c r="J14" s="152"/>
      <c r="K14" s="153"/>
      <c r="L14" s="160"/>
      <c r="N14" s="154"/>
      <c r="O14" s="154"/>
      <c r="P14" s="154"/>
      <c r="Q14" s="154"/>
      <c r="R14" s="154"/>
      <c r="S14" s="157"/>
      <c r="T14" s="154"/>
      <c r="U14" s="154"/>
      <c r="V14" s="13"/>
      <c r="W14" s="159"/>
      <c r="X14" s="159"/>
      <c r="Y14" s="159"/>
    </row>
    <row r="15" spans="2:25">
      <c r="B15" s="45"/>
      <c r="C15" s="45"/>
      <c r="E15" s="147" t="str">
        <f>"Registro durante"&amp;" "&amp;Administrador!B16&amp;" semestre de "&amp;Administrador!A27</f>
        <v>Registro durante II - 2024 semestre de 2024</v>
      </c>
      <c r="F15" s="147"/>
      <c r="G15" s="147"/>
      <c r="H15" s="147"/>
      <c r="I15" s="147"/>
      <c r="J15" s="147"/>
      <c r="K15" s="148"/>
      <c r="L15" s="151"/>
      <c r="N15" s="147" t="s">
        <v>450</v>
      </c>
      <c r="O15" s="147"/>
      <c r="P15" s="147"/>
      <c r="Q15" s="147"/>
      <c r="R15" s="147"/>
      <c r="S15" s="167"/>
      <c r="T15" s="134"/>
      <c r="U15" s="134"/>
      <c r="V15" s="13"/>
      <c r="W15" s="27"/>
      <c r="X15" s="27"/>
      <c r="Y15" s="27"/>
    </row>
    <row r="16" spans="2:25">
      <c r="B16" s="146" t="s">
        <v>4</v>
      </c>
      <c r="C16" s="146"/>
      <c r="E16" s="147"/>
      <c r="F16" s="147"/>
      <c r="G16" s="147"/>
      <c r="H16" s="147"/>
      <c r="I16" s="147"/>
      <c r="J16" s="147"/>
      <c r="K16" s="148"/>
      <c r="L16" s="151"/>
      <c r="N16" s="147"/>
      <c r="O16" s="147"/>
      <c r="P16" s="147"/>
      <c r="Q16" s="147"/>
      <c r="R16" s="147"/>
      <c r="S16" s="167"/>
      <c r="T16" s="134"/>
      <c r="U16" s="134"/>
      <c r="W16" s="13"/>
    </row>
    <row r="17" spans="2:21">
      <c r="B17" s="45"/>
      <c r="C17" s="45"/>
      <c r="E17" s="152" t="str">
        <f>IF(Administrador!B16="1er","Registro durante 2do semestre de "&amp;Administrador!A27-1,"Registro durante 1er semestre de "&amp;Administrador!A27)</f>
        <v>Registro durante 1er semestre de 2024</v>
      </c>
      <c r="F17" s="152"/>
      <c r="G17" s="152"/>
      <c r="H17" s="152"/>
      <c r="I17" s="152"/>
      <c r="J17" s="152"/>
      <c r="K17" s="153"/>
      <c r="L17" s="16"/>
      <c r="N17" s="152" t="s">
        <v>451</v>
      </c>
      <c r="O17" s="152"/>
      <c r="P17" s="152"/>
      <c r="Q17" s="152"/>
      <c r="R17" s="152"/>
      <c r="S17" s="168"/>
      <c r="T17" s="169"/>
      <c r="U17" s="169"/>
    </row>
    <row r="18" spans="2:21">
      <c r="B18" s="146" t="s">
        <v>432</v>
      </c>
      <c r="C18" s="146"/>
      <c r="E18" s="152"/>
      <c r="F18" s="152"/>
      <c r="G18" s="152"/>
      <c r="H18" s="152"/>
      <c r="I18" s="152"/>
      <c r="J18" s="152"/>
      <c r="K18" s="153"/>
      <c r="L18" s="16"/>
      <c r="N18" s="152"/>
      <c r="O18" s="152"/>
      <c r="P18" s="152"/>
      <c r="Q18" s="152"/>
      <c r="R18" s="152"/>
      <c r="S18" s="168"/>
      <c r="T18" s="169"/>
      <c r="U18" s="169"/>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48"/>
      <c r="L19" s="151"/>
    </row>
    <row r="20" spans="2:21">
      <c r="B20" s="146" t="s">
        <v>433</v>
      </c>
      <c r="C20" s="146"/>
      <c r="E20" s="147"/>
      <c r="F20" s="147"/>
      <c r="G20" s="147"/>
      <c r="H20" s="147"/>
      <c r="I20" s="147"/>
      <c r="J20" s="147"/>
      <c r="K20" s="148"/>
      <c r="L20" s="151"/>
    </row>
    <row r="22" spans="2:21">
      <c r="E22" s="155" t="str">
        <f>"Concialiaciones extrajudiciales terminadas 2do semestre "&amp;Administrador!A27</f>
        <v>Concialiaciones extrajudiciales terminadas 2do semestre 2024</v>
      </c>
      <c r="F22" s="155"/>
      <c r="G22" s="155"/>
      <c r="H22" s="155"/>
      <c r="I22" s="155"/>
      <c r="J22" s="155"/>
      <c r="K22" s="156"/>
      <c r="L22" s="155" t="s">
        <v>493</v>
      </c>
      <c r="N22" s="155" t="s">
        <v>0</v>
      </c>
      <c r="O22" s="155"/>
    </row>
    <row r="23" spans="2:21">
      <c r="E23" s="155"/>
      <c r="F23" s="155"/>
      <c r="G23" s="155"/>
      <c r="H23" s="155"/>
      <c r="I23" s="155"/>
      <c r="J23" s="155"/>
      <c r="K23" s="156"/>
      <c r="L23" s="155"/>
      <c r="N23" s="155"/>
      <c r="O23" s="155"/>
    </row>
    <row r="24" spans="2:21">
      <c r="E24" s="164" t="str">
        <f>"Total conciliaciones extrajudiciales terminadas "&amp;Administrador!B16&amp;" semestre de "&amp;Administrador!A27&amp;" según jurídica"</f>
        <v>Total conciliaciones extrajudiciales terminadas II - 2024 semestre de 2024 según jurídica</v>
      </c>
      <c r="F24" s="164"/>
      <c r="G24" s="164"/>
      <c r="H24" s="164"/>
      <c r="I24" s="164"/>
      <c r="J24" s="164"/>
      <c r="K24" s="165"/>
      <c r="L24" s="151"/>
      <c r="N24" s="166"/>
      <c r="O24" s="166"/>
      <c r="P24" s="166"/>
      <c r="Q24" s="166"/>
      <c r="R24" s="166"/>
      <c r="S24" s="166"/>
      <c r="T24" s="166"/>
      <c r="U24" s="166"/>
    </row>
    <row r="25" spans="2:21">
      <c r="E25" s="164"/>
      <c r="F25" s="164"/>
      <c r="G25" s="164"/>
      <c r="H25" s="164"/>
      <c r="I25" s="164"/>
      <c r="J25" s="164"/>
      <c r="K25" s="165"/>
      <c r="L25" s="151"/>
      <c r="N25" s="166"/>
      <c r="O25" s="166"/>
      <c r="P25" s="166"/>
      <c r="Q25" s="166"/>
      <c r="R25" s="166"/>
      <c r="S25" s="166"/>
      <c r="T25" s="166"/>
      <c r="U25" s="166"/>
    </row>
    <row r="26" spans="2:21">
      <c r="E26" s="152" t="str">
        <f>"Terminado en eKogui última actuación "&amp;Administrador!B16&amp;" semestre de "&amp;Administrador!A27&amp;""</f>
        <v>Terminado en eKogui última actuación II - 2024 semestre de 2024</v>
      </c>
      <c r="F26" s="152"/>
      <c r="G26" s="152"/>
      <c r="H26" s="152"/>
      <c r="I26" s="152"/>
      <c r="J26" s="152"/>
      <c r="K26" s="153"/>
      <c r="L26" s="16"/>
      <c r="N26" s="166"/>
      <c r="O26" s="166"/>
      <c r="P26" s="166"/>
      <c r="Q26" s="166"/>
      <c r="R26" s="166"/>
      <c r="S26" s="166"/>
      <c r="T26" s="166"/>
      <c r="U26" s="166"/>
    </row>
    <row r="27" spans="2:21">
      <c r="E27" s="152"/>
      <c r="F27" s="152"/>
      <c r="G27" s="152"/>
      <c r="H27" s="152"/>
      <c r="I27" s="152"/>
      <c r="J27" s="152"/>
      <c r="K27" s="153"/>
      <c r="L27" s="16"/>
    </row>
    <row r="28" spans="2:21" ht="19.5">
      <c r="N28" s="163"/>
      <c r="O28" s="163"/>
      <c r="P28" s="163"/>
      <c r="Q28" s="163"/>
      <c r="R28" s="38"/>
    </row>
    <row r="37" spans="19:19">
      <c r="S37" s="12"/>
    </row>
  </sheetData>
  <mergeCells count="41">
    <mergeCell ref="L15:L16"/>
    <mergeCell ref="N15:S16"/>
    <mergeCell ref="N17:S18"/>
    <mergeCell ref="T17:U18"/>
    <mergeCell ref="T15:U16"/>
    <mergeCell ref="N28:Q28"/>
    <mergeCell ref="N22:O23"/>
    <mergeCell ref="E26:K27"/>
    <mergeCell ref="E17:K18"/>
    <mergeCell ref="E19:K20"/>
    <mergeCell ref="L19:L20"/>
    <mergeCell ref="E24:K25"/>
    <mergeCell ref="L24:L25"/>
    <mergeCell ref="N24:U26"/>
    <mergeCell ref="E22:K23"/>
    <mergeCell ref="L22:L23"/>
    <mergeCell ref="B2:C4"/>
    <mergeCell ref="B6:C6"/>
    <mergeCell ref="B8:C8"/>
    <mergeCell ref="B10:C10"/>
    <mergeCell ref="B12:C12"/>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16:C16"/>
    <mergeCell ref="B18:C18"/>
    <mergeCell ref="B20:C20"/>
    <mergeCell ref="E15:K16"/>
    <mergeCell ref="B14:C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B31" zoomScaleNormal="100" workbookViewId="0">
      <selection activeCell="N43" sqref="N43:U49"/>
    </sheetView>
  </sheetViews>
  <sheetFormatPr baseColWidth="10" defaultColWidth="11.42578125" defaultRowHeight="15"/>
  <cols>
    <col min="1" max="1" width="0" style="2" hidden="1" customWidth="1"/>
    <col min="2" max="3" width="16.28515625" style="4" customWidth="1"/>
    <col min="4" max="10" width="9.140625" style="2" customWidth="1"/>
    <col min="11" max="11" width="19" style="2" customWidth="1"/>
    <col min="12" max="12" width="10.42578125" style="2" customWidth="1"/>
    <col min="13" max="18" width="9.140625" style="2" customWidth="1"/>
    <col min="19" max="19" width="12.28515625" style="2" customWidth="1"/>
    <col min="20" max="20" width="14" style="2" customWidth="1"/>
    <col min="21" max="21" width="10.140625" style="2" customWidth="1"/>
    <col min="22" max="55" width="9.140625" style="2" customWidth="1"/>
    <col min="56" max="16384" width="11.42578125" style="2"/>
  </cols>
  <sheetData>
    <row r="2" spans="1:25">
      <c r="B2" s="92"/>
      <c r="C2" s="92"/>
    </row>
    <row r="3" spans="1:25" ht="15" customHeight="1">
      <c r="B3" s="92"/>
      <c r="C3" s="92"/>
      <c r="E3" s="89" t="s">
        <v>3</v>
      </c>
      <c r="F3" s="89"/>
      <c r="G3" s="89"/>
      <c r="H3" s="89"/>
      <c r="I3" s="89"/>
      <c r="J3" s="89"/>
      <c r="K3" s="89"/>
      <c r="L3" s="89"/>
      <c r="M3" s="89"/>
      <c r="N3" s="89"/>
      <c r="O3" s="89"/>
      <c r="P3" s="89"/>
      <c r="Q3" s="89"/>
      <c r="R3" s="89"/>
      <c r="S3" s="89"/>
      <c r="T3" s="89"/>
      <c r="U3" s="89"/>
      <c r="V3" s="89"/>
      <c r="W3" s="89"/>
      <c r="X3" s="89"/>
      <c r="Y3" s="89"/>
    </row>
    <row r="4" spans="1:25" ht="15.75" customHeight="1" thickBot="1">
      <c r="B4" s="92"/>
      <c r="C4" s="92"/>
      <c r="E4" s="90"/>
      <c r="F4" s="90"/>
      <c r="G4" s="90"/>
      <c r="H4" s="90"/>
      <c r="I4" s="90"/>
      <c r="J4" s="90"/>
      <c r="K4" s="90"/>
      <c r="L4" s="90"/>
      <c r="M4" s="90"/>
      <c r="N4" s="90"/>
      <c r="O4" s="90"/>
      <c r="P4" s="90"/>
      <c r="Q4" s="90"/>
      <c r="R4" s="90"/>
      <c r="S4" s="90"/>
      <c r="T4" s="90"/>
      <c r="U4" s="90"/>
      <c r="V4" s="90"/>
      <c r="W4" s="90"/>
      <c r="X4" s="90"/>
      <c r="Y4" s="90"/>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93" t="s">
        <v>522</v>
      </c>
      <c r="C6" s="93"/>
      <c r="E6" s="145" t="s">
        <v>625</v>
      </c>
      <c r="F6" s="145"/>
      <c r="G6" s="145"/>
      <c r="H6" s="145"/>
      <c r="I6" s="145"/>
      <c r="J6" s="145"/>
      <c r="K6" s="145"/>
      <c r="L6" s="145"/>
      <c r="M6" s="145"/>
      <c r="N6" s="145"/>
      <c r="O6" s="145"/>
      <c r="P6" s="9"/>
      <c r="Q6" s="34"/>
      <c r="R6" s="34"/>
      <c r="S6" s="172" t="s">
        <v>434</v>
      </c>
      <c r="T6" s="172"/>
      <c r="U6" s="172"/>
      <c r="V6" s="13"/>
      <c r="W6" s="104" t="s">
        <v>476</v>
      </c>
      <c r="X6" s="104"/>
      <c r="Y6" s="104"/>
    </row>
    <row r="7" spans="1:25">
      <c r="B7" s="3"/>
      <c r="C7" s="3"/>
      <c r="E7" s="145"/>
      <c r="F7" s="145"/>
      <c r="G7" s="145"/>
      <c r="H7" s="145"/>
      <c r="I7" s="145"/>
      <c r="J7" s="145"/>
      <c r="K7" s="145"/>
      <c r="L7" s="145"/>
      <c r="M7" s="145"/>
      <c r="N7" s="145"/>
      <c r="O7" s="145"/>
      <c r="P7" s="10"/>
      <c r="Q7" s="35"/>
      <c r="R7" s="35"/>
      <c r="S7" s="135">
        <v>45702</v>
      </c>
      <c r="T7" s="135"/>
      <c r="U7" s="135"/>
      <c r="V7" s="13"/>
      <c r="W7" s="104"/>
      <c r="X7" s="104"/>
      <c r="Y7" s="104"/>
    </row>
    <row r="8" spans="1:25" ht="19.5">
      <c r="B8" s="93" t="s">
        <v>1</v>
      </c>
      <c r="C8" s="93"/>
      <c r="E8" s="74"/>
      <c r="F8" s="74"/>
      <c r="G8" s="74"/>
      <c r="H8" s="74"/>
      <c r="I8" s="74"/>
      <c r="J8" s="74"/>
      <c r="K8" s="74"/>
      <c r="L8" s="74"/>
      <c r="M8" s="74"/>
      <c r="N8" s="74"/>
      <c r="O8" s="74"/>
      <c r="P8" s="10"/>
      <c r="Q8" s="35"/>
      <c r="R8" s="35"/>
      <c r="S8" s="135"/>
      <c r="T8" s="135"/>
      <c r="U8" s="135"/>
      <c r="V8" s="13"/>
      <c r="W8" s="104"/>
      <c r="X8" s="104"/>
      <c r="Y8" s="104"/>
    </row>
    <row r="9" spans="1:25">
      <c r="B9" s="3"/>
      <c r="C9" s="3"/>
      <c r="E9" s="74"/>
      <c r="F9" s="74"/>
      <c r="G9" s="74"/>
      <c r="H9" s="74"/>
      <c r="I9" s="74"/>
      <c r="J9" s="74"/>
      <c r="K9" s="74"/>
      <c r="L9" s="74"/>
      <c r="M9" s="74"/>
      <c r="N9" s="74"/>
      <c r="O9" s="74"/>
      <c r="P9" s="10"/>
      <c r="Q9" s="35"/>
      <c r="R9" s="35"/>
      <c r="S9" s="35"/>
      <c r="T9" s="35"/>
      <c r="U9" s="35"/>
      <c r="V9" s="13"/>
      <c r="W9" s="104"/>
      <c r="X9" s="104"/>
      <c r="Y9" s="104"/>
    </row>
    <row r="10" spans="1:25" ht="19.5">
      <c r="B10" s="93" t="s">
        <v>2</v>
      </c>
      <c r="C10" s="93"/>
      <c r="E10" s="155" t="str">
        <f>"Procesos activos al "&amp;Administrador!B19&amp;" DE "&amp;Administrador!B18</f>
        <v>Procesos activos al 31 DE DICIEMBRE  DE 2024</v>
      </c>
      <c r="F10" s="155"/>
      <c r="G10" s="155"/>
      <c r="H10" s="155"/>
      <c r="I10" s="155"/>
      <c r="J10" s="155"/>
      <c r="K10" s="155"/>
      <c r="L10" s="155" t="s">
        <v>493</v>
      </c>
      <c r="M10" s="74"/>
      <c r="N10" s="155" t="s">
        <v>483</v>
      </c>
      <c r="O10" s="155"/>
      <c r="P10" s="155"/>
      <c r="Q10" s="155"/>
      <c r="R10" s="155"/>
      <c r="S10" s="155"/>
      <c r="T10" s="155"/>
      <c r="U10" s="155" t="s">
        <v>493</v>
      </c>
      <c r="V10" s="13"/>
      <c r="W10" s="104"/>
      <c r="X10" s="104"/>
      <c r="Y10" s="104"/>
    </row>
    <row r="11" spans="1:25" ht="15" customHeight="1">
      <c r="B11" s="93"/>
      <c r="C11" s="93"/>
      <c r="E11" s="155"/>
      <c r="F11" s="155"/>
      <c r="G11" s="155"/>
      <c r="H11" s="155"/>
      <c r="I11" s="155"/>
      <c r="J11" s="155"/>
      <c r="K11" s="155"/>
      <c r="L11" s="155"/>
      <c r="M11" s="74"/>
      <c r="N11" s="155"/>
      <c r="O11" s="155"/>
      <c r="P11" s="155"/>
      <c r="Q11" s="155"/>
      <c r="R11" s="155"/>
      <c r="S11" s="155"/>
      <c r="T11" s="155"/>
      <c r="U11" s="155"/>
      <c r="V11" s="13"/>
      <c r="W11" s="104"/>
      <c r="X11" s="104"/>
      <c r="Y11" s="104"/>
    </row>
    <row r="12" spans="1:25" ht="19.5" customHeight="1">
      <c r="B12" s="93" t="s">
        <v>3</v>
      </c>
      <c r="C12" s="93"/>
      <c r="E12" s="174" t="s">
        <v>440</v>
      </c>
      <c r="F12" s="174"/>
      <c r="G12" s="174"/>
      <c r="H12" s="174"/>
      <c r="I12" s="174"/>
      <c r="J12" s="174"/>
      <c r="K12" s="183"/>
      <c r="L12" s="108">
        <v>5</v>
      </c>
      <c r="M12" s="74"/>
      <c r="N12" s="192" t="s">
        <v>446</v>
      </c>
      <c r="O12" s="192"/>
      <c r="P12" s="192"/>
      <c r="Q12" s="192"/>
      <c r="R12" s="192"/>
      <c r="S12" s="192"/>
      <c r="T12" s="193"/>
      <c r="U12" s="108">
        <v>0</v>
      </c>
      <c r="V12" s="74"/>
      <c r="W12" s="104"/>
      <c r="X12" s="104"/>
      <c r="Y12" s="104"/>
    </row>
    <row r="13" spans="1:25" ht="19.5" customHeight="1">
      <c r="B13" s="93"/>
      <c r="C13" s="93"/>
      <c r="E13" s="174"/>
      <c r="F13" s="174"/>
      <c r="G13" s="174"/>
      <c r="H13" s="174"/>
      <c r="I13" s="174"/>
      <c r="J13" s="174"/>
      <c r="K13" s="183"/>
      <c r="L13" s="108"/>
      <c r="M13" s="74"/>
      <c r="N13" s="192"/>
      <c r="O13" s="192"/>
      <c r="P13" s="192"/>
      <c r="Q13" s="192"/>
      <c r="R13" s="192"/>
      <c r="S13" s="192"/>
      <c r="T13" s="193"/>
      <c r="U13" s="108"/>
      <c r="V13" s="74"/>
      <c r="W13" s="104"/>
      <c r="X13" s="104"/>
      <c r="Y13" s="104"/>
    </row>
    <row r="14" spans="1:25" ht="19.5" customHeight="1">
      <c r="B14" s="93" t="s">
        <v>4</v>
      </c>
      <c r="C14" s="93"/>
      <c r="E14" s="184" t="s">
        <v>545</v>
      </c>
      <c r="F14" s="184"/>
      <c r="G14" s="184"/>
      <c r="H14" s="184"/>
      <c r="I14" s="184"/>
      <c r="J14" s="184"/>
      <c r="K14" s="185"/>
      <c r="L14" s="173">
        <v>5</v>
      </c>
      <c r="M14" s="181"/>
      <c r="N14" s="188" t="s">
        <v>546</v>
      </c>
      <c r="O14" s="188"/>
      <c r="P14" s="188"/>
      <c r="Q14" s="188"/>
      <c r="R14" s="188"/>
      <c r="S14" s="188"/>
      <c r="T14" s="189"/>
      <c r="U14" s="173">
        <v>0</v>
      </c>
      <c r="V14" s="74"/>
      <c r="W14" s="123" t="s">
        <v>474</v>
      </c>
      <c r="X14" s="123"/>
      <c r="Y14" s="123"/>
    </row>
    <row r="15" spans="1:25" ht="19.5" customHeight="1">
      <c r="B15" s="93"/>
      <c r="C15" s="93"/>
      <c r="E15" s="184"/>
      <c r="F15" s="184"/>
      <c r="G15" s="184"/>
      <c r="H15" s="184"/>
      <c r="I15" s="184"/>
      <c r="J15" s="184"/>
      <c r="K15" s="185"/>
      <c r="L15" s="173"/>
      <c r="M15" s="181"/>
      <c r="N15" s="188"/>
      <c r="O15" s="188"/>
      <c r="P15" s="188"/>
      <c r="Q15" s="188"/>
      <c r="R15" s="188"/>
      <c r="S15" s="188"/>
      <c r="T15" s="189"/>
      <c r="U15" s="173"/>
      <c r="V15" s="74"/>
      <c r="W15" s="123"/>
      <c r="X15" s="123"/>
      <c r="Y15" s="123"/>
    </row>
    <row r="16" spans="1:25" ht="19.5" customHeight="1">
      <c r="B16" s="93" t="s">
        <v>504</v>
      </c>
      <c r="C16" s="93"/>
      <c r="E16" s="174" t="s">
        <v>486</v>
      </c>
      <c r="F16" s="174"/>
      <c r="G16" s="174"/>
      <c r="H16" s="174"/>
      <c r="I16" s="174"/>
      <c r="J16" s="174"/>
      <c r="K16" s="183"/>
      <c r="L16" s="108">
        <v>0</v>
      </c>
      <c r="M16" s="74"/>
      <c r="N16" s="192" t="s">
        <v>484</v>
      </c>
      <c r="O16" s="192"/>
      <c r="P16" s="192"/>
      <c r="Q16" s="192"/>
      <c r="R16" s="192"/>
      <c r="S16" s="192"/>
      <c r="T16" s="193"/>
      <c r="U16" s="108">
        <v>0</v>
      </c>
      <c r="V16" s="74"/>
      <c r="W16" s="78"/>
      <c r="X16" s="78"/>
      <c r="Y16" s="78"/>
    </row>
    <row r="17" spans="2:25" ht="19.5" customHeight="1">
      <c r="B17" s="93"/>
      <c r="C17" s="93"/>
      <c r="E17" s="174"/>
      <c r="F17" s="174"/>
      <c r="G17" s="174"/>
      <c r="H17" s="174"/>
      <c r="I17" s="174"/>
      <c r="J17" s="174"/>
      <c r="K17" s="183"/>
      <c r="L17" s="108"/>
      <c r="M17" s="74"/>
      <c r="N17" s="192"/>
      <c r="O17" s="192"/>
      <c r="P17" s="192"/>
      <c r="Q17" s="192"/>
      <c r="R17" s="192"/>
      <c r="S17" s="192"/>
      <c r="T17" s="193"/>
      <c r="U17" s="108"/>
      <c r="V17" s="74"/>
      <c r="W17" s="74"/>
      <c r="X17" s="74"/>
      <c r="Y17" s="74"/>
    </row>
    <row r="18" spans="2:25" ht="15" customHeight="1">
      <c r="B18" s="93" t="s">
        <v>432</v>
      </c>
      <c r="C18" s="93"/>
      <c r="E18" s="74"/>
      <c r="F18" s="74"/>
      <c r="G18" s="74"/>
      <c r="H18" s="74"/>
      <c r="I18" s="74"/>
      <c r="J18" s="74"/>
      <c r="K18" s="74"/>
      <c r="L18" s="74"/>
      <c r="M18" s="74"/>
      <c r="N18" s="40"/>
      <c r="O18" s="40"/>
      <c r="P18" s="40"/>
      <c r="Q18" s="40"/>
      <c r="R18" s="40"/>
      <c r="S18" s="40"/>
      <c r="T18" s="40"/>
      <c r="U18" s="41"/>
      <c r="V18" s="74"/>
      <c r="W18" s="182" t="str">
        <f>"1️⃣Con fecha de admisión anterior al 31/12/2024"</f>
        <v>1️⃣Con fecha de admisión anterior al 31/12/2024</v>
      </c>
      <c r="X18" s="182"/>
      <c r="Y18" s="182"/>
    </row>
    <row r="19" spans="2:25" ht="19.5">
      <c r="B19" s="93"/>
      <c r="C19" s="93"/>
      <c r="E19" s="155" t="str">
        <f>+"Procesos terminados en "&amp;Administrador!B17&amp;" semestre de "&amp;Administrador!B18</f>
        <v>Procesos terminados en SEGUNDO semestre de 2024</v>
      </c>
      <c r="F19" s="155"/>
      <c r="G19" s="155"/>
      <c r="H19" s="155"/>
      <c r="I19" s="155"/>
      <c r="J19" s="155"/>
      <c r="K19" s="155"/>
      <c r="L19" s="155" t="s">
        <v>493</v>
      </c>
      <c r="M19" s="74"/>
      <c r="N19" s="155" t="s">
        <v>496</v>
      </c>
      <c r="O19" s="155"/>
      <c r="P19" s="155"/>
      <c r="Q19" s="155"/>
      <c r="R19" s="155"/>
      <c r="S19" s="155"/>
      <c r="T19" s="155"/>
      <c r="U19" s="155" t="s">
        <v>493</v>
      </c>
      <c r="V19" s="74"/>
      <c r="W19" s="182"/>
      <c r="X19" s="182"/>
      <c r="Y19" s="182"/>
    </row>
    <row r="20" spans="2:25" ht="19.5">
      <c r="B20" s="93" t="s">
        <v>433</v>
      </c>
      <c r="C20" s="93"/>
      <c r="E20" s="155"/>
      <c r="F20" s="155"/>
      <c r="G20" s="155"/>
      <c r="H20" s="155"/>
      <c r="I20" s="155"/>
      <c r="J20" s="155"/>
      <c r="K20" s="155"/>
      <c r="L20" s="155"/>
      <c r="M20" s="74"/>
      <c r="N20" s="155"/>
      <c r="O20" s="155"/>
      <c r="P20" s="155"/>
      <c r="Q20" s="155"/>
      <c r="R20" s="155"/>
      <c r="S20" s="155"/>
      <c r="T20" s="155"/>
      <c r="U20" s="155"/>
      <c r="V20" s="74"/>
      <c r="W20" s="182" t="str">
        <f>"2️⃣Con fecha de actuación de terminación en este periodo"</f>
        <v>2️⃣Con fecha de actuación de terminación en este periodo</v>
      </c>
      <c r="X20" s="182"/>
      <c r="Y20" s="182"/>
    </row>
    <row r="21" spans="2:25" ht="21" customHeight="1">
      <c r="B21" s="93"/>
      <c r="C21" s="93"/>
      <c r="E21" s="164" t="str">
        <f>"Procesos terminados durante el "&amp;Administrador!B17&amp;" semestre de "&amp;Administrador!B18&amp;" según jurídica"</f>
        <v>Procesos terminados durante el SEGUNDO semestre de 2024 según jurídica</v>
      </c>
      <c r="F21" s="164"/>
      <c r="G21" s="164"/>
      <c r="H21" s="164"/>
      <c r="I21" s="164"/>
      <c r="J21" s="164"/>
      <c r="K21" s="165"/>
      <c r="L21" s="108">
        <v>0</v>
      </c>
      <c r="M21" s="74"/>
      <c r="N21" s="164" t="str">
        <f>"Procesos activos eKOGUI - Calidad demandado"</f>
        <v>Procesos activos eKOGUI - Calidad demandado</v>
      </c>
      <c r="O21" s="164"/>
      <c r="P21" s="164"/>
      <c r="Q21" s="164"/>
      <c r="R21" s="164"/>
      <c r="S21" s="164"/>
      <c r="T21" s="165"/>
      <c r="U21" s="178">
        <v>5</v>
      </c>
      <c r="V21" s="74"/>
      <c r="W21" s="182"/>
      <c r="X21" s="182"/>
      <c r="Y21" s="182"/>
    </row>
    <row r="22" spans="2:25" ht="21" customHeight="1">
      <c r="E22" s="164"/>
      <c r="F22" s="164"/>
      <c r="G22" s="164"/>
      <c r="H22" s="164"/>
      <c r="I22" s="164"/>
      <c r="J22" s="164"/>
      <c r="K22" s="165"/>
      <c r="L22" s="108"/>
      <c r="M22" s="181"/>
      <c r="N22" s="164"/>
      <c r="O22" s="164"/>
      <c r="P22" s="164"/>
      <c r="Q22" s="164"/>
      <c r="R22" s="164"/>
      <c r="S22" s="164"/>
      <c r="T22" s="165"/>
      <c r="U22" s="178"/>
      <c r="V22" s="74"/>
      <c r="W22" s="182" t="s">
        <v>556</v>
      </c>
      <c r="X22" s="182"/>
      <c r="Y22" s="182"/>
    </row>
    <row r="23" spans="2:25" ht="21" customHeight="1">
      <c r="E23" s="152" t="str">
        <f>"Procesos terminados en eKOGUI durante el "&amp;Administrador!B17&amp;" semestre de "&amp;Administrador!B18&amp;"2️⃣"</f>
        <v>Procesos terminados en eKOGUI durante el SEGUNDO semestre de 20242️⃣</v>
      </c>
      <c r="F23" s="152"/>
      <c r="G23" s="152"/>
      <c r="H23" s="152"/>
      <c r="I23" s="152"/>
      <c r="J23" s="152"/>
      <c r="K23" s="153"/>
      <c r="L23" s="173">
        <v>0</v>
      </c>
      <c r="M23" s="181"/>
      <c r="N23" s="190" t="str">
        <f>"Procesos eKOGUI - Calificación durante o posterior al semestre "&amp;Administrador!B16</f>
        <v>Procesos eKOGUI - Calificación durante o posterior al semestre II - 2024</v>
      </c>
      <c r="O23" s="190"/>
      <c r="P23" s="190"/>
      <c r="Q23" s="190"/>
      <c r="R23" s="190"/>
      <c r="S23" s="190"/>
      <c r="T23" s="191"/>
      <c r="U23" s="173">
        <v>0</v>
      </c>
      <c r="V23" s="74"/>
      <c r="W23" s="182"/>
      <c r="X23" s="182"/>
      <c r="Y23" s="182"/>
    </row>
    <row r="24" spans="2:25" ht="21" customHeight="1">
      <c r="E24" s="152"/>
      <c r="F24" s="152"/>
      <c r="G24" s="152"/>
      <c r="H24" s="152"/>
      <c r="I24" s="152"/>
      <c r="J24" s="152"/>
      <c r="K24" s="153"/>
      <c r="L24" s="173"/>
      <c r="M24" s="74"/>
      <c r="N24" s="190"/>
      <c r="O24" s="190"/>
      <c r="P24" s="190"/>
      <c r="Q24" s="190"/>
      <c r="R24" s="190"/>
      <c r="S24" s="190"/>
      <c r="T24" s="191"/>
      <c r="U24" s="173"/>
      <c r="V24" s="74"/>
      <c r="W24" s="182"/>
      <c r="X24" s="182"/>
      <c r="Y24" s="182"/>
    </row>
    <row r="25" spans="2:25" ht="18" customHeight="1">
      <c r="E25" s="13"/>
      <c r="F25" s="13"/>
      <c r="G25" s="13"/>
      <c r="H25" s="13"/>
      <c r="I25" s="13"/>
      <c r="J25" s="13"/>
      <c r="K25" s="49">
        <f>+L23*25%</f>
        <v>0</v>
      </c>
      <c r="L25" s="49">
        <f>+IF(L23&lt;10,L23,IF(K25&lt;10,10,K25))</f>
        <v>0</v>
      </c>
      <c r="M25" s="15"/>
      <c r="N25" s="192" t="str">
        <f>"Procesos eKOGUI - Calificación anterior al semestre "&amp;Administrador!B16</f>
        <v>Procesos eKOGUI - Calificación anterior al semestre II - 2024</v>
      </c>
      <c r="O25" s="192"/>
      <c r="P25" s="192"/>
      <c r="Q25" s="192"/>
      <c r="R25" s="192"/>
      <c r="S25" s="192"/>
      <c r="T25" s="193"/>
      <c r="U25" s="108">
        <v>4</v>
      </c>
      <c r="V25" s="74"/>
      <c r="W25" s="182"/>
      <c r="X25" s="182"/>
      <c r="Y25" s="182"/>
    </row>
    <row r="26" spans="2:25" ht="18" customHeight="1">
      <c r="E26" s="155" t="s">
        <v>494</v>
      </c>
      <c r="F26" s="155"/>
      <c r="G26" s="155"/>
      <c r="H26" s="155"/>
      <c r="I26" s="155"/>
      <c r="J26" s="155"/>
      <c r="K26" s="155"/>
      <c r="L26" s="155" t="s">
        <v>493</v>
      </c>
      <c r="M26" s="15"/>
      <c r="N26" s="192"/>
      <c r="O26" s="192"/>
      <c r="P26" s="192"/>
      <c r="Q26" s="192"/>
      <c r="R26" s="192"/>
      <c r="S26" s="192"/>
      <c r="T26" s="193"/>
      <c r="U26" s="108"/>
      <c r="V26" s="74"/>
      <c r="W26" s="182" t="str">
        <f>"4️⃣Equivalente a un valor indexado de $42.900 millones a 31 de Diciembre de "&amp;Administrador!A27&amp;""</f>
        <v>4️⃣Equivalente a un valor indexado de $42.900 millones a 31 de Diciembre de 2024</v>
      </c>
      <c r="X26" s="182"/>
      <c r="Y26" s="182"/>
    </row>
    <row r="27" spans="2:25" ht="18" customHeight="1">
      <c r="E27" s="155"/>
      <c r="F27" s="155"/>
      <c r="G27" s="155"/>
      <c r="H27" s="155"/>
      <c r="I27" s="155"/>
      <c r="J27" s="155"/>
      <c r="K27" s="155"/>
      <c r="L27" s="155"/>
      <c r="M27" s="74"/>
      <c r="N27" s="176" t="s">
        <v>548</v>
      </c>
      <c r="O27" s="176"/>
      <c r="P27" s="176"/>
      <c r="Q27" s="176"/>
      <c r="R27" s="176"/>
      <c r="S27" s="176"/>
      <c r="T27" s="177"/>
      <c r="U27" s="141">
        <v>1</v>
      </c>
      <c r="V27" s="74"/>
      <c r="W27" s="182"/>
      <c r="X27" s="182"/>
      <c r="Y27" s="182"/>
    </row>
    <row r="28" spans="2:25" ht="18" customHeight="1">
      <c r="E28" s="192" t="str">
        <f>"Procesos terminados en eKOGUI al "&amp;Administrador!B19&amp;" de "&amp;Administrador!B18</f>
        <v>Procesos terminados en eKOGUI al 31 DE DICIEMBRE  de 2024</v>
      </c>
      <c r="F28" s="192"/>
      <c r="G28" s="192"/>
      <c r="H28" s="192"/>
      <c r="I28" s="192"/>
      <c r="J28" s="192"/>
      <c r="K28" s="193"/>
      <c r="L28" s="108">
        <v>7</v>
      </c>
      <c r="M28" s="74"/>
      <c r="N28" s="176"/>
      <c r="O28" s="176"/>
      <c r="P28" s="176"/>
      <c r="Q28" s="176"/>
      <c r="R28" s="176"/>
      <c r="S28" s="176"/>
      <c r="T28" s="177"/>
      <c r="U28" s="141"/>
      <c r="V28" s="74"/>
      <c r="W28" s="182"/>
      <c r="X28" s="182"/>
      <c r="Y28" s="182"/>
    </row>
    <row r="29" spans="2:25">
      <c r="E29" s="192"/>
      <c r="F29" s="192"/>
      <c r="G29" s="192"/>
      <c r="H29" s="192"/>
      <c r="I29" s="192"/>
      <c r="J29" s="192"/>
      <c r="K29" s="193"/>
      <c r="L29" s="108"/>
      <c r="M29" s="74"/>
      <c r="N29" s="74"/>
      <c r="O29" s="74"/>
      <c r="P29" s="74"/>
      <c r="Q29" s="74"/>
      <c r="R29" s="74"/>
      <c r="S29" s="74"/>
      <c r="T29" s="74"/>
      <c r="U29" s="74"/>
      <c r="V29" s="74"/>
      <c r="W29" s="182" t="s">
        <v>557</v>
      </c>
      <c r="X29" s="182"/>
      <c r="Y29" s="182"/>
    </row>
    <row r="30" spans="2:25">
      <c r="E30" s="188" t="s">
        <v>547</v>
      </c>
      <c r="F30" s="188"/>
      <c r="G30" s="188"/>
      <c r="H30" s="188"/>
      <c r="I30" s="188"/>
      <c r="J30" s="188"/>
      <c r="K30" s="189"/>
      <c r="L30" s="173">
        <v>0</v>
      </c>
      <c r="M30" s="74"/>
      <c r="N30" s="154" t="s">
        <v>497</v>
      </c>
      <c r="O30" s="154"/>
      <c r="P30" s="154"/>
      <c r="Q30" s="154"/>
      <c r="R30" s="179"/>
      <c r="S30" s="179" t="s">
        <v>500</v>
      </c>
      <c r="T30" s="154" t="s">
        <v>499</v>
      </c>
      <c r="U30" s="180"/>
      <c r="V30" s="74"/>
      <c r="W30" s="182"/>
      <c r="X30" s="182"/>
      <c r="Y30" s="182"/>
    </row>
    <row r="31" spans="2:25">
      <c r="E31" s="188"/>
      <c r="F31" s="188"/>
      <c r="G31" s="188"/>
      <c r="H31" s="188"/>
      <c r="I31" s="188"/>
      <c r="J31" s="188"/>
      <c r="K31" s="189"/>
      <c r="L31" s="173"/>
      <c r="M31" s="74"/>
      <c r="N31" s="154"/>
      <c r="O31" s="154"/>
      <c r="P31" s="154"/>
      <c r="Q31" s="154"/>
      <c r="R31" s="179"/>
      <c r="S31" s="179"/>
      <c r="T31" s="180"/>
      <c r="U31" s="180"/>
      <c r="V31" s="74"/>
      <c r="W31" s="182"/>
      <c r="X31" s="182"/>
      <c r="Y31" s="182"/>
    </row>
    <row r="32" spans="2:25" ht="18.75" customHeight="1">
      <c r="E32" s="74"/>
      <c r="F32" s="74"/>
      <c r="G32" s="74"/>
      <c r="H32" s="74"/>
      <c r="I32" s="74"/>
      <c r="J32" s="74"/>
      <c r="K32" s="74"/>
      <c r="L32" s="74"/>
      <c r="M32" s="74"/>
      <c r="N32" s="174" t="s">
        <v>498</v>
      </c>
      <c r="O32" s="174"/>
      <c r="P32" s="174"/>
      <c r="Q32" s="174"/>
      <c r="R32" s="175"/>
      <c r="S32" s="199">
        <v>1</v>
      </c>
      <c r="T32" s="139">
        <v>0</v>
      </c>
      <c r="U32" s="108"/>
      <c r="V32" s="74"/>
      <c r="W32" s="182" t="str">
        <f>"6️⃣Solo se consideran los procesos activos en e-Kogui - calidad demandado que tengan calificación de riesgo"</f>
        <v>6️⃣Solo se consideran los procesos activos en e-Kogui - calidad demandado que tengan calificación de riesgo</v>
      </c>
      <c r="X32" s="182"/>
      <c r="Y32" s="182"/>
    </row>
    <row r="33" spans="5:26" ht="18.75" customHeight="1">
      <c r="E33" s="74"/>
      <c r="F33" s="74"/>
      <c r="G33" s="74"/>
      <c r="H33" s="74"/>
      <c r="I33" s="74"/>
      <c r="J33" s="74"/>
      <c r="K33" s="74"/>
      <c r="L33" s="74"/>
      <c r="M33" s="74"/>
      <c r="N33" s="174"/>
      <c r="O33" s="174"/>
      <c r="P33" s="174"/>
      <c r="Q33" s="174"/>
      <c r="R33" s="175"/>
      <c r="S33" s="199"/>
      <c r="T33" s="139"/>
      <c r="U33" s="108"/>
      <c r="V33" s="74"/>
      <c r="W33" s="182"/>
      <c r="X33" s="182"/>
      <c r="Y33" s="182"/>
    </row>
    <row r="34" spans="5:26" ht="18.75" customHeight="1">
      <c r="E34" s="154" t="str">
        <f>"Seleccione "&amp;L25&amp;" procesos teminados en el segundo semestre de "&amp;Administrador!A27&amp;" y llene la siguiente tabla:"</f>
        <v>Seleccione 0 procesos teminados en el segundo semestre de 2024 y llene la siguiente tabla:</v>
      </c>
      <c r="F34" s="154"/>
      <c r="G34" s="154"/>
      <c r="H34" s="154"/>
      <c r="I34" s="154"/>
      <c r="J34" s="154"/>
      <c r="K34" s="154"/>
      <c r="L34" s="154"/>
      <c r="M34" s="74"/>
      <c r="N34" s="184" t="s">
        <v>447</v>
      </c>
      <c r="O34" s="184"/>
      <c r="P34" s="184"/>
      <c r="Q34" s="184"/>
      <c r="R34" s="196"/>
      <c r="S34" s="200">
        <v>3</v>
      </c>
      <c r="T34" s="140">
        <v>3</v>
      </c>
      <c r="U34" s="141"/>
      <c r="V34" s="75"/>
      <c r="W34" s="182"/>
      <c r="X34" s="182"/>
      <c r="Y34" s="182"/>
    </row>
    <row r="35" spans="5:26" ht="18.75" customHeight="1">
      <c r="E35" s="154"/>
      <c r="F35" s="154"/>
      <c r="G35" s="154"/>
      <c r="H35" s="154"/>
      <c r="I35" s="154"/>
      <c r="J35" s="154"/>
      <c r="K35" s="154"/>
      <c r="L35" s="154"/>
      <c r="M35" s="74"/>
      <c r="N35" s="184"/>
      <c r="O35" s="184"/>
      <c r="P35" s="184"/>
      <c r="Q35" s="184"/>
      <c r="R35" s="196"/>
      <c r="S35" s="200"/>
      <c r="T35" s="140"/>
      <c r="U35" s="141"/>
      <c r="V35" s="75"/>
      <c r="W35" s="182"/>
      <c r="X35" s="182"/>
      <c r="Y35" s="182"/>
    </row>
    <row r="36" spans="5:26" ht="18.75" customHeight="1">
      <c r="E36" s="154"/>
      <c r="F36" s="154"/>
      <c r="G36" s="154"/>
      <c r="H36" s="154"/>
      <c r="I36" s="154"/>
      <c r="J36" s="154"/>
      <c r="K36" s="154"/>
      <c r="L36" s="154"/>
      <c r="M36" s="74"/>
      <c r="N36" s="174" t="s">
        <v>448</v>
      </c>
      <c r="O36" s="174"/>
      <c r="P36" s="174"/>
      <c r="Q36" s="174"/>
      <c r="R36" s="175"/>
      <c r="S36" s="199">
        <v>0</v>
      </c>
      <c r="T36" s="139">
        <v>0</v>
      </c>
      <c r="U36" s="108"/>
      <c r="V36" s="75">
        <f>+S32-T32</f>
        <v>1</v>
      </c>
      <c r="W36" s="182"/>
      <c r="X36" s="182"/>
      <c r="Y36" s="182"/>
      <c r="Z36" s="12"/>
    </row>
    <row r="37" spans="5:26" ht="18.75" customHeight="1">
      <c r="E37" s="43"/>
      <c r="F37" s="43"/>
      <c r="G37" s="43"/>
      <c r="H37" s="43"/>
      <c r="I37" s="43"/>
      <c r="J37" s="43"/>
      <c r="K37" s="43"/>
      <c r="L37" s="43"/>
      <c r="M37" s="74"/>
      <c r="N37" s="174"/>
      <c r="O37" s="174"/>
      <c r="P37" s="174"/>
      <c r="Q37" s="174"/>
      <c r="R37" s="175"/>
      <c r="S37" s="199"/>
      <c r="T37" s="139"/>
      <c r="U37" s="108"/>
      <c r="V37" s="75"/>
      <c r="W37" s="74"/>
      <c r="X37" s="74"/>
      <c r="Y37" s="74"/>
    </row>
    <row r="38" spans="5:26" ht="18.75" customHeight="1">
      <c r="E38" s="154" t="s">
        <v>495</v>
      </c>
      <c r="F38" s="154"/>
      <c r="G38" s="154"/>
      <c r="H38" s="154"/>
      <c r="I38" s="154"/>
      <c r="J38" s="154"/>
      <c r="K38" s="154"/>
      <c r="L38" s="155" t="s">
        <v>493</v>
      </c>
      <c r="M38" s="74"/>
      <c r="N38" s="197" t="s">
        <v>449</v>
      </c>
      <c r="O38" s="197"/>
      <c r="P38" s="197"/>
      <c r="Q38" s="197"/>
      <c r="R38" s="198"/>
      <c r="S38" s="201">
        <v>0</v>
      </c>
      <c r="T38" s="202">
        <v>0</v>
      </c>
      <c r="U38" s="203"/>
      <c r="V38" s="75">
        <f>+S34-T34</f>
        <v>0</v>
      </c>
      <c r="W38" s="171" t="s">
        <v>501</v>
      </c>
      <c r="X38" s="171"/>
      <c r="Y38" s="171"/>
    </row>
    <row r="39" spans="5:26" ht="18.75" customHeight="1">
      <c r="E39" s="154"/>
      <c r="F39" s="154"/>
      <c r="G39" s="154"/>
      <c r="H39" s="154"/>
      <c r="I39" s="154"/>
      <c r="J39" s="154"/>
      <c r="K39" s="154"/>
      <c r="L39" s="155"/>
      <c r="M39" s="74"/>
      <c r="N39" s="197"/>
      <c r="O39" s="197"/>
      <c r="P39" s="197"/>
      <c r="Q39" s="197"/>
      <c r="R39" s="198"/>
      <c r="S39" s="201"/>
      <c r="T39" s="202"/>
      <c r="U39" s="203"/>
      <c r="V39" s="75"/>
      <c r="W39" s="171"/>
      <c r="X39" s="171"/>
      <c r="Y39" s="171"/>
    </row>
    <row r="40" spans="5:26" ht="18" customHeight="1">
      <c r="E40" s="194" t="s">
        <v>441</v>
      </c>
      <c r="F40" s="194"/>
      <c r="G40" s="194"/>
      <c r="H40" s="194"/>
      <c r="I40" s="194"/>
      <c r="J40" s="194"/>
      <c r="K40" s="195"/>
      <c r="L40" s="108">
        <v>0</v>
      </c>
      <c r="M40" s="79"/>
      <c r="N40" s="74"/>
      <c r="O40" s="74"/>
      <c r="P40" s="74"/>
      <c r="Q40" s="74"/>
      <c r="R40" s="74"/>
      <c r="S40" s="74"/>
      <c r="T40" s="74"/>
      <c r="U40" s="74"/>
      <c r="V40" s="75">
        <f>+S36-T36</f>
        <v>0</v>
      </c>
      <c r="W40" s="171"/>
      <c r="X40" s="171"/>
      <c r="Y40" s="171"/>
    </row>
    <row r="41" spans="5:26" ht="18" customHeight="1">
      <c r="E41" s="194"/>
      <c r="F41" s="194"/>
      <c r="G41" s="194"/>
      <c r="H41" s="194"/>
      <c r="I41" s="194"/>
      <c r="J41" s="194"/>
      <c r="K41" s="195"/>
      <c r="L41" s="108"/>
      <c r="M41" s="74"/>
      <c r="N41" s="170" t="s">
        <v>0</v>
      </c>
      <c r="O41" s="170"/>
      <c r="P41" s="170"/>
      <c r="Q41" s="170"/>
      <c r="R41" s="170"/>
      <c r="S41" s="170"/>
      <c r="T41" s="170"/>
      <c r="U41" s="170"/>
      <c r="V41" s="75"/>
      <c r="W41" s="171"/>
      <c r="X41" s="171"/>
      <c r="Y41" s="171"/>
    </row>
    <row r="42" spans="5:26" ht="18" customHeight="1">
      <c r="E42" s="186" t="s">
        <v>442</v>
      </c>
      <c r="F42" s="186"/>
      <c r="G42" s="186"/>
      <c r="H42" s="186"/>
      <c r="I42" s="186"/>
      <c r="J42" s="186"/>
      <c r="K42" s="187"/>
      <c r="L42" s="173">
        <v>0</v>
      </c>
      <c r="M42" s="74"/>
      <c r="N42" s="170"/>
      <c r="O42" s="170"/>
      <c r="P42" s="170"/>
      <c r="Q42" s="170"/>
      <c r="R42" s="170"/>
      <c r="S42" s="170"/>
      <c r="T42" s="170"/>
      <c r="U42" s="170"/>
      <c r="V42" s="75">
        <f>+S38-T38</f>
        <v>0</v>
      </c>
      <c r="W42" s="171"/>
      <c r="X42" s="171"/>
      <c r="Y42" s="171"/>
    </row>
    <row r="43" spans="5:26" ht="18" customHeight="1">
      <c r="E43" s="186"/>
      <c r="F43" s="186"/>
      <c r="G43" s="186"/>
      <c r="H43" s="186"/>
      <c r="I43" s="186"/>
      <c r="J43" s="186"/>
      <c r="K43" s="187"/>
      <c r="L43" s="173"/>
      <c r="M43" s="74"/>
      <c r="N43" s="122" t="s">
        <v>663</v>
      </c>
      <c r="O43" s="122"/>
      <c r="P43" s="122"/>
      <c r="Q43" s="122"/>
      <c r="R43" s="122"/>
      <c r="S43" s="122"/>
      <c r="T43" s="122"/>
      <c r="U43" s="122"/>
      <c r="V43" s="75"/>
      <c r="W43" s="171"/>
      <c r="X43" s="171"/>
      <c r="Y43" s="171"/>
    </row>
    <row r="44" spans="5:26" ht="18" customHeight="1">
      <c r="E44" s="194" t="s">
        <v>443</v>
      </c>
      <c r="F44" s="194"/>
      <c r="G44" s="194"/>
      <c r="H44" s="194"/>
      <c r="I44" s="194"/>
      <c r="J44" s="194"/>
      <c r="K44" s="195"/>
      <c r="L44" s="108">
        <v>0</v>
      </c>
      <c r="M44" s="74"/>
      <c r="N44" s="122"/>
      <c r="O44" s="122"/>
      <c r="P44" s="122"/>
      <c r="Q44" s="122"/>
      <c r="R44" s="122"/>
      <c r="S44" s="122"/>
      <c r="T44" s="122"/>
      <c r="U44" s="122"/>
      <c r="V44" s="75"/>
      <c r="W44" s="171"/>
      <c r="X44" s="171"/>
      <c r="Y44" s="171"/>
    </row>
    <row r="45" spans="5:26" ht="18" customHeight="1">
      <c r="E45" s="194"/>
      <c r="F45" s="194"/>
      <c r="G45" s="194"/>
      <c r="H45" s="194"/>
      <c r="I45" s="194"/>
      <c r="J45" s="194"/>
      <c r="K45" s="195"/>
      <c r="L45" s="108"/>
      <c r="M45" s="74"/>
      <c r="N45" s="122"/>
      <c r="O45" s="122"/>
      <c r="P45" s="122"/>
      <c r="Q45" s="122"/>
      <c r="R45" s="122"/>
      <c r="S45" s="122"/>
      <c r="T45" s="122"/>
      <c r="U45" s="122"/>
      <c r="V45" s="74"/>
      <c r="W45" s="171"/>
      <c r="X45" s="171"/>
      <c r="Y45" s="171"/>
    </row>
    <row r="46" spans="5:26" ht="18" customHeight="1">
      <c r="E46" s="186" t="s">
        <v>444</v>
      </c>
      <c r="F46" s="186"/>
      <c r="G46" s="186"/>
      <c r="H46" s="186"/>
      <c r="I46" s="186"/>
      <c r="J46" s="186"/>
      <c r="K46" s="187"/>
      <c r="L46" s="173">
        <v>0</v>
      </c>
      <c r="M46" s="74"/>
      <c r="N46" s="122"/>
      <c r="O46" s="122"/>
      <c r="P46" s="122"/>
      <c r="Q46" s="122"/>
      <c r="R46" s="122"/>
      <c r="S46" s="122"/>
      <c r="T46" s="122"/>
      <c r="U46" s="122"/>
      <c r="V46" s="74"/>
      <c r="W46" s="171"/>
      <c r="X46" s="171"/>
      <c r="Y46" s="171"/>
    </row>
    <row r="47" spans="5:26" ht="18" customHeight="1">
      <c r="E47" s="186"/>
      <c r="F47" s="186"/>
      <c r="G47" s="186"/>
      <c r="H47" s="186"/>
      <c r="I47" s="186"/>
      <c r="J47" s="186"/>
      <c r="K47" s="187"/>
      <c r="L47" s="173"/>
      <c r="M47" s="74"/>
      <c r="N47" s="122"/>
      <c r="O47" s="122"/>
      <c r="P47" s="122"/>
      <c r="Q47" s="122"/>
      <c r="R47" s="122"/>
      <c r="S47" s="122"/>
      <c r="T47" s="122"/>
      <c r="U47" s="122"/>
      <c r="V47" s="74"/>
      <c r="W47" s="171"/>
      <c r="X47" s="171"/>
      <c r="Y47" s="171"/>
    </row>
    <row r="48" spans="5:26" ht="18" customHeight="1">
      <c r="E48" s="194" t="s">
        <v>445</v>
      </c>
      <c r="F48" s="194"/>
      <c r="G48" s="194"/>
      <c r="H48" s="194"/>
      <c r="I48" s="194"/>
      <c r="J48" s="194"/>
      <c r="K48" s="195"/>
      <c r="L48" s="108">
        <v>0</v>
      </c>
      <c r="M48" s="74"/>
      <c r="N48" s="122"/>
      <c r="O48" s="122"/>
      <c r="P48" s="122"/>
      <c r="Q48" s="122"/>
      <c r="R48" s="122"/>
      <c r="S48" s="122"/>
      <c r="T48" s="122"/>
      <c r="U48" s="122"/>
      <c r="V48" s="74"/>
      <c r="W48" s="171"/>
      <c r="X48" s="171"/>
      <c r="Y48" s="171"/>
    </row>
    <row r="49" spans="5:25" ht="18" customHeight="1">
      <c r="E49" s="194"/>
      <c r="F49" s="194"/>
      <c r="G49" s="194"/>
      <c r="H49" s="194"/>
      <c r="I49" s="194"/>
      <c r="J49" s="194"/>
      <c r="K49" s="195"/>
      <c r="L49" s="108"/>
      <c r="M49" s="74"/>
      <c r="N49" s="122"/>
      <c r="O49" s="122"/>
      <c r="P49" s="122"/>
      <c r="Q49" s="122"/>
      <c r="R49" s="122"/>
      <c r="S49" s="122"/>
      <c r="T49" s="122"/>
      <c r="U49" s="122"/>
      <c r="V49" s="74"/>
      <c r="W49" s="171"/>
      <c r="X49" s="171"/>
      <c r="Y49" s="171"/>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N43:U49"/>
    <mergeCell ref="N34:R35"/>
    <mergeCell ref="N36:R37"/>
    <mergeCell ref="N38:R39"/>
    <mergeCell ref="W32:Y36"/>
    <mergeCell ref="S32:S33"/>
    <mergeCell ref="T32:U33"/>
    <mergeCell ref="S34:S35"/>
    <mergeCell ref="S36:S37"/>
    <mergeCell ref="S38:S39"/>
    <mergeCell ref="T34:U35"/>
    <mergeCell ref="T36:U37"/>
    <mergeCell ref="T38:U39"/>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B2:C4"/>
    <mergeCell ref="B6:C6"/>
    <mergeCell ref="B8:C8"/>
    <mergeCell ref="B14:C14"/>
    <mergeCell ref="B10:C10"/>
    <mergeCell ref="B12:C12"/>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W29:Y31"/>
    <mergeCell ref="W22:Y25"/>
    <mergeCell ref="W26:Y28"/>
    <mergeCell ref="W20:Y21"/>
    <mergeCell ref="L19:L20"/>
    <mergeCell ref="N30:R31"/>
    <mergeCell ref="E26:K27"/>
    <mergeCell ref="W6:Y13"/>
    <mergeCell ref="U19:U20"/>
    <mergeCell ref="L26:L27"/>
    <mergeCell ref="M22:M23"/>
    <mergeCell ref="E6:O7"/>
    <mergeCell ref="M14:M15"/>
    <mergeCell ref="U10:U11"/>
    <mergeCell ref="N19:T20"/>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1" zoomScaleNormal="100" workbookViewId="0">
      <selection activeCell="R15" sqref="R15"/>
    </sheetView>
  </sheetViews>
  <sheetFormatPr baseColWidth="10" defaultColWidth="11.42578125" defaultRowHeight="15"/>
  <cols>
    <col min="1" max="1" width="0" style="2" hidden="1" customWidth="1"/>
    <col min="2" max="3" width="16.28515625" style="4" customWidth="1"/>
    <col min="4" max="10" width="9.140625" style="2" customWidth="1"/>
    <col min="11" max="11" width="9.28515625" style="2" customWidth="1"/>
    <col min="12" max="12" width="10.28515625" style="2" customWidth="1"/>
    <col min="13" max="13" width="2.7109375" style="2" customWidth="1"/>
    <col min="14" max="19" width="9.140625" style="2" customWidth="1"/>
    <col min="20" max="20" width="17.7109375" style="2" customWidth="1"/>
    <col min="21" max="21" width="10.85546875" style="2" customWidth="1"/>
    <col min="22" max="22" width="3.5703125" style="2" customWidth="1"/>
    <col min="23" max="64" width="9.140625" style="2" customWidth="1"/>
    <col min="65" max="16384" width="11.42578125" style="2"/>
  </cols>
  <sheetData>
    <row r="2" spans="2:25">
      <c r="B2" s="92"/>
      <c r="C2" s="92"/>
      <c r="E2" s="89" t="s">
        <v>4</v>
      </c>
      <c r="F2" s="89"/>
      <c r="G2" s="89"/>
      <c r="H2" s="89"/>
      <c r="I2" s="89"/>
      <c r="J2" s="89"/>
      <c r="K2" s="89"/>
      <c r="L2" s="89"/>
      <c r="M2" s="89"/>
      <c r="N2" s="89"/>
      <c r="O2" s="89"/>
      <c r="P2" s="89"/>
      <c r="Q2" s="89"/>
      <c r="R2" s="89"/>
      <c r="S2" s="89"/>
      <c r="T2" s="89"/>
      <c r="U2" s="89"/>
      <c r="V2" s="89"/>
      <c r="W2" s="89"/>
      <c r="X2" s="89"/>
      <c r="Y2" s="89"/>
    </row>
    <row r="3" spans="2:25" ht="15.7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ht="14.25" customHeight="1">
      <c r="E5" s="145" t="s">
        <v>641</v>
      </c>
      <c r="F5" s="145"/>
      <c r="G5" s="145"/>
      <c r="H5" s="145"/>
      <c r="I5" s="145"/>
      <c r="J5" s="145"/>
      <c r="K5" s="145"/>
      <c r="L5" s="145"/>
      <c r="M5" s="145"/>
      <c r="N5" s="145"/>
      <c r="O5" s="74"/>
      <c r="P5" s="74"/>
      <c r="Q5" s="74"/>
      <c r="R5" s="5"/>
      <c r="S5" s="172" t="s">
        <v>434</v>
      </c>
      <c r="T5" s="172"/>
      <c r="U5" s="172"/>
      <c r="V5" s="5"/>
      <c r="W5" s="104" t="s">
        <v>633</v>
      </c>
      <c r="X5" s="104"/>
      <c r="Y5" s="104"/>
    </row>
    <row r="6" spans="2:25" ht="19.5">
      <c r="B6" s="93" t="s">
        <v>522</v>
      </c>
      <c r="C6" s="93"/>
      <c r="E6" s="145"/>
      <c r="F6" s="145"/>
      <c r="G6" s="145"/>
      <c r="H6" s="145"/>
      <c r="I6" s="145"/>
      <c r="J6" s="145"/>
      <c r="K6" s="145"/>
      <c r="L6" s="145"/>
      <c r="M6" s="145"/>
      <c r="N6" s="145"/>
      <c r="O6" s="74"/>
      <c r="P6" s="74"/>
      <c r="Q6" s="74"/>
      <c r="R6" s="5"/>
      <c r="S6" s="135">
        <v>45702</v>
      </c>
      <c r="T6" s="135"/>
      <c r="U6" s="135"/>
      <c r="V6" s="5"/>
      <c r="W6" s="104"/>
      <c r="X6" s="104"/>
      <c r="Y6" s="104"/>
    </row>
    <row r="7" spans="2:25">
      <c r="B7" s="3"/>
      <c r="C7" s="3"/>
      <c r="E7" s="7"/>
      <c r="F7" s="7"/>
      <c r="G7" s="7"/>
      <c r="H7" s="7"/>
      <c r="I7" s="7"/>
      <c r="J7" s="7"/>
      <c r="K7" s="7"/>
      <c r="L7" s="7"/>
      <c r="M7" s="7"/>
      <c r="N7" s="7"/>
      <c r="O7" s="7"/>
      <c r="P7" s="7"/>
      <c r="Q7" s="7"/>
      <c r="R7" s="7"/>
      <c r="S7" s="135"/>
      <c r="T7" s="135"/>
      <c r="U7" s="135"/>
      <c r="V7" s="74"/>
      <c r="W7" s="104"/>
      <c r="X7" s="104"/>
      <c r="Y7" s="104"/>
    </row>
    <row r="8" spans="2:25" ht="19.5" customHeight="1">
      <c r="B8" s="93" t="s">
        <v>1</v>
      </c>
      <c r="C8" s="93"/>
      <c r="E8" s="74"/>
      <c r="F8" s="74"/>
      <c r="G8" s="74"/>
      <c r="H8" s="74"/>
      <c r="I8" s="74"/>
      <c r="J8" s="74"/>
      <c r="K8" s="74"/>
      <c r="L8" s="74"/>
      <c r="M8" s="74"/>
      <c r="N8" s="74"/>
      <c r="O8" s="74"/>
      <c r="P8" s="74"/>
      <c r="Q8" s="74"/>
      <c r="R8" s="74"/>
      <c r="S8" s="74"/>
      <c r="T8" s="74"/>
      <c r="U8" s="74"/>
      <c r="V8" s="74"/>
      <c r="W8" s="104"/>
      <c r="X8" s="104"/>
      <c r="Y8" s="104"/>
    </row>
    <row r="9" spans="2:25">
      <c r="B9" s="3"/>
      <c r="C9" s="3"/>
      <c r="E9" s="155" t="s">
        <v>4</v>
      </c>
      <c r="F9" s="155"/>
      <c r="G9" s="155"/>
      <c r="H9" s="155"/>
      <c r="I9" s="155"/>
      <c r="J9" s="155"/>
      <c r="K9" s="156"/>
      <c r="L9" s="205" t="s">
        <v>493</v>
      </c>
      <c r="M9" s="84"/>
      <c r="N9" s="155" t="s">
        <v>4</v>
      </c>
      <c r="O9" s="155"/>
      <c r="P9" s="155"/>
      <c r="Q9" s="155"/>
      <c r="R9" s="155"/>
      <c r="S9" s="155"/>
      <c r="T9" s="156"/>
      <c r="U9" s="205" t="s">
        <v>493</v>
      </c>
      <c r="V9" s="74"/>
      <c r="W9" s="104"/>
      <c r="X9" s="104"/>
      <c r="Y9" s="104"/>
    </row>
    <row r="10" spans="2:25" ht="19.5">
      <c r="B10" s="93" t="s">
        <v>2</v>
      </c>
      <c r="C10" s="93"/>
      <c r="E10" s="155"/>
      <c r="F10" s="155"/>
      <c r="G10" s="155"/>
      <c r="H10" s="155"/>
      <c r="I10" s="155"/>
      <c r="J10" s="155"/>
      <c r="K10" s="156"/>
      <c r="L10" s="205"/>
      <c r="M10" s="84"/>
      <c r="N10" s="155"/>
      <c r="O10" s="155"/>
      <c r="P10" s="155"/>
      <c r="Q10" s="155"/>
      <c r="R10" s="155"/>
      <c r="S10" s="155"/>
      <c r="T10" s="156"/>
      <c r="U10" s="205"/>
      <c r="V10" s="74"/>
      <c r="W10" s="104"/>
      <c r="X10" s="104"/>
      <c r="Y10" s="104"/>
    </row>
    <row r="11" spans="2:25" ht="19.5">
      <c r="B11" s="93"/>
      <c r="C11" s="93"/>
      <c r="E11" s="164" t="str">
        <f>"Arbitramentos activos al "&amp;Administrador!B19&amp;" de "&amp;Administrador!B18&amp;" según jurídica"</f>
        <v>Arbitramentos activos al 31 DE DICIEMBRE  de 2024 según jurídica</v>
      </c>
      <c r="F11" s="164"/>
      <c r="G11" s="164"/>
      <c r="H11" s="164"/>
      <c r="I11" s="164"/>
      <c r="J11" s="164"/>
      <c r="K11" s="165"/>
      <c r="L11" s="108">
        <v>0</v>
      </c>
      <c r="M11" s="74"/>
      <c r="N11" s="164" t="str">
        <f>"Total arbitramentos terminados al "&amp;Administrador!B19&amp;" de "&amp;Administrador!B18&amp;" según jurídica"</f>
        <v>Total arbitramentos terminados al 31 DE DICIEMBRE  de 2024 según jurídica</v>
      </c>
      <c r="O11" s="164"/>
      <c r="P11" s="164"/>
      <c r="Q11" s="164"/>
      <c r="R11" s="164"/>
      <c r="S11" s="164"/>
      <c r="T11" s="165"/>
      <c r="U11" s="108">
        <v>0</v>
      </c>
      <c r="V11" s="74"/>
      <c r="W11" s="104"/>
      <c r="X11" s="104"/>
      <c r="Y11" s="104"/>
    </row>
    <row r="12" spans="2:25" ht="24.75" customHeight="1">
      <c r="B12" s="93" t="s">
        <v>3</v>
      </c>
      <c r="C12" s="93"/>
      <c r="E12" s="164"/>
      <c r="F12" s="164"/>
      <c r="G12" s="164"/>
      <c r="H12" s="164"/>
      <c r="I12" s="164"/>
      <c r="J12" s="164"/>
      <c r="K12" s="165"/>
      <c r="L12" s="108"/>
      <c r="M12" s="74"/>
      <c r="N12" s="164"/>
      <c r="O12" s="164"/>
      <c r="P12" s="164"/>
      <c r="Q12" s="164"/>
      <c r="R12" s="164"/>
      <c r="S12" s="164"/>
      <c r="T12" s="165"/>
      <c r="U12" s="108"/>
      <c r="V12" s="74"/>
      <c r="W12" s="123" t="s">
        <v>474</v>
      </c>
      <c r="X12" s="123"/>
      <c r="Y12" s="123"/>
    </row>
    <row r="13" spans="2:25" ht="24.75" customHeight="1">
      <c r="B13" s="93"/>
      <c r="C13" s="93"/>
      <c r="E13" s="188" t="s">
        <v>558</v>
      </c>
      <c r="F13" s="188"/>
      <c r="G13" s="188"/>
      <c r="H13" s="188"/>
      <c r="I13" s="188"/>
      <c r="J13" s="188"/>
      <c r="K13" s="189"/>
      <c r="L13" s="173">
        <v>0</v>
      </c>
      <c r="M13" s="74"/>
      <c r="N13" s="188" t="s">
        <v>505</v>
      </c>
      <c r="O13" s="188"/>
      <c r="P13" s="188"/>
      <c r="Q13" s="188"/>
      <c r="R13" s="188"/>
      <c r="S13" s="188"/>
      <c r="T13" s="189"/>
      <c r="U13" s="173">
        <v>0</v>
      </c>
      <c r="V13" s="74"/>
      <c r="W13" s="123"/>
      <c r="X13" s="123"/>
      <c r="Y13" s="123"/>
    </row>
    <row r="14" spans="2:25" ht="19.5">
      <c r="B14" s="93" t="s">
        <v>4</v>
      </c>
      <c r="C14" s="93"/>
      <c r="E14" s="188"/>
      <c r="F14" s="188"/>
      <c r="G14" s="188"/>
      <c r="H14" s="188"/>
      <c r="I14" s="188"/>
      <c r="J14" s="188"/>
      <c r="K14" s="189"/>
      <c r="L14" s="173"/>
      <c r="M14" s="74"/>
      <c r="N14" s="188"/>
      <c r="O14" s="188"/>
      <c r="P14" s="188"/>
      <c r="Q14" s="188"/>
      <c r="R14" s="188"/>
      <c r="S14" s="188"/>
      <c r="T14" s="189"/>
      <c r="U14" s="173"/>
      <c r="V14" s="74"/>
      <c r="W14" s="78"/>
      <c r="X14" s="78"/>
      <c r="Y14" s="78"/>
    </row>
    <row r="15" spans="2:25" ht="19.5" customHeight="1">
      <c r="B15" s="93"/>
      <c r="C15" s="93"/>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93" t="s">
        <v>504</v>
      </c>
      <c r="C16" s="93"/>
      <c r="E16" s="74"/>
      <c r="F16" s="74"/>
      <c r="G16" s="74"/>
      <c r="H16" s="74"/>
      <c r="I16" s="74"/>
      <c r="J16" s="74"/>
      <c r="K16" s="74"/>
      <c r="L16" s="74"/>
      <c r="M16" s="74"/>
      <c r="N16" s="74"/>
      <c r="O16" s="74"/>
      <c r="P16" s="74"/>
      <c r="Q16" s="74"/>
      <c r="R16" s="74"/>
      <c r="S16" s="74"/>
      <c r="T16" s="74"/>
      <c r="U16" s="74"/>
      <c r="V16" s="74"/>
      <c r="W16" s="74"/>
      <c r="X16" s="74"/>
      <c r="Y16" s="74"/>
    </row>
    <row r="17" spans="2:25" ht="19.5">
      <c r="B17" s="93"/>
      <c r="C17" s="93"/>
      <c r="E17" s="98" t="s">
        <v>0</v>
      </c>
      <c r="F17" s="98"/>
      <c r="G17" s="98"/>
      <c r="H17" s="98"/>
      <c r="I17" s="98"/>
      <c r="J17" s="98"/>
      <c r="K17" s="98"/>
      <c r="L17" s="98"/>
      <c r="M17" s="98"/>
      <c r="N17" s="98"/>
      <c r="O17" s="98"/>
      <c r="P17" s="98"/>
      <c r="Q17" s="98"/>
      <c r="R17" s="98"/>
      <c r="S17" s="98"/>
      <c r="T17" s="98"/>
      <c r="U17" s="98"/>
      <c r="V17" s="74"/>
      <c r="W17" s="74"/>
      <c r="X17" s="74"/>
      <c r="Y17" s="74"/>
    </row>
    <row r="18" spans="2:25" ht="12.75" customHeight="1">
      <c r="B18" s="93" t="s">
        <v>432</v>
      </c>
      <c r="C18" s="93"/>
      <c r="E18" s="98"/>
      <c r="F18" s="98"/>
      <c r="G18" s="98"/>
      <c r="H18" s="98"/>
      <c r="I18" s="98"/>
      <c r="J18" s="98"/>
      <c r="K18" s="98"/>
      <c r="L18" s="98"/>
      <c r="M18" s="98"/>
      <c r="N18" s="98"/>
      <c r="O18" s="98"/>
      <c r="P18" s="98"/>
      <c r="Q18" s="98"/>
      <c r="R18" s="98"/>
      <c r="S18" s="98"/>
      <c r="T18" s="98"/>
      <c r="U18" s="98"/>
      <c r="V18" s="74"/>
      <c r="W18" s="74"/>
      <c r="X18" s="74"/>
      <c r="Y18" s="74"/>
    </row>
    <row r="19" spans="2:25" ht="12.75" customHeight="1">
      <c r="B19" s="93"/>
      <c r="C19" s="93"/>
      <c r="E19" s="204" t="s">
        <v>660</v>
      </c>
      <c r="F19" s="204"/>
      <c r="G19" s="204"/>
      <c r="H19" s="204"/>
      <c r="I19" s="204"/>
      <c r="J19" s="204"/>
      <c r="K19" s="204"/>
      <c r="L19" s="204"/>
      <c r="M19" s="204"/>
      <c r="N19" s="204"/>
      <c r="O19" s="204"/>
      <c r="P19" s="204"/>
      <c r="Q19" s="204"/>
      <c r="R19" s="204"/>
      <c r="S19" s="204"/>
      <c r="T19" s="204"/>
      <c r="U19" s="204"/>
      <c r="V19" s="74"/>
      <c r="W19" s="74"/>
      <c r="X19" s="74"/>
      <c r="Y19" s="74"/>
    </row>
    <row r="20" spans="2:25" ht="19.5">
      <c r="B20" s="93" t="s">
        <v>433</v>
      </c>
      <c r="C20" s="93"/>
      <c r="E20" s="204"/>
      <c r="F20" s="204"/>
      <c r="G20" s="204"/>
      <c r="H20" s="204"/>
      <c r="I20" s="204"/>
      <c r="J20" s="204"/>
      <c r="K20" s="204"/>
      <c r="L20" s="204"/>
      <c r="M20" s="204"/>
      <c r="N20" s="204"/>
      <c r="O20" s="204"/>
      <c r="P20" s="204"/>
      <c r="Q20" s="204"/>
      <c r="R20" s="204"/>
      <c r="S20" s="204"/>
      <c r="T20" s="204"/>
      <c r="U20" s="204"/>
      <c r="V20" s="74"/>
      <c r="W20" s="74"/>
      <c r="X20" s="74"/>
      <c r="Y20" s="74"/>
    </row>
    <row r="21" spans="2:25" ht="19.5">
      <c r="B21" s="93"/>
      <c r="C21" s="93"/>
      <c r="E21" s="204"/>
      <c r="F21" s="204"/>
      <c r="G21" s="204"/>
      <c r="H21" s="204"/>
      <c r="I21" s="204"/>
      <c r="J21" s="204"/>
      <c r="K21" s="204"/>
      <c r="L21" s="204"/>
      <c r="M21" s="204"/>
      <c r="N21" s="204"/>
      <c r="O21" s="204"/>
      <c r="P21" s="204"/>
      <c r="Q21" s="204"/>
      <c r="R21" s="204"/>
      <c r="S21" s="204"/>
      <c r="T21" s="204"/>
      <c r="U21" s="204"/>
      <c r="V21" s="74"/>
      <c r="W21" s="74"/>
      <c r="X21" s="74"/>
      <c r="Y21" s="74"/>
    </row>
    <row r="22" spans="2:25">
      <c r="E22" s="204"/>
      <c r="F22" s="204"/>
      <c r="G22" s="204"/>
      <c r="H22" s="204"/>
      <c r="I22" s="204"/>
      <c r="J22" s="204"/>
      <c r="K22" s="204"/>
      <c r="L22" s="204"/>
      <c r="M22" s="204"/>
      <c r="N22" s="204"/>
      <c r="O22" s="204"/>
      <c r="P22" s="204"/>
      <c r="Q22" s="204"/>
      <c r="R22" s="204"/>
      <c r="S22" s="204"/>
      <c r="T22" s="204"/>
      <c r="U22" s="204"/>
      <c r="V22" s="74"/>
      <c r="W22" s="74"/>
      <c r="X22" s="74"/>
      <c r="Y22" s="74"/>
    </row>
    <row r="23" spans="2:25" ht="19.5" customHeight="1">
      <c r="E23" s="204"/>
      <c r="F23" s="204"/>
      <c r="G23" s="204"/>
      <c r="H23" s="204"/>
      <c r="I23" s="204"/>
      <c r="J23" s="204"/>
      <c r="K23" s="204"/>
      <c r="L23" s="204"/>
      <c r="M23" s="204"/>
      <c r="N23" s="204"/>
      <c r="O23" s="204"/>
      <c r="P23" s="204"/>
      <c r="Q23" s="204"/>
      <c r="R23" s="204"/>
      <c r="S23" s="204"/>
      <c r="T23" s="204"/>
      <c r="U23" s="204"/>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 ref="B2:C4"/>
    <mergeCell ref="B6:C6"/>
    <mergeCell ref="B8:C8"/>
    <mergeCell ref="B10:C10"/>
    <mergeCell ref="B12:C12"/>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B13" zoomScaleNormal="100" workbookViewId="0">
      <selection activeCell="E27" sqref="E27:R33"/>
    </sheetView>
  </sheetViews>
  <sheetFormatPr baseColWidth="10" defaultColWidth="11.42578125" defaultRowHeight="15"/>
  <cols>
    <col min="1" max="1" width="0" style="2" hidden="1" customWidth="1"/>
    <col min="2" max="3" width="16.28515625" style="4" customWidth="1"/>
    <col min="4" max="8" width="9.140625" style="2" customWidth="1"/>
    <col min="9" max="9" width="14.140625" style="2" customWidth="1"/>
    <col min="10" max="18" width="9.140625" style="2" customWidth="1"/>
    <col min="19" max="19" width="6.5703125" style="2" customWidth="1"/>
    <col min="20" max="38" width="9.140625" style="2" customWidth="1"/>
    <col min="39" max="16384" width="11.42578125" style="2"/>
  </cols>
  <sheetData>
    <row r="1" spans="2:22" ht="26.25" customHeight="1">
      <c r="E1" s="89" t="s">
        <v>643</v>
      </c>
      <c r="F1" s="89"/>
      <c r="G1" s="89"/>
      <c r="H1" s="89"/>
      <c r="I1" s="89"/>
      <c r="J1" s="89"/>
      <c r="K1" s="89"/>
      <c r="L1" s="89"/>
      <c r="M1" s="89"/>
      <c r="N1" s="89"/>
      <c r="O1" s="89"/>
      <c r="P1" s="89"/>
      <c r="Q1" s="89"/>
      <c r="R1" s="89"/>
      <c r="S1" s="89"/>
      <c r="T1" s="89"/>
      <c r="U1" s="89"/>
      <c r="V1" s="89"/>
    </row>
    <row r="2" spans="2:22" ht="15" customHeight="1">
      <c r="B2" s="92"/>
      <c r="C2" s="92"/>
      <c r="E2" s="89"/>
      <c r="F2" s="89"/>
      <c r="G2" s="89"/>
      <c r="H2" s="89"/>
      <c r="I2" s="89"/>
      <c r="J2" s="89"/>
      <c r="K2" s="89"/>
      <c r="L2" s="89"/>
      <c r="M2" s="89"/>
      <c r="N2" s="89"/>
      <c r="O2" s="89"/>
      <c r="P2" s="89"/>
      <c r="Q2" s="89"/>
      <c r="R2" s="89"/>
      <c r="S2" s="89"/>
      <c r="T2" s="89"/>
      <c r="U2" s="89"/>
      <c r="V2" s="89"/>
    </row>
    <row r="3" spans="2:22" ht="15.75" customHeight="1" thickBot="1">
      <c r="B3" s="92"/>
      <c r="C3" s="92"/>
      <c r="E3" s="90"/>
      <c r="F3" s="90"/>
      <c r="G3" s="90"/>
      <c r="H3" s="90"/>
      <c r="I3" s="90"/>
      <c r="J3" s="90"/>
      <c r="K3" s="90"/>
      <c r="L3" s="90"/>
      <c r="M3" s="90"/>
      <c r="N3" s="90"/>
      <c r="O3" s="90"/>
      <c r="P3" s="90"/>
      <c r="Q3" s="90"/>
      <c r="R3" s="90"/>
      <c r="S3" s="90"/>
      <c r="T3" s="90"/>
      <c r="U3" s="90"/>
      <c r="V3" s="90"/>
    </row>
    <row r="4" spans="2:22">
      <c r="B4" s="92"/>
      <c r="C4" s="92"/>
      <c r="E4" s="74"/>
      <c r="F4" s="74"/>
      <c r="G4" s="74"/>
      <c r="H4" s="74"/>
      <c r="I4" s="74"/>
      <c r="J4" s="74"/>
      <c r="K4" s="74"/>
      <c r="L4" s="74"/>
      <c r="M4" s="74"/>
      <c r="N4" s="74"/>
      <c r="O4" s="74"/>
      <c r="P4" s="74"/>
      <c r="Q4" s="74"/>
      <c r="R4" s="74"/>
      <c r="S4" s="74"/>
      <c r="T4" s="74"/>
      <c r="U4" s="74"/>
      <c r="V4" s="74"/>
    </row>
    <row r="5" spans="2:22" ht="14.25" customHeight="1">
      <c r="E5" s="145" t="s">
        <v>640</v>
      </c>
      <c r="F5" s="145"/>
      <c r="G5" s="145"/>
      <c r="H5" s="145"/>
      <c r="I5" s="145"/>
      <c r="J5" s="145"/>
      <c r="K5" s="145"/>
      <c r="L5" s="145"/>
      <c r="M5" s="145"/>
      <c r="N5" s="145"/>
      <c r="O5" s="5"/>
      <c r="P5" s="212" t="s">
        <v>434</v>
      </c>
      <c r="Q5" s="212"/>
      <c r="R5" s="212"/>
      <c r="S5" s="74"/>
      <c r="T5" s="104" t="s">
        <v>635</v>
      </c>
      <c r="U5" s="104"/>
      <c r="V5" s="104"/>
    </row>
    <row r="6" spans="2:22" ht="19.5">
      <c r="B6" s="93" t="s">
        <v>522</v>
      </c>
      <c r="C6" s="93"/>
      <c r="E6" s="145"/>
      <c r="F6" s="145"/>
      <c r="G6" s="145"/>
      <c r="H6" s="145"/>
      <c r="I6" s="145"/>
      <c r="J6" s="145"/>
      <c r="K6" s="145"/>
      <c r="L6" s="145"/>
      <c r="M6" s="145"/>
      <c r="N6" s="145"/>
      <c r="O6" s="5"/>
      <c r="P6" s="135">
        <v>45702</v>
      </c>
      <c r="Q6" s="135"/>
      <c r="R6" s="135"/>
      <c r="S6" s="74"/>
      <c r="T6" s="104"/>
      <c r="U6" s="104"/>
      <c r="V6" s="104"/>
    </row>
    <row r="7" spans="2:22" ht="14.65" customHeight="1">
      <c r="B7" s="3"/>
      <c r="C7" s="3"/>
      <c r="E7" s="74"/>
      <c r="F7" s="74"/>
      <c r="G7" s="74"/>
      <c r="H7" s="74"/>
      <c r="I7" s="74"/>
      <c r="J7" s="74"/>
      <c r="K7" s="74"/>
      <c r="L7" s="74"/>
      <c r="M7" s="74"/>
      <c r="N7" s="74"/>
      <c r="O7" s="74"/>
      <c r="P7" s="135"/>
      <c r="Q7" s="135"/>
      <c r="R7" s="135"/>
      <c r="S7" s="74"/>
      <c r="T7" s="104"/>
      <c r="U7" s="104"/>
      <c r="V7" s="104"/>
    </row>
    <row r="8" spans="2:22" ht="19.5" customHeight="1">
      <c r="B8" s="93" t="s">
        <v>1</v>
      </c>
      <c r="C8" s="93"/>
      <c r="E8" s="210" t="str">
        <f>"Su entidad gestionó sesiones del comité de conciliación a través del sistema eKOGUI en el semestre "&amp;Portada!I6</f>
        <v>Su entidad gestionó sesiones del comité de conciliación a través del sistema eKOGUI en el semestre II - 2024</v>
      </c>
      <c r="F8" s="210"/>
      <c r="G8" s="210"/>
      <c r="H8" s="210"/>
      <c r="I8" s="210"/>
      <c r="J8" s="210"/>
      <c r="K8" s="210"/>
      <c r="L8" s="210"/>
      <c r="M8" s="210"/>
      <c r="N8" s="213" t="s">
        <v>464</v>
      </c>
      <c r="O8" s="74"/>
      <c r="P8" s="74"/>
      <c r="Q8" s="13"/>
      <c r="R8" s="74"/>
      <c r="S8" s="74"/>
      <c r="T8" s="104"/>
      <c r="U8" s="104"/>
      <c r="V8" s="104"/>
    </row>
    <row r="9" spans="2:22">
      <c r="B9" s="3"/>
      <c r="C9" s="3"/>
      <c r="E9" s="210"/>
      <c r="F9" s="210"/>
      <c r="G9" s="210"/>
      <c r="H9" s="210"/>
      <c r="I9" s="210"/>
      <c r="J9" s="210"/>
      <c r="K9" s="210"/>
      <c r="L9" s="210"/>
      <c r="M9" s="210"/>
      <c r="N9" s="213"/>
      <c r="O9" s="74"/>
      <c r="P9" s="74"/>
      <c r="Q9" s="74"/>
      <c r="R9" s="74"/>
      <c r="S9" s="74"/>
      <c r="T9" s="104"/>
      <c r="U9" s="104"/>
      <c r="V9" s="104"/>
    </row>
    <row r="10" spans="2:22" ht="19.5">
      <c r="B10" s="93" t="s">
        <v>2</v>
      </c>
      <c r="C10" s="93"/>
      <c r="E10" s="137" t="s">
        <v>634</v>
      </c>
      <c r="F10" s="211"/>
      <c r="G10" s="211"/>
      <c r="H10" s="211"/>
      <c r="I10" s="211"/>
      <c r="J10" s="211"/>
      <c r="K10" s="211"/>
      <c r="L10" s="211"/>
      <c r="M10" s="211"/>
      <c r="N10" s="213" t="s">
        <v>464</v>
      </c>
      <c r="O10" s="74"/>
      <c r="P10" s="74"/>
      <c r="Q10" s="74"/>
      <c r="R10" s="74"/>
      <c r="S10" s="74"/>
      <c r="T10" s="104"/>
      <c r="U10" s="104"/>
      <c r="V10" s="104"/>
    </row>
    <row r="11" spans="2:22" ht="19.5">
      <c r="B11" s="93"/>
      <c r="C11" s="93"/>
      <c r="E11" s="211"/>
      <c r="F11" s="211"/>
      <c r="G11" s="211"/>
      <c r="H11" s="211"/>
      <c r="I11" s="211"/>
      <c r="J11" s="211"/>
      <c r="K11" s="211"/>
      <c r="L11" s="211"/>
      <c r="M11" s="211"/>
      <c r="N11" s="213"/>
      <c r="O11" s="74"/>
      <c r="P11" s="74"/>
      <c r="Q11" s="74"/>
      <c r="R11" s="74"/>
      <c r="S11" s="74"/>
      <c r="T11" s="104"/>
      <c r="U11" s="104"/>
      <c r="V11" s="104"/>
    </row>
    <row r="12" spans="2:22" ht="19.5">
      <c r="B12" s="93" t="s">
        <v>3</v>
      </c>
      <c r="C12" s="93"/>
      <c r="E12" s="74"/>
      <c r="F12" s="74"/>
      <c r="G12" s="74"/>
      <c r="H12" s="74"/>
      <c r="I12" s="74"/>
      <c r="J12" s="74"/>
      <c r="K12" s="74"/>
      <c r="L12" s="74"/>
      <c r="M12" s="74"/>
      <c r="N12" s="74"/>
      <c r="O12" s="74"/>
      <c r="P12" s="74"/>
      <c r="Q12" s="74"/>
      <c r="R12" s="74"/>
      <c r="S12" s="74"/>
      <c r="T12" s="104"/>
      <c r="U12" s="104"/>
      <c r="V12" s="104"/>
    </row>
    <row r="13" spans="2:22" ht="19.5">
      <c r="B13" s="93"/>
      <c r="C13" s="93"/>
      <c r="E13" s="206" t="s">
        <v>543</v>
      </c>
      <c r="F13" s="206"/>
      <c r="G13" s="206"/>
      <c r="H13" s="206"/>
      <c r="I13" s="206"/>
      <c r="J13" s="206"/>
      <c r="K13" s="206"/>
      <c r="L13" s="206"/>
      <c r="M13" s="206"/>
      <c r="N13" s="206"/>
      <c r="O13" s="206"/>
      <c r="P13" s="74"/>
      <c r="Q13" s="74"/>
      <c r="R13" s="74"/>
      <c r="S13" s="74"/>
      <c r="T13" s="123" t="s">
        <v>474</v>
      </c>
      <c r="U13" s="123"/>
      <c r="V13" s="123"/>
    </row>
    <row r="14" spans="2:22" ht="19.5">
      <c r="B14" s="93" t="s">
        <v>4</v>
      </c>
      <c r="C14" s="93"/>
      <c r="E14" s="207"/>
      <c r="F14" s="207"/>
      <c r="G14" s="207"/>
      <c r="H14" s="207"/>
      <c r="I14" s="207"/>
      <c r="J14" s="209" t="s">
        <v>537</v>
      </c>
      <c r="K14" s="209"/>
      <c r="L14" s="209" t="s">
        <v>538</v>
      </c>
      <c r="M14" s="209"/>
      <c r="N14" s="209" t="s">
        <v>539</v>
      </c>
      <c r="O14" s="209"/>
      <c r="P14" s="74"/>
      <c r="Q14" s="74"/>
      <c r="R14" s="74"/>
      <c r="S14" s="74"/>
      <c r="T14" s="123"/>
      <c r="U14" s="123"/>
      <c r="V14" s="123"/>
    </row>
    <row r="15" spans="2:22" ht="30.75" customHeight="1">
      <c r="B15" s="93"/>
      <c r="C15" s="93"/>
      <c r="E15" s="83" t="s">
        <v>534</v>
      </c>
      <c r="F15" s="80"/>
      <c r="G15" s="80"/>
      <c r="H15" s="80"/>
      <c r="I15" s="80"/>
      <c r="J15" s="139">
        <v>0</v>
      </c>
      <c r="K15" s="214"/>
      <c r="L15" s="139">
        <v>0</v>
      </c>
      <c r="M15" s="214"/>
      <c r="N15" s="151">
        <f>+J15+L15</f>
        <v>0</v>
      </c>
      <c r="O15" s="151"/>
      <c r="P15" s="74"/>
      <c r="Q15" s="74"/>
      <c r="R15" s="74"/>
      <c r="S15" s="74"/>
      <c r="T15" s="78"/>
      <c r="U15" s="78"/>
      <c r="V15" s="78"/>
    </row>
    <row r="16" spans="2:22" ht="30.75" customHeight="1">
      <c r="B16" s="93" t="s">
        <v>504</v>
      </c>
      <c r="C16" s="93"/>
      <c r="E16" s="13" t="s">
        <v>535</v>
      </c>
      <c r="F16" s="74"/>
      <c r="G16" s="74"/>
      <c r="H16" s="74"/>
      <c r="I16" s="74"/>
      <c r="J16" s="140">
        <v>0</v>
      </c>
      <c r="K16" s="215"/>
      <c r="L16" s="140">
        <v>0</v>
      </c>
      <c r="M16" s="215"/>
      <c r="N16" s="216">
        <f>+J16+L16</f>
        <v>0</v>
      </c>
      <c r="O16" s="216"/>
      <c r="P16" s="74"/>
      <c r="Q16" s="74"/>
      <c r="R16" s="74"/>
      <c r="S16" s="74"/>
      <c r="T16" s="74"/>
      <c r="U16" s="74"/>
      <c r="V16" s="74"/>
    </row>
    <row r="17" spans="2:22" ht="30.75" customHeight="1">
      <c r="B17" s="93"/>
      <c r="C17" s="93"/>
      <c r="E17" s="83" t="s">
        <v>536</v>
      </c>
      <c r="F17" s="80"/>
      <c r="G17" s="80"/>
      <c r="H17" s="80"/>
      <c r="I17" s="80"/>
      <c r="J17" s="139">
        <v>0</v>
      </c>
      <c r="K17" s="214"/>
      <c r="L17" s="139">
        <v>0</v>
      </c>
      <c r="M17" s="214"/>
      <c r="N17" s="151">
        <f>+J17+L17</f>
        <v>0</v>
      </c>
      <c r="O17" s="151"/>
      <c r="P17" s="74"/>
      <c r="Q17" s="74"/>
      <c r="R17" s="74"/>
      <c r="S17" s="81"/>
      <c r="T17" s="74"/>
      <c r="U17" s="74"/>
      <c r="V17" s="74"/>
    </row>
    <row r="18" spans="2:22" ht="19.5">
      <c r="B18" s="93" t="s">
        <v>432</v>
      </c>
      <c r="C18" s="93"/>
      <c r="E18" s="74"/>
      <c r="F18" s="74"/>
      <c r="G18" s="74"/>
      <c r="H18" s="74"/>
      <c r="I18" s="74"/>
      <c r="J18" s="74"/>
      <c r="K18" s="74"/>
      <c r="L18" s="74"/>
      <c r="M18" s="74"/>
      <c r="N18" s="74"/>
      <c r="O18" s="74"/>
      <c r="P18" s="74"/>
      <c r="Q18" s="74"/>
      <c r="R18" s="74"/>
      <c r="S18" s="81"/>
      <c r="T18" s="74"/>
      <c r="U18" s="74"/>
      <c r="V18" s="74"/>
    </row>
    <row r="19" spans="2:22" ht="27" customHeight="1">
      <c r="B19" s="93"/>
      <c r="C19" s="93"/>
      <c r="E19" s="208" t="s">
        <v>544</v>
      </c>
      <c r="F19" s="208"/>
      <c r="G19" s="208"/>
      <c r="H19" s="208"/>
      <c r="I19" s="208"/>
      <c r="J19" s="82"/>
      <c r="K19" s="82"/>
      <c r="L19" s="74"/>
      <c r="M19" s="74"/>
      <c r="N19" s="74"/>
      <c r="O19" s="74"/>
      <c r="P19" s="74"/>
      <c r="Q19" s="74"/>
      <c r="R19" s="74"/>
      <c r="S19" s="74"/>
      <c r="T19" s="74"/>
      <c r="U19" s="74"/>
      <c r="V19" s="74"/>
    </row>
    <row r="20" spans="2:22" ht="30.75" customHeight="1">
      <c r="B20" s="93" t="s">
        <v>433</v>
      </c>
      <c r="C20" s="93"/>
      <c r="E20" s="83" t="s">
        <v>540</v>
      </c>
      <c r="F20" s="80"/>
      <c r="G20" s="80"/>
      <c r="H20" s="80"/>
      <c r="I20" s="80"/>
      <c r="J20" s="139">
        <v>0</v>
      </c>
      <c r="K20" s="108"/>
      <c r="L20" s="74"/>
      <c r="M20" s="74"/>
      <c r="N20" s="74"/>
      <c r="O20" s="74"/>
      <c r="P20" s="74"/>
      <c r="Q20" s="74"/>
      <c r="R20" s="74"/>
      <c r="S20" s="74"/>
      <c r="T20" s="74"/>
      <c r="U20" s="74"/>
      <c r="V20" s="74"/>
    </row>
    <row r="21" spans="2:22" ht="30.75" customHeight="1">
      <c r="B21" s="93"/>
      <c r="C21" s="93"/>
      <c r="E21" s="13" t="s">
        <v>541</v>
      </c>
      <c r="F21" s="74"/>
      <c r="G21" s="74"/>
      <c r="H21" s="74"/>
      <c r="I21" s="74"/>
      <c r="J21" s="140">
        <v>0</v>
      </c>
      <c r="K21" s="141"/>
      <c r="L21" s="74"/>
      <c r="M21" s="74"/>
      <c r="N21" s="74"/>
      <c r="O21" s="74"/>
      <c r="P21" s="74"/>
      <c r="Q21" s="74"/>
      <c r="R21" s="74"/>
      <c r="S21" s="74"/>
      <c r="T21" s="74"/>
      <c r="U21" s="74"/>
      <c r="V21" s="74"/>
    </row>
    <row r="22" spans="2:22" ht="30.75" customHeight="1">
      <c r="E22" s="83" t="s">
        <v>542</v>
      </c>
      <c r="F22" s="80"/>
      <c r="G22" s="80"/>
      <c r="H22" s="80"/>
      <c r="I22" s="80"/>
      <c r="J22" s="139">
        <v>0</v>
      </c>
      <c r="K22" s="108"/>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98" t="s">
        <v>0</v>
      </c>
      <c r="F25" s="98"/>
      <c r="G25" s="98"/>
      <c r="H25" s="98"/>
      <c r="I25" s="98"/>
      <c r="J25" s="98"/>
      <c r="K25" s="98"/>
      <c r="L25" s="98"/>
      <c r="M25" s="98"/>
      <c r="N25" s="98"/>
      <c r="O25" s="98"/>
      <c r="P25" s="98"/>
      <c r="Q25" s="98"/>
      <c r="R25" s="98"/>
      <c r="S25" s="74"/>
      <c r="T25" s="74"/>
      <c r="U25" s="74"/>
      <c r="V25" s="74"/>
    </row>
    <row r="26" spans="2:22">
      <c r="E26" s="98"/>
      <c r="F26" s="98"/>
      <c r="G26" s="98"/>
      <c r="H26" s="98"/>
      <c r="I26" s="98"/>
      <c r="J26" s="98"/>
      <c r="K26" s="98"/>
      <c r="L26" s="98"/>
      <c r="M26" s="98"/>
      <c r="N26" s="98"/>
      <c r="O26" s="98"/>
      <c r="P26" s="98"/>
      <c r="Q26" s="98"/>
      <c r="R26" s="98"/>
      <c r="S26" s="74"/>
      <c r="T26" s="74"/>
      <c r="U26" s="74"/>
      <c r="V26" s="74"/>
    </row>
    <row r="27" spans="2:22">
      <c r="E27" s="122" t="s">
        <v>664</v>
      </c>
      <c r="F27" s="122"/>
      <c r="G27" s="122"/>
      <c r="H27" s="122"/>
      <c r="I27" s="122"/>
      <c r="J27" s="122"/>
      <c r="K27" s="122"/>
      <c r="L27" s="122"/>
      <c r="M27" s="122"/>
      <c r="N27" s="122"/>
      <c r="O27" s="122"/>
      <c r="P27" s="122"/>
      <c r="Q27" s="122"/>
      <c r="R27" s="122"/>
      <c r="S27" s="74"/>
      <c r="T27" s="74"/>
      <c r="U27" s="74"/>
      <c r="V27" s="74"/>
    </row>
    <row r="28" spans="2:22">
      <c r="E28" s="122"/>
      <c r="F28" s="122"/>
      <c r="G28" s="122"/>
      <c r="H28" s="122"/>
      <c r="I28" s="122"/>
      <c r="J28" s="122"/>
      <c r="K28" s="122"/>
      <c r="L28" s="122"/>
      <c r="M28" s="122"/>
      <c r="N28" s="122"/>
      <c r="O28" s="122"/>
      <c r="P28" s="122"/>
      <c r="Q28" s="122"/>
      <c r="R28" s="122"/>
      <c r="S28" s="74"/>
      <c r="T28" s="74"/>
      <c r="U28" s="74"/>
      <c r="V28" s="74"/>
    </row>
    <row r="29" spans="2:22">
      <c r="E29" s="122"/>
      <c r="F29" s="122"/>
      <c r="G29" s="122"/>
      <c r="H29" s="122"/>
      <c r="I29" s="122"/>
      <c r="J29" s="122"/>
      <c r="K29" s="122"/>
      <c r="L29" s="122"/>
      <c r="M29" s="122"/>
      <c r="N29" s="122"/>
      <c r="O29" s="122"/>
      <c r="P29" s="122"/>
      <c r="Q29" s="122"/>
      <c r="R29" s="122"/>
      <c r="S29" s="74"/>
      <c r="T29" s="74"/>
      <c r="U29" s="74"/>
      <c r="V29" s="74"/>
    </row>
    <row r="30" spans="2:22">
      <c r="E30" s="122"/>
      <c r="F30" s="122"/>
      <c r="G30" s="122"/>
      <c r="H30" s="122"/>
      <c r="I30" s="122"/>
      <c r="J30" s="122"/>
      <c r="K30" s="122"/>
      <c r="L30" s="122"/>
      <c r="M30" s="122"/>
      <c r="N30" s="122"/>
      <c r="O30" s="122"/>
      <c r="P30" s="122"/>
      <c r="Q30" s="122"/>
      <c r="R30" s="122"/>
      <c r="S30" s="74"/>
      <c r="T30" s="74"/>
      <c r="U30" s="74"/>
      <c r="V30" s="74"/>
    </row>
    <row r="31" spans="2:22">
      <c r="E31" s="122"/>
      <c r="F31" s="122"/>
      <c r="G31" s="122"/>
      <c r="H31" s="122"/>
      <c r="I31" s="122"/>
      <c r="J31" s="122"/>
      <c r="K31" s="122"/>
      <c r="L31" s="122"/>
      <c r="M31" s="122"/>
      <c r="N31" s="122"/>
      <c r="O31" s="122"/>
      <c r="P31" s="122"/>
      <c r="Q31" s="122"/>
      <c r="R31" s="122"/>
      <c r="S31" s="74"/>
      <c r="T31" s="74"/>
      <c r="U31" s="74"/>
      <c r="V31" s="74"/>
    </row>
    <row r="32" spans="2:22">
      <c r="E32" s="122"/>
      <c r="F32" s="122"/>
      <c r="G32" s="122"/>
      <c r="H32" s="122"/>
      <c r="I32" s="122"/>
      <c r="J32" s="122"/>
      <c r="K32" s="122"/>
      <c r="L32" s="122"/>
      <c r="M32" s="122"/>
      <c r="N32" s="122"/>
      <c r="O32" s="122"/>
      <c r="P32" s="122"/>
      <c r="Q32" s="122"/>
      <c r="R32" s="122"/>
      <c r="S32" s="74"/>
      <c r="T32" s="74"/>
      <c r="U32" s="74"/>
      <c r="V32" s="74"/>
    </row>
    <row r="33" spans="5:22">
      <c r="E33" s="122"/>
      <c r="F33" s="122"/>
      <c r="G33" s="122"/>
      <c r="H33" s="122"/>
      <c r="I33" s="122"/>
      <c r="J33" s="122"/>
      <c r="K33" s="122"/>
      <c r="L33" s="122"/>
      <c r="M33" s="122"/>
      <c r="N33" s="122"/>
      <c r="O33" s="122"/>
      <c r="P33" s="122"/>
      <c r="Q33" s="122"/>
      <c r="R33" s="122"/>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election activeCell="E18" sqref="E18:S23"/>
    </sheetView>
  </sheetViews>
  <sheetFormatPr baseColWidth="10" defaultColWidth="11.42578125" defaultRowHeight="15"/>
  <cols>
    <col min="1" max="1" width="0" style="2" hidden="1" customWidth="1"/>
    <col min="2" max="3" width="16.28515625" style="4" customWidth="1"/>
    <col min="4" max="14" width="9.140625" style="2" customWidth="1"/>
    <col min="15" max="15" width="9.140625" style="2" hidden="1" customWidth="1"/>
    <col min="16" max="19" width="9.140625" style="2" customWidth="1"/>
    <col min="20" max="21" width="9.140625" style="2" hidden="1" customWidth="1"/>
    <col min="22" max="46" width="9.140625" style="2" customWidth="1"/>
    <col min="47" max="16384" width="11.42578125" style="2"/>
  </cols>
  <sheetData>
    <row r="2" spans="2:25">
      <c r="B2" s="92"/>
      <c r="C2" s="92"/>
      <c r="E2" s="89" t="s">
        <v>432</v>
      </c>
      <c r="F2" s="89"/>
      <c r="G2" s="89"/>
      <c r="H2" s="89"/>
      <c r="I2" s="89"/>
      <c r="J2" s="89"/>
      <c r="K2" s="89"/>
      <c r="L2" s="89"/>
      <c r="M2" s="89"/>
      <c r="N2" s="89"/>
      <c r="O2" s="89"/>
      <c r="P2" s="89"/>
      <c r="Q2" s="89"/>
      <c r="R2" s="89"/>
      <c r="S2" s="89"/>
      <c r="T2" s="89"/>
      <c r="U2" s="89"/>
      <c r="V2" s="89"/>
      <c r="W2" s="89"/>
      <c r="X2" s="89"/>
      <c r="Y2" s="89"/>
    </row>
    <row r="3" spans="2:25" ht="15.7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c r="E5" s="145" t="s">
        <v>642</v>
      </c>
      <c r="F5" s="145"/>
      <c r="G5" s="145"/>
      <c r="H5" s="145"/>
      <c r="I5" s="145"/>
      <c r="J5" s="145"/>
      <c r="K5" s="145"/>
      <c r="L5" s="145"/>
      <c r="M5" s="145"/>
      <c r="N5" s="145"/>
      <c r="O5" s="74"/>
      <c r="P5" s="74"/>
      <c r="Q5" s="219" t="s">
        <v>434</v>
      </c>
      <c r="R5" s="219"/>
      <c r="S5" s="219"/>
      <c r="T5" s="74"/>
      <c r="U5" s="74"/>
      <c r="V5" s="74"/>
      <c r="W5" s="104" t="s">
        <v>636</v>
      </c>
      <c r="X5" s="104"/>
      <c r="Y5" s="104"/>
    </row>
    <row r="6" spans="2:25" ht="19.5" customHeight="1">
      <c r="B6" s="93" t="s">
        <v>522</v>
      </c>
      <c r="C6" s="93"/>
      <c r="E6" s="145"/>
      <c r="F6" s="145"/>
      <c r="G6" s="145"/>
      <c r="H6" s="145"/>
      <c r="I6" s="145"/>
      <c r="J6" s="145"/>
      <c r="K6" s="145"/>
      <c r="L6" s="145"/>
      <c r="M6" s="145"/>
      <c r="N6" s="145"/>
      <c r="O6" s="74"/>
      <c r="P6" s="74"/>
      <c r="Q6" s="135">
        <v>45702</v>
      </c>
      <c r="R6" s="135"/>
      <c r="S6" s="135"/>
      <c r="T6" s="74"/>
      <c r="U6" s="74"/>
      <c r="V6" s="74"/>
      <c r="W6" s="104"/>
      <c r="X6" s="104"/>
      <c r="Y6" s="104"/>
    </row>
    <row r="7" spans="2:25" ht="19.5" customHeight="1">
      <c r="B7" s="3"/>
      <c r="C7" s="3"/>
      <c r="E7" s="74"/>
      <c r="F7" s="74"/>
      <c r="G7" s="74"/>
      <c r="H7" s="74"/>
      <c r="I7" s="74"/>
      <c r="J7" s="74"/>
      <c r="K7" s="74"/>
      <c r="L7" s="74"/>
      <c r="M7" s="74"/>
      <c r="N7" s="74"/>
      <c r="O7" s="74"/>
      <c r="P7" s="74"/>
      <c r="Q7" s="135"/>
      <c r="R7" s="135"/>
      <c r="S7" s="135"/>
      <c r="T7" s="74"/>
      <c r="U7" s="74"/>
      <c r="V7" s="74"/>
      <c r="W7" s="104"/>
      <c r="X7" s="104"/>
      <c r="Y7" s="104"/>
    </row>
    <row r="8" spans="2:25" ht="19.5" customHeight="1">
      <c r="B8" s="93" t="s">
        <v>1</v>
      </c>
      <c r="C8" s="93"/>
      <c r="E8" s="154" t="s">
        <v>549</v>
      </c>
      <c r="F8" s="154"/>
      <c r="G8" s="154"/>
      <c r="H8" s="154"/>
      <c r="I8" s="154"/>
      <c r="J8" s="154"/>
      <c r="K8" s="154"/>
      <c r="L8" s="154"/>
      <c r="M8" s="218" t="s">
        <v>507</v>
      </c>
      <c r="N8" s="218"/>
      <c r="O8" s="74"/>
      <c r="P8" s="74"/>
      <c r="Q8" s="74"/>
      <c r="R8" s="74"/>
      <c r="S8" s="74"/>
      <c r="T8" s="74"/>
      <c r="U8" s="74"/>
      <c r="V8" s="74"/>
      <c r="W8" s="104"/>
      <c r="X8" s="104"/>
      <c r="Y8" s="104"/>
    </row>
    <row r="9" spans="2:25" ht="11.25" customHeight="1">
      <c r="B9" s="3"/>
      <c r="C9" s="3"/>
      <c r="E9" s="154"/>
      <c r="F9" s="154"/>
      <c r="G9" s="154"/>
      <c r="H9" s="154"/>
      <c r="I9" s="154"/>
      <c r="J9" s="154"/>
      <c r="K9" s="154"/>
      <c r="L9" s="154"/>
      <c r="M9" s="218"/>
      <c r="N9" s="218"/>
      <c r="O9" s="74"/>
      <c r="P9" s="74"/>
      <c r="Q9" s="74"/>
      <c r="R9" s="74"/>
      <c r="S9" s="74"/>
      <c r="T9" s="74"/>
      <c r="U9" s="74"/>
      <c r="V9" s="74"/>
      <c r="W9" s="104"/>
      <c r="X9" s="104"/>
      <c r="Y9" s="104"/>
    </row>
    <row r="10" spans="2:25" ht="19.5">
      <c r="B10" s="93" t="s">
        <v>2</v>
      </c>
      <c r="C10" s="93"/>
      <c r="E10" s="74"/>
      <c r="F10" s="74"/>
      <c r="G10" s="74"/>
      <c r="H10" s="74"/>
      <c r="I10" s="74"/>
      <c r="J10" s="74"/>
      <c r="K10" s="74"/>
      <c r="L10" s="74"/>
      <c r="M10" s="74"/>
      <c r="N10" s="74"/>
      <c r="O10" s="74"/>
      <c r="P10" s="74"/>
      <c r="Q10" s="74"/>
      <c r="R10" s="74"/>
      <c r="S10" s="74"/>
      <c r="T10" s="74"/>
      <c r="U10" s="74"/>
      <c r="V10" s="74"/>
      <c r="W10" s="104"/>
      <c r="X10" s="104"/>
      <c r="Y10" s="104"/>
    </row>
    <row r="11" spans="2:25" ht="15.75" customHeight="1">
      <c r="B11" s="93"/>
      <c r="C11" s="93"/>
      <c r="E11" s="154" t="s">
        <v>550</v>
      </c>
      <c r="F11" s="154"/>
      <c r="G11" s="154"/>
      <c r="H11" s="154"/>
      <c r="I11" s="154"/>
      <c r="J11" s="154"/>
      <c r="K11" s="154"/>
      <c r="L11" s="154"/>
      <c r="M11" s="154"/>
      <c r="N11" s="154"/>
      <c r="O11" s="74"/>
      <c r="P11" s="74"/>
      <c r="Q11" s="74"/>
      <c r="R11" s="74"/>
      <c r="S11" s="74"/>
      <c r="T11" s="74"/>
      <c r="U11" s="74"/>
      <c r="V11" s="74"/>
      <c r="W11" s="104"/>
      <c r="X11" s="104"/>
      <c r="Y11" s="104"/>
    </row>
    <row r="12" spans="2:25" ht="15.75" customHeight="1">
      <c r="B12" s="93" t="s">
        <v>3</v>
      </c>
      <c r="C12" s="93"/>
      <c r="E12" s="154"/>
      <c r="F12" s="154"/>
      <c r="G12" s="154"/>
      <c r="H12" s="154"/>
      <c r="I12" s="154"/>
      <c r="J12" s="154"/>
      <c r="K12" s="154"/>
      <c r="L12" s="154"/>
      <c r="M12" s="154"/>
      <c r="N12" s="154"/>
      <c r="O12" s="74"/>
      <c r="P12" s="74"/>
      <c r="Q12" s="74"/>
      <c r="R12" s="74"/>
      <c r="S12" s="74"/>
      <c r="T12" s="74"/>
      <c r="U12" s="74"/>
      <c r="V12" s="74"/>
      <c r="W12" s="104"/>
      <c r="X12" s="104"/>
      <c r="Y12" s="104"/>
    </row>
    <row r="13" spans="2:25" ht="24.75" customHeight="1">
      <c r="B13" s="93"/>
      <c r="C13" s="93"/>
      <c r="E13" s="217" t="s">
        <v>665</v>
      </c>
      <c r="F13" s="217"/>
      <c r="G13" s="217"/>
      <c r="H13" s="217"/>
      <c r="I13" s="217"/>
      <c r="J13" s="217"/>
      <c r="K13" s="217"/>
      <c r="L13" s="217"/>
      <c r="M13" s="217"/>
      <c r="N13" s="217"/>
      <c r="O13" s="74"/>
      <c r="P13" s="74"/>
      <c r="Q13" s="74"/>
      <c r="R13" s="74"/>
      <c r="S13" s="74"/>
      <c r="T13" s="74"/>
      <c r="U13" s="74"/>
      <c r="V13" s="74"/>
      <c r="W13" s="123" t="s">
        <v>474</v>
      </c>
      <c r="X13" s="123"/>
      <c r="Y13" s="123"/>
    </row>
    <row r="14" spans="2:25" ht="26.25" customHeight="1">
      <c r="B14" s="93" t="s">
        <v>4</v>
      </c>
      <c r="C14" s="93"/>
      <c r="E14" s="217"/>
      <c r="F14" s="217"/>
      <c r="G14" s="217"/>
      <c r="H14" s="217"/>
      <c r="I14" s="217"/>
      <c r="J14" s="217"/>
      <c r="K14" s="217"/>
      <c r="L14" s="217"/>
      <c r="M14" s="217"/>
      <c r="N14" s="217"/>
      <c r="O14" s="74"/>
      <c r="P14" s="74"/>
      <c r="Q14" s="74"/>
      <c r="R14" s="74"/>
      <c r="S14" s="74"/>
      <c r="T14" s="74"/>
      <c r="U14" s="74"/>
      <c r="V14" s="74"/>
      <c r="W14" s="123"/>
      <c r="X14" s="123"/>
      <c r="Y14" s="123"/>
    </row>
    <row r="15" spans="2:25" ht="20.25" customHeight="1">
      <c r="B15" s="93"/>
      <c r="C15" s="93"/>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93" t="s">
        <v>504</v>
      </c>
      <c r="C16" s="93"/>
      <c r="E16" s="98" t="s">
        <v>0</v>
      </c>
      <c r="F16" s="98"/>
      <c r="G16" s="98"/>
      <c r="H16" s="98"/>
      <c r="I16" s="98"/>
      <c r="J16" s="98"/>
      <c r="K16" s="98"/>
      <c r="L16" s="98"/>
      <c r="M16" s="98"/>
      <c r="N16" s="98"/>
      <c r="O16" s="98"/>
      <c r="P16" s="98"/>
      <c r="Q16" s="98"/>
      <c r="R16" s="98"/>
      <c r="S16" s="98"/>
      <c r="T16" s="74"/>
      <c r="U16" s="74"/>
      <c r="V16" s="74"/>
      <c r="W16" s="74"/>
      <c r="X16" s="74"/>
      <c r="Y16" s="74"/>
    </row>
    <row r="17" spans="2:25" ht="12.75" customHeight="1">
      <c r="B17" s="93"/>
      <c r="C17" s="93"/>
      <c r="E17" s="98"/>
      <c r="F17" s="98"/>
      <c r="G17" s="98"/>
      <c r="H17" s="98"/>
      <c r="I17" s="98"/>
      <c r="J17" s="98"/>
      <c r="K17" s="98"/>
      <c r="L17" s="98"/>
      <c r="M17" s="98"/>
      <c r="N17" s="98"/>
      <c r="O17" s="98"/>
      <c r="P17" s="98"/>
      <c r="Q17" s="98"/>
      <c r="R17" s="98"/>
      <c r="S17" s="98"/>
      <c r="T17" s="74"/>
      <c r="U17" s="74"/>
      <c r="V17" s="74"/>
      <c r="W17" s="74"/>
      <c r="X17" s="74"/>
      <c r="Y17" s="74"/>
    </row>
    <row r="18" spans="2:25" ht="19.5">
      <c r="B18" s="93" t="s">
        <v>432</v>
      </c>
      <c r="C18" s="93"/>
      <c r="E18" s="122" t="s">
        <v>666</v>
      </c>
      <c r="F18" s="122"/>
      <c r="G18" s="122"/>
      <c r="H18" s="122"/>
      <c r="I18" s="122"/>
      <c r="J18" s="122"/>
      <c r="K18" s="122"/>
      <c r="L18" s="122"/>
      <c r="M18" s="122"/>
      <c r="N18" s="122"/>
      <c r="O18" s="122"/>
      <c r="P18" s="122"/>
      <c r="Q18" s="122"/>
      <c r="R18" s="122"/>
      <c r="S18" s="122"/>
      <c r="T18" s="74"/>
      <c r="U18" s="74"/>
      <c r="V18" s="74"/>
      <c r="W18" s="74"/>
      <c r="X18" s="74"/>
      <c r="Y18" s="74"/>
    </row>
    <row r="19" spans="2:25" ht="19.5">
      <c r="B19" s="93"/>
      <c r="C19" s="93"/>
      <c r="E19" s="122"/>
      <c r="F19" s="122"/>
      <c r="G19" s="122"/>
      <c r="H19" s="122"/>
      <c r="I19" s="122"/>
      <c r="J19" s="122"/>
      <c r="K19" s="122"/>
      <c r="L19" s="122"/>
      <c r="M19" s="122"/>
      <c r="N19" s="122"/>
      <c r="O19" s="122"/>
      <c r="P19" s="122"/>
      <c r="Q19" s="122"/>
      <c r="R19" s="122"/>
      <c r="S19" s="122"/>
      <c r="T19" s="74"/>
      <c r="U19" s="74"/>
      <c r="V19" s="74"/>
      <c r="W19" s="74"/>
      <c r="X19" s="74"/>
      <c r="Y19" s="74"/>
    </row>
    <row r="20" spans="2:25" ht="19.5">
      <c r="B20" s="93" t="s">
        <v>433</v>
      </c>
      <c r="C20" s="93"/>
      <c r="E20" s="122"/>
      <c r="F20" s="122"/>
      <c r="G20" s="122"/>
      <c r="H20" s="122"/>
      <c r="I20" s="122"/>
      <c r="J20" s="122"/>
      <c r="K20" s="122"/>
      <c r="L20" s="122"/>
      <c r="M20" s="122"/>
      <c r="N20" s="122"/>
      <c r="O20" s="122"/>
      <c r="P20" s="122"/>
      <c r="Q20" s="122"/>
      <c r="R20" s="122"/>
      <c r="S20" s="122"/>
      <c r="T20" s="74"/>
      <c r="U20" s="79"/>
      <c r="V20" s="74"/>
      <c r="W20" s="74"/>
      <c r="X20" s="74"/>
      <c r="Y20" s="74"/>
    </row>
    <row r="21" spans="2:25" ht="19.5">
      <c r="B21" s="93"/>
      <c r="C21" s="93"/>
      <c r="E21" s="122"/>
      <c r="F21" s="122"/>
      <c r="G21" s="122"/>
      <c r="H21" s="122"/>
      <c r="I21" s="122"/>
      <c r="J21" s="122"/>
      <c r="K21" s="122"/>
      <c r="L21" s="122"/>
      <c r="M21" s="122"/>
      <c r="N21" s="122"/>
      <c r="O21" s="122"/>
      <c r="P21" s="122"/>
      <c r="Q21" s="122"/>
      <c r="R21" s="122"/>
      <c r="S21" s="122"/>
      <c r="T21" s="74"/>
      <c r="U21" s="74"/>
      <c r="V21" s="74"/>
      <c r="W21" s="74"/>
      <c r="X21" s="74"/>
      <c r="Y21" s="74"/>
    </row>
    <row r="22" spans="2:25">
      <c r="E22" s="122"/>
      <c r="F22" s="122"/>
      <c r="G22" s="122"/>
      <c r="H22" s="122"/>
      <c r="I22" s="122"/>
      <c r="J22" s="122"/>
      <c r="K22" s="122"/>
      <c r="L22" s="122"/>
      <c r="M22" s="122"/>
      <c r="N22" s="122"/>
      <c r="O22" s="122"/>
      <c r="P22" s="122"/>
      <c r="Q22" s="122"/>
      <c r="R22" s="122"/>
      <c r="S22" s="122"/>
      <c r="T22" s="74"/>
      <c r="U22" s="74"/>
      <c r="V22" s="74"/>
      <c r="W22" s="74"/>
      <c r="X22" s="74"/>
      <c r="Y22" s="74"/>
    </row>
    <row r="23" spans="2:25">
      <c r="E23" s="122"/>
      <c r="F23" s="122"/>
      <c r="G23" s="122"/>
      <c r="H23" s="122"/>
      <c r="I23" s="122"/>
      <c r="J23" s="122"/>
      <c r="K23" s="122"/>
      <c r="L23" s="122"/>
      <c r="M23" s="122"/>
      <c r="N23" s="122"/>
      <c r="O23" s="122"/>
      <c r="P23" s="122"/>
      <c r="Q23" s="122"/>
      <c r="R23" s="122"/>
      <c r="S23" s="122"/>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E2:Y3"/>
    <mergeCell ref="E11:N12"/>
    <mergeCell ref="B2:C4"/>
    <mergeCell ref="B6:C6"/>
    <mergeCell ref="B8:C8"/>
    <mergeCell ref="E8:L9"/>
    <mergeCell ref="M8:N9"/>
    <mergeCell ref="B10:C10"/>
    <mergeCell ref="B12:C12"/>
    <mergeCell ref="Q5:S5"/>
    <mergeCell ref="B11:C11"/>
    <mergeCell ref="E5:N6"/>
    <mergeCell ref="Q6:S7"/>
    <mergeCell ref="W5:Y12"/>
    <mergeCell ref="B21:C21"/>
    <mergeCell ref="E18:S23"/>
    <mergeCell ref="E16:S17"/>
    <mergeCell ref="W13:Y14"/>
    <mergeCell ref="B16:C16"/>
    <mergeCell ref="B18:C18"/>
    <mergeCell ref="B20:C20"/>
    <mergeCell ref="B17:C17"/>
    <mergeCell ref="B19:C19"/>
    <mergeCell ref="B14:C14"/>
    <mergeCell ref="B13:C13"/>
    <mergeCell ref="B15:C15"/>
    <mergeCell ref="E13:N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5"/>
  <sheetData>
    <row r="1" spans="1:95">
      <c r="A1" t="s">
        <v>522</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575</v>
      </c>
      <c r="AP1" t="s">
        <v>575</v>
      </c>
      <c r="AQ1" t="s">
        <v>575</v>
      </c>
      <c r="AR1" t="s">
        <v>575</v>
      </c>
      <c r="AS1" t="s">
        <v>575</v>
      </c>
      <c r="AT1" t="s">
        <v>575</v>
      </c>
      <c r="AU1" t="s">
        <v>575</v>
      </c>
      <c r="AV1" t="s">
        <v>575</v>
      </c>
      <c r="AW1" t="s">
        <v>575</v>
      </c>
      <c r="AX1" t="s">
        <v>575</v>
      </c>
      <c r="AY1" t="s">
        <v>575</v>
      </c>
      <c r="AZ1" t="s">
        <v>575</v>
      </c>
      <c r="BA1" t="s">
        <v>575</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622</v>
      </c>
      <c r="CP1" t="s">
        <v>622</v>
      </c>
      <c r="CQ1" t="s">
        <v>622</v>
      </c>
    </row>
    <row r="2" spans="1:95">
      <c r="C2" t="s">
        <v>562</v>
      </c>
      <c r="D2" t="s">
        <v>562</v>
      </c>
      <c r="E2" t="s">
        <v>562</v>
      </c>
      <c r="F2" t="s">
        <v>562</v>
      </c>
      <c r="G2" t="s">
        <v>563</v>
      </c>
      <c r="H2" t="s">
        <v>563</v>
      </c>
      <c r="I2" t="s">
        <v>563</v>
      </c>
      <c r="J2" t="s">
        <v>563</v>
      </c>
      <c r="K2" t="s">
        <v>432</v>
      </c>
      <c r="L2" t="s">
        <v>432</v>
      </c>
      <c r="M2" t="s">
        <v>432</v>
      </c>
      <c r="N2" t="s">
        <v>432</v>
      </c>
      <c r="O2" t="s">
        <v>564</v>
      </c>
      <c r="P2" t="s">
        <v>564</v>
      </c>
      <c r="Q2" t="s">
        <v>564</v>
      </c>
      <c r="R2" t="s">
        <v>564</v>
      </c>
      <c r="S2" t="s">
        <v>565</v>
      </c>
      <c r="T2" t="s">
        <v>565</v>
      </c>
      <c r="U2" t="s">
        <v>565</v>
      </c>
      <c r="V2" t="s">
        <v>565</v>
      </c>
      <c r="W2" t="s">
        <v>566</v>
      </c>
      <c r="X2" t="s">
        <v>566</v>
      </c>
      <c r="Y2" t="s">
        <v>566</v>
      </c>
      <c r="Z2" t="s">
        <v>566</v>
      </c>
      <c r="AC2" t="s">
        <v>577</v>
      </c>
      <c r="AD2" t="s">
        <v>577</v>
      </c>
      <c r="AE2" t="s">
        <v>577</v>
      </c>
      <c r="AF2" t="s">
        <v>577</v>
      </c>
      <c r="AG2" t="s">
        <v>576</v>
      </c>
      <c r="AH2" t="s">
        <v>576</v>
      </c>
      <c r="AI2" t="s">
        <v>576</v>
      </c>
      <c r="AJ2" t="s">
        <v>570</v>
      </c>
      <c r="AK2" t="s">
        <v>570</v>
      </c>
      <c r="AL2" t="s">
        <v>570</v>
      </c>
      <c r="AM2" t="s">
        <v>570</v>
      </c>
      <c r="AP2" t="s">
        <v>582</v>
      </c>
      <c r="AQ2" t="s">
        <v>582</v>
      </c>
      <c r="AR2" t="s">
        <v>583</v>
      </c>
      <c r="AS2" t="s">
        <v>583</v>
      </c>
      <c r="AT2" t="s">
        <v>583</v>
      </c>
      <c r="AU2" t="s">
        <v>583</v>
      </c>
      <c r="AV2" t="s">
        <v>583</v>
      </c>
      <c r="AW2" t="s">
        <v>583</v>
      </c>
      <c r="AX2" t="s">
        <v>584</v>
      </c>
      <c r="AY2" t="s">
        <v>584</v>
      </c>
      <c r="AZ2" t="s">
        <v>584</v>
      </c>
      <c r="BC2" t="s">
        <v>591</v>
      </c>
      <c r="BD2" t="s">
        <v>591</v>
      </c>
      <c r="BE2" t="s">
        <v>591</v>
      </c>
      <c r="BF2" t="s">
        <v>595</v>
      </c>
      <c r="BG2" t="s">
        <v>595</v>
      </c>
      <c r="BH2" t="s">
        <v>494</v>
      </c>
      <c r="BI2" t="s">
        <v>494</v>
      </c>
      <c r="BJ2" t="s">
        <v>495</v>
      </c>
      <c r="BK2" t="s">
        <v>495</v>
      </c>
      <c r="BL2" t="s">
        <v>495</v>
      </c>
      <c r="BM2" t="s">
        <v>495</v>
      </c>
      <c r="BN2" t="s">
        <v>495</v>
      </c>
      <c r="BO2" t="s">
        <v>601</v>
      </c>
      <c r="BP2" t="s">
        <v>601</v>
      </c>
      <c r="BQ2" t="s">
        <v>601</v>
      </c>
      <c r="BR2" t="s">
        <v>614</v>
      </c>
      <c r="BS2" t="s">
        <v>614</v>
      </c>
      <c r="BT2" t="s">
        <v>614</v>
      </c>
      <c r="BU2" t="s">
        <v>614</v>
      </c>
      <c r="BV2" t="s">
        <v>615</v>
      </c>
      <c r="BW2" t="s">
        <v>615</v>
      </c>
      <c r="BX2" t="s">
        <v>615</v>
      </c>
      <c r="BY2" t="s">
        <v>615</v>
      </c>
      <c r="BZ2" t="s">
        <v>615</v>
      </c>
      <c r="CA2" t="s">
        <v>615</v>
      </c>
      <c r="CB2" t="s">
        <v>615</v>
      </c>
      <c r="CC2" t="s">
        <v>615</v>
      </c>
      <c r="CF2" t="s">
        <v>591</v>
      </c>
      <c r="CG2" t="s">
        <v>591</v>
      </c>
      <c r="CH2" t="s">
        <v>595</v>
      </c>
      <c r="CI2" t="s">
        <v>595</v>
      </c>
    </row>
    <row r="3" spans="1:95">
      <c r="B3" t="s">
        <v>567</v>
      </c>
      <c r="C3" t="s">
        <v>568</v>
      </c>
      <c r="D3" t="s">
        <v>569</v>
      </c>
      <c r="E3" t="s">
        <v>437</v>
      </c>
      <c r="F3" t="s">
        <v>570</v>
      </c>
      <c r="G3" t="s">
        <v>568</v>
      </c>
      <c r="H3" t="s">
        <v>569</v>
      </c>
      <c r="I3" t="s">
        <v>437</v>
      </c>
      <c r="J3" t="s">
        <v>570</v>
      </c>
      <c r="K3" t="s">
        <v>568</v>
      </c>
      <c r="L3" t="s">
        <v>569</v>
      </c>
      <c r="M3" t="s">
        <v>437</v>
      </c>
      <c r="N3" t="s">
        <v>570</v>
      </c>
      <c r="O3" t="s">
        <v>568</v>
      </c>
      <c r="P3" t="s">
        <v>569</v>
      </c>
      <c r="Q3" t="s">
        <v>437</v>
      </c>
      <c r="R3" t="s">
        <v>570</v>
      </c>
      <c r="S3" t="s">
        <v>568</v>
      </c>
      <c r="T3" t="s">
        <v>569</v>
      </c>
      <c r="U3" t="s">
        <v>437</v>
      </c>
      <c r="V3" t="s">
        <v>570</v>
      </c>
      <c r="W3" t="s">
        <v>568</v>
      </c>
      <c r="X3" t="s">
        <v>569</v>
      </c>
      <c r="Y3" t="s">
        <v>437</v>
      </c>
      <c r="Z3" t="s">
        <v>570</v>
      </c>
      <c r="AA3" t="s">
        <v>571</v>
      </c>
      <c r="AB3" t="s">
        <v>434</v>
      </c>
      <c r="AC3" t="s">
        <v>439</v>
      </c>
      <c r="AD3" t="s">
        <v>532</v>
      </c>
      <c r="AE3" t="s">
        <v>531</v>
      </c>
      <c r="AF3" t="s">
        <v>533</v>
      </c>
      <c r="AG3" t="s">
        <v>572</v>
      </c>
      <c r="AH3" t="s">
        <v>573</v>
      </c>
      <c r="AI3" t="s">
        <v>574</v>
      </c>
      <c r="AJ3" t="s">
        <v>561</v>
      </c>
      <c r="AK3" t="s">
        <v>528</v>
      </c>
      <c r="AL3" t="s">
        <v>530</v>
      </c>
      <c r="AM3" t="s">
        <v>529</v>
      </c>
      <c r="AN3" t="s">
        <v>0</v>
      </c>
      <c r="AO3" t="s">
        <v>567</v>
      </c>
      <c r="AP3" t="s">
        <v>578</v>
      </c>
      <c r="AQ3" t="s">
        <v>579</v>
      </c>
      <c r="AR3" t="s">
        <v>585</v>
      </c>
      <c r="AS3" t="s">
        <v>588</v>
      </c>
      <c r="AT3" t="s">
        <v>586</v>
      </c>
      <c r="AU3" t="s">
        <v>589</v>
      </c>
      <c r="AV3" t="s">
        <v>587</v>
      </c>
      <c r="AW3" t="s">
        <v>590</v>
      </c>
      <c r="AX3" t="s">
        <v>580</v>
      </c>
      <c r="AY3" t="s">
        <v>3</v>
      </c>
      <c r="AZ3" t="s">
        <v>581</v>
      </c>
      <c r="BA3" t="s">
        <v>0</v>
      </c>
      <c r="BB3" t="s">
        <v>567</v>
      </c>
      <c r="BC3" t="s">
        <v>592</v>
      </c>
      <c r="BD3" t="s">
        <v>593</v>
      </c>
      <c r="BE3" t="s">
        <v>594</v>
      </c>
      <c r="BF3" t="s">
        <v>592</v>
      </c>
      <c r="BG3" t="s">
        <v>593</v>
      </c>
      <c r="BH3" t="s">
        <v>596</v>
      </c>
      <c r="BI3" t="s">
        <v>597</v>
      </c>
      <c r="BJ3" t="s">
        <v>441</v>
      </c>
      <c r="BK3" t="s">
        <v>442</v>
      </c>
      <c r="BL3" t="s">
        <v>443</v>
      </c>
      <c r="BM3" t="s">
        <v>444</v>
      </c>
      <c r="BN3" t="s">
        <v>445</v>
      </c>
      <c r="BO3" t="s">
        <v>598</v>
      </c>
      <c r="BP3" t="s">
        <v>599</v>
      </c>
      <c r="BQ3" t="s">
        <v>600</v>
      </c>
      <c r="BR3" t="s">
        <v>602</v>
      </c>
      <c r="BS3" t="s">
        <v>603</v>
      </c>
      <c r="BT3" t="s">
        <v>604</v>
      </c>
      <c r="BU3" t="s">
        <v>605</v>
      </c>
      <c r="BV3" t="s">
        <v>606</v>
      </c>
      <c r="BW3" t="s">
        <v>607</v>
      </c>
      <c r="BX3" t="s">
        <v>608</v>
      </c>
      <c r="BY3" t="s">
        <v>609</v>
      </c>
      <c r="BZ3" t="s">
        <v>610</v>
      </c>
      <c r="CA3" t="s">
        <v>611</v>
      </c>
      <c r="CB3" t="s">
        <v>612</v>
      </c>
      <c r="CC3" t="s">
        <v>613</v>
      </c>
      <c r="CD3" t="s">
        <v>0</v>
      </c>
      <c r="CE3" t="s">
        <v>567</v>
      </c>
      <c r="CF3" t="s">
        <v>616</v>
      </c>
      <c r="CG3" t="s">
        <v>617</v>
      </c>
      <c r="CH3" t="s">
        <v>618</v>
      </c>
      <c r="CI3" t="s">
        <v>619</v>
      </c>
      <c r="CJ3" t="s">
        <v>0</v>
      </c>
      <c r="CK3" t="s">
        <v>567</v>
      </c>
      <c r="CL3" t="s">
        <v>620</v>
      </c>
      <c r="CM3" t="s">
        <v>621</v>
      </c>
      <c r="CN3" t="s">
        <v>0</v>
      </c>
      <c r="CO3" t="s">
        <v>5</v>
      </c>
      <c r="CP3" t="s">
        <v>624</v>
      </c>
      <c r="CQ3" t="s">
        <v>623</v>
      </c>
    </row>
    <row r="4" spans="1:95">
      <c r="A4" t="str">
        <f>Portada!I6</f>
        <v>II - 2024</v>
      </c>
      <c r="B4">
        <f>+Usuarios!Q6</f>
        <v>45707</v>
      </c>
      <c r="C4" t="str">
        <f>+Usuarios!$H$12</f>
        <v>Si</v>
      </c>
      <c r="D4">
        <f>+Usuarios!$J$12</f>
        <v>43608</v>
      </c>
      <c r="E4" t="str">
        <f>+Usuarios!$M$12</f>
        <v>Milyin Castro Cáceres</v>
      </c>
      <c r="F4">
        <f>+Usuarios!$Q$12</f>
        <v>45707</v>
      </c>
      <c r="G4" t="str">
        <f>+Usuarios!$H$14</f>
        <v>Si</v>
      </c>
      <c r="H4" s="50">
        <f>+Usuarios!$J$14</f>
        <v>45324</v>
      </c>
      <c r="I4" t="str">
        <f>+Usuarios!$M$14</f>
        <v>César Augusto Rincón Vicentes</v>
      </c>
      <c r="J4" s="50">
        <f>+Usuarios!$Q$14</f>
        <v>45471</v>
      </c>
      <c r="K4" t="str">
        <f>+Usuarios!$H$16</f>
        <v>Si</v>
      </c>
      <c r="L4">
        <f>+Usuarios!$J$16</f>
        <v>43839</v>
      </c>
      <c r="M4" t="str">
        <f>+Usuarios!$M$16</f>
        <v>Heidy Yineth Arévalo Gómez</v>
      </c>
      <c r="N4">
        <f>+Usuarios!$Q$16</f>
        <v>45177</v>
      </c>
      <c r="O4" t="str">
        <f>+Usuarios!$H$18</f>
        <v>Si</v>
      </c>
      <c r="P4">
        <f>+Usuarios!$J$18</f>
        <v>45631</v>
      </c>
      <c r="Q4" t="str">
        <f>+Usuarios!$M$18</f>
        <v>Katherine Forero Méndez</v>
      </c>
      <c r="R4">
        <f>+Usuarios!$Q$18</f>
        <v>45691</v>
      </c>
      <c r="S4" t="str">
        <f>+Usuarios!$H$20</f>
        <v>Si</v>
      </c>
      <c r="T4">
        <f>+Usuarios!$J$20</f>
        <v>45352</v>
      </c>
      <c r="U4" t="str">
        <f>+Usuarios!$M$20</f>
        <v>Juan Carlos Gómez Silva</v>
      </c>
      <c r="V4">
        <f>+Usuarios!$Q$20</f>
        <v>45473</v>
      </c>
      <c r="W4" t="str">
        <f>+Usuarios!$H$22</f>
        <v>Si</v>
      </c>
      <c r="X4">
        <f>+Usuarios!$J$22</f>
        <v>45352</v>
      </c>
      <c r="Y4" t="str">
        <f>+Usuarios!$M$22</f>
        <v>Juan Carlos Gómez Silva</v>
      </c>
      <c r="Z4">
        <f>+Usuarios!$Q$22</f>
        <v>45473</v>
      </c>
      <c r="AA4">
        <f>+Usuarios!E28</f>
        <v>0</v>
      </c>
      <c r="AB4">
        <f>+Abogados!Q6</f>
        <v>45702</v>
      </c>
      <c r="AC4">
        <f>+Abogados!G9</f>
        <v>2</v>
      </c>
      <c r="AD4">
        <f>+Abogados!J9</f>
        <v>2</v>
      </c>
      <c r="AE4">
        <f>+Abogados!M9</f>
        <v>0</v>
      </c>
      <c r="AF4">
        <f>+Abogados!P9</f>
        <v>0</v>
      </c>
      <c r="AG4">
        <f>+Abogados!I19</f>
        <v>2</v>
      </c>
      <c r="AH4">
        <f>+Abogados!I21</f>
        <v>2</v>
      </c>
      <c r="AI4">
        <f>+Abogados!I23</f>
        <v>2</v>
      </c>
      <c r="AJ4">
        <f>+Abogados!P19</f>
        <v>2</v>
      </c>
      <c r="AK4">
        <f>+Abogados!P21</f>
        <v>0</v>
      </c>
      <c r="AL4">
        <f>+Abogados!P23</f>
        <v>0</v>
      </c>
      <c r="AM4">
        <f>+Abogados!P25</f>
        <v>0</v>
      </c>
      <c r="AN4">
        <f>+Abogados!E30</f>
        <v>0</v>
      </c>
      <c r="AO4">
        <f>+'Comité de conciliación'!P6</f>
        <v>45702</v>
      </c>
      <c r="AP4" t="str">
        <f>+'Comité de conciliación'!N8</f>
        <v>No</v>
      </c>
      <c r="AQ4" t="str">
        <f>+'Comité de conciliación'!N10</f>
        <v>No</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0</v>
      </c>
      <c r="AZ4">
        <f>+'Comité de conciliación'!J22</f>
        <v>0</v>
      </c>
      <c r="BA4" t="str">
        <f>+'Comité de conciliación'!E27</f>
        <v xml:space="preserve">No se han registrado fichas de conciliación en sistema Ekogui. </v>
      </c>
      <c r="BB4">
        <f>+Judiciales!S7</f>
        <v>45702</v>
      </c>
      <c r="BC4">
        <f>+Judiciales!L12</f>
        <v>5</v>
      </c>
      <c r="BD4">
        <f>+Judiciales!L14</f>
        <v>5</v>
      </c>
      <c r="BE4">
        <f>+Judiciales!L16</f>
        <v>0</v>
      </c>
      <c r="BF4">
        <f>+Judiciales!L21</f>
        <v>0</v>
      </c>
      <c r="BG4">
        <f>+Judiciales!L23</f>
        <v>0</v>
      </c>
      <c r="BH4">
        <f>+Judiciales!L28</f>
        <v>7</v>
      </c>
      <c r="BI4">
        <f>+Judiciales!L30</f>
        <v>0</v>
      </c>
      <c r="BJ4">
        <f>+Judiciales!L40</f>
        <v>0</v>
      </c>
      <c r="BK4">
        <f>+Judiciales!L42</f>
        <v>0</v>
      </c>
      <c r="BL4">
        <f>+Judiciales!L44</f>
        <v>0</v>
      </c>
      <c r="BM4">
        <f>+Judiciales!L46</f>
        <v>0</v>
      </c>
      <c r="BN4">
        <f>+Judiciales!L48</f>
        <v>0</v>
      </c>
      <c r="BO4">
        <f>+Judiciales!U12</f>
        <v>0</v>
      </c>
      <c r="BP4">
        <f>+Judiciales!U14</f>
        <v>0</v>
      </c>
      <c r="BQ4">
        <f>+Judiciales!U16</f>
        <v>0</v>
      </c>
      <c r="BR4">
        <f>+Judiciales!U21</f>
        <v>5</v>
      </c>
      <c r="BS4">
        <f>+Judiciales!U23</f>
        <v>0</v>
      </c>
      <c r="BT4">
        <f>+Judiciales!U25</f>
        <v>4</v>
      </c>
      <c r="BU4">
        <f>+Judiciales!U27</f>
        <v>1</v>
      </c>
      <c r="BV4">
        <f>+Judiciales!S32</f>
        <v>1</v>
      </c>
      <c r="BW4">
        <f>+Judiciales!T32</f>
        <v>0</v>
      </c>
      <c r="BX4">
        <f>+Judiciales!S34</f>
        <v>3</v>
      </c>
      <c r="BY4">
        <f>+Judiciales!T34</f>
        <v>3</v>
      </c>
      <c r="BZ4">
        <f>+Judiciales!S36</f>
        <v>0</v>
      </c>
      <c r="CA4">
        <f>+Judiciales!T36</f>
        <v>0</v>
      </c>
      <c r="CB4">
        <f>+Judiciales!S38</f>
        <v>0</v>
      </c>
      <c r="CC4">
        <f>+Judiciales!T38</f>
        <v>0</v>
      </c>
      <c r="CD4" t="str">
        <f>+Judiciales!N43</f>
        <v>Se registra un (1) proceso sin calificación del riesgo; fue asignado al abogado el 06 de febrero de 2025.</v>
      </c>
      <c r="CE4">
        <f>+Arbitramentos!S6</f>
        <v>45702</v>
      </c>
      <c r="CF4">
        <f>+Arbitramentos!L11</f>
        <v>0</v>
      </c>
      <c r="CG4">
        <f>+Arbitramentos!L13</f>
        <v>0</v>
      </c>
      <c r="CH4">
        <f>+Arbitramentos!U11</f>
        <v>0</v>
      </c>
      <c r="CI4">
        <f>+Arbitramentos!U13</f>
        <v>0</v>
      </c>
      <c r="CJ4" t="str">
        <f>+Arbitramentos!E19</f>
        <v>No se adelantaron procesos de arbitramento</v>
      </c>
      <c r="CK4">
        <f>+Pagos!Q6</f>
        <v>45702</v>
      </c>
      <c r="CL4" t="str">
        <f>+Pagos!M8</f>
        <v>NO</v>
      </c>
      <c r="CM4" t="str">
        <f>+Pagos!E13</f>
        <v>Ninguno</v>
      </c>
      <c r="CN4" t="str">
        <f>+Pagos!E18</f>
        <v xml:space="preserve">En el periodo objeto de la evaluación no se realizaron pagos por procesos judiciales. </v>
      </c>
      <c r="CO4" t="str">
        <f>+Resumen!E10</f>
        <v>UNIDAD ADMINISTRATIVA ESPECIAL CONTADURIA GENERAL DE LA NACION-CGN</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Katherine Forero Mendez - GIT de Control Interno</cp:lastModifiedBy>
  <cp:revision/>
  <cp:lastPrinted>2025-02-19T16:11:04Z</cp:lastPrinted>
  <dcterms:created xsi:type="dcterms:W3CDTF">2020-06-25T21:16:25Z</dcterms:created>
  <dcterms:modified xsi:type="dcterms:W3CDTF">2025-02-19T16:13:38Z</dcterms:modified>
  <cp:category/>
  <cp:contentStatus/>
</cp:coreProperties>
</file>