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a PDF\a PDF\Consolidación\2017\EstadisticasEcono\2015\"/>
    </mc:Choice>
  </mc:AlternateContent>
  <workbookProtection workbookPassword="EECE" lockStructure="1"/>
  <bookViews>
    <workbookView xWindow="0" yWindow="0" windowWidth="28800" windowHeight="11835" tabRatio="882"/>
  </bookViews>
  <sheets>
    <sheet name="Coverpage" sheetId="1" r:id="rId1"/>
    <sheet name="StatementI" sheetId="2" r:id="rId2"/>
    <sheet name="StatementII" sheetId="3" r:id="rId3"/>
    <sheet name="StatementIII" sheetId="4" r:id="rId4"/>
    <sheet name="StatementIV" sheetId="5" r:id="rId5"/>
    <sheet name="Table1" sheetId="6" r:id="rId6"/>
    <sheet name="Table2" sheetId="7" r:id="rId7"/>
    <sheet name="Table3" sheetId="8" r:id="rId8"/>
    <sheet name="Table4" sheetId="9" r:id="rId9"/>
    <sheet name="Table5" sheetId="10" r:id="rId10"/>
    <sheet name="Table6" sheetId="11" r:id="rId11"/>
    <sheet name="Table6A" sheetId="12" r:id="rId12"/>
    <sheet name="Table6B" sheetId="13" r:id="rId13"/>
    <sheet name="Table7" sheetId="14" r:id="rId14"/>
    <sheet name="Table8A" sheetId="15" r:id="rId15"/>
    <sheet name="Table8B" sheetId="16" r:id="rId16"/>
    <sheet name="Table9" sheetId="17" r:id="rId17"/>
    <sheet name="Annex1" sheetId="18" r:id="rId18"/>
    <sheet name="Annex2" sheetId="19" r:id="rId19"/>
    <sheet name="Consolidation Checks" sheetId="20" state="hidden" r:id="rId20"/>
    <sheet name="OtherThanCashData Checks Report" sheetId="21" state="hidden" r:id="rId21"/>
    <sheet name="Cash Data Checks Report" sheetId="22" state="hidden" r:id="rId22"/>
    <sheet name="Report Form" sheetId="23" state="hidden" r:id="rId23"/>
  </sheets>
  <definedNames>
    <definedName name="_xlnm.Print_Area" localSheetId="17">Annex1!$P$1:$X$155</definedName>
    <definedName name="_xlnm.Print_Area" localSheetId="18">Annex2!$A$1:$E$98</definedName>
    <definedName name="_xlnm.Print_Area" localSheetId="21">'Cash Data Checks Report'!$A$1:$O$46</definedName>
    <definedName name="_xlnm.Print_Area" localSheetId="0">Coverpage!$A$1:$S$39</definedName>
    <definedName name="_xlnm.Print_Area" localSheetId="20">'OtherThanCashData Checks Report'!$A$1:$O$46</definedName>
    <definedName name="_xlnm.Print_Area" localSheetId="1">StatementI!$A$1:$M$45</definedName>
    <definedName name="_xlnm.Print_Area" localSheetId="2">StatementII!$B$1:$N$43</definedName>
    <definedName name="_xlnm.Print_Area" localSheetId="3">StatementIII!$A$1:$M$37</definedName>
    <definedName name="_xlnm.Print_Area" localSheetId="4">StatementIV!$A$1:$M$25</definedName>
    <definedName name="_xlnm.Print_Area" localSheetId="5">Table1!$B$1:$N$114</definedName>
    <definedName name="_xlnm.Print_Area" localSheetId="6">Table2!$B$1:$N$80</definedName>
    <definedName name="_xlnm.Print_Area" localSheetId="7">Table3!$B$1:$N$99</definedName>
    <definedName name="_xlnm.Print_Area" localSheetId="8">Table4!$B$1:$N$41</definedName>
    <definedName name="_xlnm.Print_Area" localSheetId="9">Table5!$B$1:$N$41</definedName>
    <definedName name="_xlnm.Print_Area" localSheetId="10">Table6!$B$1:$N$115</definedName>
    <definedName name="_xlnm.Print_Area" localSheetId="11">Table6A!$B$1:$N$83</definedName>
    <definedName name="_xlnm.Print_Area" localSheetId="12">Table6B!$B$1:$N$71</definedName>
    <definedName name="_xlnm.Print_Area" localSheetId="13">Table7!$B$1:$N$88</definedName>
    <definedName name="_xlnm.Print_Area" localSheetId="14">Table8A!$B$1:$N$45</definedName>
    <definedName name="_xlnm.Print_Area" localSheetId="15">Table8B!$B$1:$N$45</definedName>
    <definedName name="_xlnm.Print_Area" localSheetId="16">Table9!$B$1:$N$41</definedName>
    <definedName name="DATA_ANNEX_1">Annex1!$E$9:$N$14,Annex1!$E$16:$N$21,Annex1!$E$43:$N$48,Annex1!$E$50:$N$55,Annex1!$E$60:$N$65,Annex1!$E$67:$N$72,Annex1!$E$94:$N$99,Annex1!$E$101:$N$106,Annex1!$E$111:$N$116,Annex1!$E$118:$N$123,Annex1!$E$129:$N$134,Annex1!$E$136:$N$141,Annex1!$E$146:$N$151,Annex1!$E$153:$N$158</definedName>
    <definedName name="DATA_STATEMENT_II">StatementII!$E$9:$N$22,StatementII!$E$24:$N$30,StatementII!$E$32:$N$40,StatementII!$E$42:$N$43</definedName>
    <definedName name="DATA_TABLE_1">Table1!$E$8:$N$89,Table1!$E$92:$M$93,Table1!$E$95:$N$100,Table1!$N$92:$N$93,Table1!$E$102:$N$107,Table1!$E$109:$N$114</definedName>
    <definedName name="DATA_TABLE_2">Table2!$E$8:$N$53,Table2!$E$56:$N$57,Table2!$E$59:$N$66,Table2!$E$68:$N$73,Table2!$E$75:$N$80</definedName>
    <definedName name="DATA_TABLE_3">Table3!$E$8:$N$79,Table3!$E$81:$N$99</definedName>
    <definedName name="DATA_TABLE_4">Table4!$E$8:$N$35,Table4!$E$37:$N$41</definedName>
    <definedName name="DATA_TABLE_5">Table5!$E$8:$N$35,Table5!$E$37:$N$41</definedName>
    <definedName name="DATA_TABLE_6">Table6!$E$8:$N$31,Table6!$E$33:$N$79,Table6!$E$81:$N$81,Table6!$E$83:$N$101,Table6!$E$103:$N$106,Table6!$E$108:$N$115</definedName>
    <definedName name="DATA_TABLE_6A">Table6A!$E$8:$N$8,Table6A!$E$10:$N$10,Table6A!$E$13:$N$13,Table6A!$E$15:$N$15,Table6A!$E$17:$N$83</definedName>
    <definedName name="DATA_TABLE_6B">Table6B!$E$8:$N$8,Table6B!$E$10:$N$10,Table6B!$E$13:$N$13,Table6B!$E$15:$N$15,Table6B!$E$17:$N$71</definedName>
    <definedName name="DATA_TABLE_7">Table7!$E$8:$N$87</definedName>
    <definedName name="DATA_TABLE_8A">Table8A!$E$10:$N$21,Table8A!$E$23:$N$26,Table8A!$E$29:$N$40,Table8A!$E$42:$N$45</definedName>
    <definedName name="DATA_TABLE_8B">Table8B!$E$10:$N$21,Table8B!$E$23:$N$26,Table8B!$E$29:$N$40,Table8B!$E$42:$N$45</definedName>
    <definedName name="DATA_TABLE_9">Table9!$E$8:$N$35,Table9!$E$37:$N$41</definedName>
    <definedName name="METADATA_COVERPAGE_1">Coverpage!$I$11:$I$12,Coverpage!$I$14:$I$15,Coverpage!$I$17:$I$22</definedName>
    <definedName name="METADATA_COVERPAGE_2">Coverpage!$I$27:$P$35</definedName>
    <definedName name="Report_Version_Number">'Report Form'!$A$3</definedName>
    <definedName name="Report_Version_Tag">'Report Form'!$A$1</definedName>
    <definedName name="Reporting_Alternate_Sender_Email">Coverpage!$I$21</definedName>
    <definedName name="Reporting_Alternate_Sender_Name">Coverpage!$I$20</definedName>
    <definedName name="Reporting_Compiling_Organization">Coverpage!$I$17</definedName>
    <definedName name="Reporting_Country_Code">Coverpage!$I$9</definedName>
    <definedName name="Reporting_Country_Fiscal_End_Day">Coverpage!$I$12</definedName>
    <definedName name="Reporting_Country_Fiscal_End_Month">Coverpage!$I$11</definedName>
    <definedName name="Reporting_Country_Name">Coverpage!$I$8</definedName>
    <definedName name="Reporting_Currency_Blank">Coverpage!$U$14</definedName>
    <definedName name="Reporting_Currency_Code">Coverpage!$U$13</definedName>
    <definedName name="Reporting_Currency_Name">Coverpage!$I$13</definedName>
    <definedName name="Reporting_Date">Coverpage!$I$22</definedName>
    <definedName name="Reporting_Period_Code">Coverpage!$I$10</definedName>
    <definedName name="Reporting_Period_Std_Code">Coverpage!$U$10</definedName>
    <definedName name="Reporting_Scale_Name">Coverpage!$I$15</definedName>
    <definedName name="Reporting_Sender_Email">Coverpage!$I$19</definedName>
    <definedName name="Reporting_Sender_Name">Coverpage!$I$18</definedName>
    <definedName name="_xlnm.Print_Titles" localSheetId="17">Annex1!$1:$3</definedName>
    <definedName name="_xlnm.Print_Titles" localSheetId="1">StatementI!$1:$6</definedName>
    <definedName name="_xlnm.Print_Titles" localSheetId="2">StatementII!$1:$7</definedName>
    <definedName name="_xlnm.Print_Titles" localSheetId="4">StatementIV!$1:$6</definedName>
    <definedName name="_xlnm.Print_Titles" localSheetId="5">Table1!$1:$7</definedName>
    <definedName name="_xlnm.Print_Titles" localSheetId="6">Table2!$1:$7</definedName>
    <definedName name="_xlnm.Print_Titles" localSheetId="7">Table3!$1:$7</definedName>
    <definedName name="_xlnm.Print_Titles" localSheetId="8">Table4!$1:$7</definedName>
    <definedName name="_xlnm.Print_Titles" localSheetId="9">Table5!$1:$7</definedName>
    <definedName name="_xlnm.Print_Titles" localSheetId="10">Table6!$1:$7</definedName>
    <definedName name="_xlnm.Print_Titles" localSheetId="11">Table6A!$1:$7</definedName>
    <definedName name="_xlnm.Print_Titles" localSheetId="13">Table7!$1:$7</definedName>
    <definedName name="_xlnm.Print_Titles" localSheetId="16">Table9!$1:$7</definedName>
    <definedName name="Z_C3088B2E_F853_4D7E_B687_C6500891DFCB_.wvu.PrintArea" localSheetId="17" hidden="1">Annex1!$P$1:$X$155</definedName>
    <definedName name="Z_C3088B2E_F853_4D7E_B687_C6500891DFCB_.wvu.PrintArea" localSheetId="18" hidden="1">Annex2!$A$1:$E$98</definedName>
    <definedName name="Z_C3088B2E_F853_4D7E_B687_C6500891DFCB_.wvu.PrintArea" localSheetId="21" hidden="1">'Cash Data Checks Report'!$A$1:$O$46</definedName>
    <definedName name="Z_C3088B2E_F853_4D7E_B687_C6500891DFCB_.wvu.PrintArea" localSheetId="0" hidden="1">Coverpage!$A$1:$S$39</definedName>
    <definedName name="Z_C3088B2E_F853_4D7E_B687_C6500891DFCB_.wvu.PrintArea" localSheetId="20" hidden="1">'OtherThanCashData Checks Report'!$A$1:$O$46</definedName>
    <definedName name="Z_C3088B2E_F853_4D7E_B687_C6500891DFCB_.wvu.PrintArea" localSheetId="1" hidden="1">StatementI!$A$1:$M$45</definedName>
    <definedName name="Z_C3088B2E_F853_4D7E_B687_C6500891DFCB_.wvu.PrintArea" localSheetId="2" hidden="1">StatementII!$B$1:$N$43</definedName>
    <definedName name="Z_C3088B2E_F853_4D7E_B687_C6500891DFCB_.wvu.PrintArea" localSheetId="3" hidden="1">StatementIII!$A$1:$M$37</definedName>
    <definedName name="Z_C3088B2E_F853_4D7E_B687_C6500891DFCB_.wvu.PrintArea" localSheetId="4" hidden="1">StatementIV!$A$1:$M$25</definedName>
    <definedName name="Z_C3088B2E_F853_4D7E_B687_C6500891DFCB_.wvu.PrintArea" localSheetId="5" hidden="1">Table1!$B$1:$N$114</definedName>
    <definedName name="Z_C3088B2E_F853_4D7E_B687_C6500891DFCB_.wvu.PrintArea" localSheetId="6" hidden="1">Table2!$B$1:$N$80</definedName>
    <definedName name="Z_C3088B2E_F853_4D7E_B687_C6500891DFCB_.wvu.PrintArea" localSheetId="7" hidden="1">Table3!$B$1:$N$99</definedName>
    <definedName name="Z_C3088B2E_F853_4D7E_B687_C6500891DFCB_.wvu.PrintArea" localSheetId="8" hidden="1">Table4!$B$1:$N$41</definedName>
    <definedName name="Z_C3088B2E_F853_4D7E_B687_C6500891DFCB_.wvu.PrintArea" localSheetId="9" hidden="1">Table5!$B$1:$N$41</definedName>
    <definedName name="Z_C3088B2E_F853_4D7E_B687_C6500891DFCB_.wvu.PrintArea" localSheetId="10" hidden="1">Table6!$B$1:$N$115</definedName>
    <definedName name="Z_C3088B2E_F853_4D7E_B687_C6500891DFCB_.wvu.PrintArea" localSheetId="11" hidden="1">Table6A!$B$1:$N$83</definedName>
    <definedName name="Z_C3088B2E_F853_4D7E_B687_C6500891DFCB_.wvu.PrintArea" localSheetId="12" hidden="1">Table6B!$B$1:$N$71</definedName>
    <definedName name="Z_C3088B2E_F853_4D7E_B687_C6500891DFCB_.wvu.PrintArea" localSheetId="13" hidden="1">Table7!$B$1:$N$88</definedName>
    <definedName name="Z_C3088B2E_F853_4D7E_B687_C6500891DFCB_.wvu.PrintArea" localSheetId="14" hidden="1">Table8A!$B$1:$N$45</definedName>
    <definedName name="Z_C3088B2E_F853_4D7E_B687_C6500891DFCB_.wvu.PrintArea" localSheetId="15" hidden="1">Table8B!$B$1:$N$45</definedName>
    <definedName name="Z_C3088B2E_F853_4D7E_B687_C6500891DFCB_.wvu.PrintArea" localSheetId="16" hidden="1">Table9!$B$1:$N$41</definedName>
    <definedName name="Z_C3088B2E_F853_4D7E_B687_C6500891DFCB_.wvu.PrintTitles" localSheetId="17" hidden="1">Annex1!$1:$3</definedName>
    <definedName name="Z_C3088B2E_F853_4D7E_B687_C6500891DFCB_.wvu.PrintTitles" localSheetId="1" hidden="1">StatementI!$1:$6</definedName>
    <definedName name="Z_C3088B2E_F853_4D7E_B687_C6500891DFCB_.wvu.PrintTitles" localSheetId="2" hidden="1">StatementII!$1:$7</definedName>
    <definedName name="Z_C3088B2E_F853_4D7E_B687_C6500891DFCB_.wvu.PrintTitles" localSheetId="4" hidden="1">StatementIV!$1:$6</definedName>
    <definedName name="Z_C3088B2E_F853_4D7E_B687_C6500891DFCB_.wvu.PrintTitles" localSheetId="5" hidden="1">Table1!$1:$7</definedName>
    <definedName name="Z_C3088B2E_F853_4D7E_B687_C6500891DFCB_.wvu.PrintTitles" localSheetId="6" hidden="1">Table2!$1:$7</definedName>
    <definedName name="Z_C3088B2E_F853_4D7E_B687_C6500891DFCB_.wvu.PrintTitles" localSheetId="7" hidden="1">Table3!$1:$7</definedName>
    <definedName name="Z_C3088B2E_F853_4D7E_B687_C6500891DFCB_.wvu.PrintTitles" localSheetId="8" hidden="1">Table4!$1:$7</definedName>
    <definedName name="Z_C3088B2E_F853_4D7E_B687_C6500891DFCB_.wvu.PrintTitles" localSheetId="9" hidden="1">Table5!$1:$7</definedName>
    <definedName name="Z_C3088B2E_F853_4D7E_B687_C6500891DFCB_.wvu.PrintTitles" localSheetId="10" hidden="1">Table6!$1:$7</definedName>
    <definedName name="Z_C3088B2E_F853_4D7E_B687_C6500891DFCB_.wvu.PrintTitles" localSheetId="11" hidden="1">Table6A!$1:$7</definedName>
    <definedName name="Z_C3088B2E_F853_4D7E_B687_C6500891DFCB_.wvu.PrintTitles" localSheetId="13" hidden="1">Table7!$1:$7</definedName>
    <definedName name="Z_C3088B2E_F853_4D7E_B687_C6500891DFCB_.wvu.PrintTitles" localSheetId="16" hidden="1">Table9!$1:$7</definedName>
    <definedName name="Z_C3088B2E_F853_4D7E_B687_C6500891DFCB_.wvu.Rows" localSheetId="18" hidden="1">Annex2!$100:$122</definedName>
    <definedName name="Z_D66484CB_9D53_43A1_A83D_11534BC40BF6_.wvu.PrintArea" localSheetId="17" hidden="1">Annex1!$P$1:$X$155</definedName>
    <definedName name="Z_D66484CB_9D53_43A1_A83D_11534BC40BF6_.wvu.PrintArea" localSheetId="18" hidden="1">Annex2!$A$1:$E$98</definedName>
    <definedName name="Z_D66484CB_9D53_43A1_A83D_11534BC40BF6_.wvu.PrintArea" localSheetId="21" hidden="1">'Cash Data Checks Report'!$A$1:$O$46</definedName>
    <definedName name="Z_D66484CB_9D53_43A1_A83D_11534BC40BF6_.wvu.PrintArea" localSheetId="0" hidden="1">Coverpage!$A$1:$S$39</definedName>
    <definedName name="Z_D66484CB_9D53_43A1_A83D_11534BC40BF6_.wvu.PrintArea" localSheetId="20" hidden="1">'OtherThanCashData Checks Report'!$A$1:$O$46</definedName>
    <definedName name="Z_D66484CB_9D53_43A1_A83D_11534BC40BF6_.wvu.PrintArea" localSheetId="1" hidden="1">StatementI!$A$1:$M$45</definedName>
    <definedName name="Z_D66484CB_9D53_43A1_A83D_11534BC40BF6_.wvu.PrintArea" localSheetId="2" hidden="1">StatementII!$B$1:$N$43</definedName>
    <definedName name="Z_D66484CB_9D53_43A1_A83D_11534BC40BF6_.wvu.PrintArea" localSheetId="3" hidden="1">StatementIII!$A$1:$M$37</definedName>
    <definedName name="Z_D66484CB_9D53_43A1_A83D_11534BC40BF6_.wvu.PrintArea" localSheetId="4" hidden="1">StatementIV!$A$1:$M$25</definedName>
    <definedName name="Z_D66484CB_9D53_43A1_A83D_11534BC40BF6_.wvu.PrintArea" localSheetId="5" hidden="1">Table1!$B$1:$N$114</definedName>
    <definedName name="Z_D66484CB_9D53_43A1_A83D_11534BC40BF6_.wvu.PrintArea" localSheetId="6" hidden="1">Table2!$B$1:$N$80</definedName>
    <definedName name="Z_D66484CB_9D53_43A1_A83D_11534BC40BF6_.wvu.PrintArea" localSheetId="7" hidden="1">Table3!$B$1:$N$99</definedName>
    <definedName name="Z_D66484CB_9D53_43A1_A83D_11534BC40BF6_.wvu.PrintArea" localSheetId="8" hidden="1">Table4!$B$1:$N$41</definedName>
    <definedName name="Z_D66484CB_9D53_43A1_A83D_11534BC40BF6_.wvu.PrintArea" localSheetId="9" hidden="1">Table5!$B$1:$N$41</definedName>
    <definedName name="Z_D66484CB_9D53_43A1_A83D_11534BC40BF6_.wvu.PrintArea" localSheetId="10" hidden="1">Table6!$B$1:$N$115</definedName>
    <definedName name="Z_D66484CB_9D53_43A1_A83D_11534BC40BF6_.wvu.PrintArea" localSheetId="11" hidden="1">Table6A!$B$1:$N$83</definedName>
    <definedName name="Z_D66484CB_9D53_43A1_A83D_11534BC40BF6_.wvu.PrintArea" localSheetId="12" hidden="1">Table6B!$B$1:$N$71</definedName>
    <definedName name="Z_D66484CB_9D53_43A1_A83D_11534BC40BF6_.wvu.PrintArea" localSheetId="13" hidden="1">Table7!$B$1:$N$88</definedName>
    <definedName name="Z_D66484CB_9D53_43A1_A83D_11534BC40BF6_.wvu.PrintArea" localSheetId="14" hidden="1">Table8A!$B$1:$N$45</definedName>
    <definedName name="Z_D66484CB_9D53_43A1_A83D_11534BC40BF6_.wvu.PrintArea" localSheetId="15" hidden="1">Table8B!$B$1:$N$45</definedName>
    <definedName name="Z_D66484CB_9D53_43A1_A83D_11534BC40BF6_.wvu.PrintArea" localSheetId="16" hidden="1">Table9!$B$1:$N$41</definedName>
    <definedName name="Z_D66484CB_9D53_43A1_A83D_11534BC40BF6_.wvu.PrintTitles" localSheetId="17" hidden="1">Annex1!$1:$3</definedName>
    <definedName name="Z_D66484CB_9D53_43A1_A83D_11534BC40BF6_.wvu.PrintTitles" localSheetId="1" hidden="1">StatementI!$1:$6</definedName>
    <definedName name="Z_D66484CB_9D53_43A1_A83D_11534BC40BF6_.wvu.PrintTitles" localSheetId="2" hidden="1">StatementII!$1:$7</definedName>
    <definedName name="Z_D66484CB_9D53_43A1_A83D_11534BC40BF6_.wvu.PrintTitles" localSheetId="4" hidden="1">StatementIV!$1:$6</definedName>
    <definedName name="Z_D66484CB_9D53_43A1_A83D_11534BC40BF6_.wvu.PrintTitles" localSheetId="5" hidden="1">Table1!$1:$7</definedName>
    <definedName name="Z_D66484CB_9D53_43A1_A83D_11534BC40BF6_.wvu.PrintTitles" localSheetId="6" hidden="1">Table2!$1:$7</definedName>
    <definedName name="Z_D66484CB_9D53_43A1_A83D_11534BC40BF6_.wvu.PrintTitles" localSheetId="7" hidden="1">Table3!$1:$7</definedName>
    <definedName name="Z_D66484CB_9D53_43A1_A83D_11534BC40BF6_.wvu.PrintTitles" localSheetId="8" hidden="1">Table4!$1:$7</definedName>
    <definedName name="Z_D66484CB_9D53_43A1_A83D_11534BC40BF6_.wvu.PrintTitles" localSheetId="9" hidden="1">Table5!$1:$7</definedName>
    <definedName name="Z_D66484CB_9D53_43A1_A83D_11534BC40BF6_.wvu.PrintTitles" localSheetId="10" hidden="1">Table6!$1:$7</definedName>
    <definedName name="Z_D66484CB_9D53_43A1_A83D_11534BC40BF6_.wvu.PrintTitles" localSheetId="11" hidden="1">Table6A!$1:$7</definedName>
    <definedName name="Z_D66484CB_9D53_43A1_A83D_11534BC40BF6_.wvu.PrintTitles" localSheetId="13" hidden="1">Table7!$1:$7</definedName>
    <definedName name="Z_D66484CB_9D53_43A1_A83D_11534BC40BF6_.wvu.PrintTitles" localSheetId="16" hidden="1">Table9!$1:$7</definedName>
    <definedName name="Z_D66484CB_9D53_43A1_A83D_11534BC40BF6_.wvu.Rows" localSheetId="18" hidden="1">Annex2!$100:$122</definedName>
    <definedName name="Z_F866C9B2_56BF_4FE4_B270_CC8FE15A5892_.wvu.PrintArea" localSheetId="17" hidden="1">Annex1!$P$1:$X$155</definedName>
    <definedName name="Z_F866C9B2_56BF_4FE4_B270_CC8FE15A5892_.wvu.PrintArea" localSheetId="18" hidden="1">Annex2!$A$1:$E$98</definedName>
    <definedName name="Z_F866C9B2_56BF_4FE4_B270_CC8FE15A5892_.wvu.PrintArea" localSheetId="21" hidden="1">'Cash Data Checks Report'!$A$1:$O$46</definedName>
    <definedName name="Z_F866C9B2_56BF_4FE4_B270_CC8FE15A5892_.wvu.PrintArea" localSheetId="0" hidden="1">Coverpage!$A$1:$S$39</definedName>
    <definedName name="Z_F866C9B2_56BF_4FE4_B270_CC8FE15A5892_.wvu.PrintArea" localSheetId="20" hidden="1">'OtherThanCashData Checks Report'!$A$1:$O$46</definedName>
    <definedName name="Z_F866C9B2_56BF_4FE4_B270_CC8FE15A5892_.wvu.PrintArea" localSheetId="1" hidden="1">StatementI!$A$1:$M$45</definedName>
    <definedName name="Z_F866C9B2_56BF_4FE4_B270_CC8FE15A5892_.wvu.PrintArea" localSheetId="2" hidden="1">StatementII!$B$1:$N$43</definedName>
    <definedName name="Z_F866C9B2_56BF_4FE4_B270_CC8FE15A5892_.wvu.PrintArea" localSheetId="3" hidden="1">StatementIII!$A$1:$M$37</definedName>
    <definedName name="Z_F866C9B2_56BF_4FE4_B270_CC8FE15A5892_.wvu.PrintArea" localSheetId="4" hidden="1">StatementIV!$A$1:$M$25</definedName>
    <definedName name="Z_F866C9B2_56BF_4FE4_B270_CC8FE15A5892_.wvu.PrintArea" localSheetId="5" hidden="1">Table1!$B$1:$N$114</definedName>
    <definedName name="Z_F866C9B2_56BF_4FE4_B270_CC8FE15A5892_.wvu.PrintArea" localSheetId="6" hidden="1">Table2!$B$1:$N$80</definedName>
    <definedName name="Z_F866C9B2_56BF_4FE4_B270_CC8FE15A5892_.wvu.PrintArea" localSheetId="7" hidden="1">Table3!$B$1:$N$99</definedName>
    <definedName name="Z_F866C9B2_56BF_4FE4_B270_CC8FE15A5892_.wvu.PrintArea" localSheetId="8" hidden="1">Table4!$B$1:$N$41</definedName>
    <definedName name="Z_F866C9B2_56BF_4FE4_B270_CC8FE15A5892_.wvu.PrintArea" localSheetId="9" hidden="1">Table5!$B$1:$N$41</definedName>
    <definedName name="Z_F866C9B2_56BF_4FE4_B270_CC8FE15A5892_.wvu.PrintArea" localSheetId="10" hidden="1">Table6!$B$1:$N$115</definedName>
    <definedName name="Z_F866C9B2_56BF_4FE4_B270_CC8FE15A5892_.wvu.PrintArea" localSheetId="11" hidden="1">Table6A!$B$1:$N$83</definedName>
    <definedName name="Z_F866C9B2_56BF_4FE4_B270_CC8FE15A5892_.wvu.PrintArea" localSheetId="12" hidden="1">Table6B!$B$1:$N$71</definedName>
    <definedName name="Z_F866C9B2_56BF_4FE4_B270_CC8FE15A5892_.wvu.PrintArea" localSheetId="13" hidden="1">Table7!$B$1:$N$88</definedName>
    <definedName name="Z_F866C9B2_56BF_4FE4_B270_CC8FE15A5892_.wvu.PrintArea" localSheetId="14" hidden="1">Table8A!$B$1:$N$45</definedName>
    <definedName name="Z_F866C9B2_56BF_4FE4_B270_CC8FE15A5892_.wvu.PrintArea" localSheetId="15" hidden="1">Table8B!$B$1:$N$45</definedName>
    <definedName name="Z_F866C9B2_56BF_4FE4_B270_CC8FE15A5892_.wvu.PrintArea" localSheetId="16" hidden="1">Table9!$B$1:$N$41</definedName>
    <definedName name="Z_F866C9B2_56BF_4FE4_B270_CC8FE15A5892_.wvu.PrintTitles" localSheetId="17" hidden="1">Annex1!$1:$3</definedName>
    <definedName name="Z_F866C9B2_56BF_4FE4_B270_CC8FE15A5892_.wvu.PrintTitles" localSheetId="1" hidden="1">StatementI!$1:$6</definedName>
    <definedName name="Z_F866C9B2_56BF_4FE4_B270_CC8FE15A5892_.wvu.PrintTitles" localSheetId="2" hidden="1">StatementII!$1:$7</definedName>
    <definedName name="Z_F866C9B2_56BF_4FE4_B270_CC8FE15A5892_.wvu.PrintTitles" localSheetId="4" hidden="1">StatementIV!$1:$6</definedName>
    <definedName name="Z_F866C9B2_56BF_4FE4_B270_CC8FE15A5892_.wvu.PrintTitles" localSheetId="5" hidden="1">Table1!$1:$7</definedName>
    <definedName name="Z_F866C9B2_56BF_4FE4_B270_CC8FE15A5892_.wvu.PrintTitles" localSheetId="6" hidden="1">Table2!$1:$7</definedName>
    <definedName name="Z_F866C9B2_56BF_4FE4_B270_CC8FE15A5892_.wvu.PrintTitles" localSheetId="7" hidden="1">Table3!$1:$7</definedName>
    <definedName name="Z_F866C9B2_56BF_4FE4_B270_CC8FE15A5892_.wvu.PrintTitles" localSheetId="8" hidden="1">Table4!$1:$7</definedName>
    <definedName name="Z_F866C9B2_56BF_4FE4_B270_CC8FE15A5892_.wvu.PrintTitles" localSheetId="9" hidden="1">Table5!$1:$7</definedName>
    <definedName name="Z_F866C9B2_56BF_4FE4_B270_CC8FE15A5892_.wvu.PrintTitles" localSheetId="10" hidden="1">Table6!$1:$7</definedName>
    <definedName name="Z_F866C9B2_56BF_4FE4_B270_CC8FE15A5892_.wvu.PrintTitles" localSheetId="11" hidden="1">Table6A!$1:$7</definedName>
    <definedName name="Z_F866C9B2_56BF_4FE4_B270_CC8FE15A5892_.wvu.PrintTitles" localSheetId="13" hidden="1">Table7!$1:$7</definedName>
    <definedName name="Z_F866C9B2_56BF_4FE4_B270_CC8FE15A5892_.wvu.PrintTitles" localSheetId="16" hidden="1">Table9!$1:$7</definedName>
    <definedName name="Z_F866C9B2_56BF_4FE4_B270_CC8FE15A5892_.wvu.Rows" localSheetId="18" hidden="1">Annex2!$100:$122</definedName>
  </definedNames>
  <calcPr calcId="152511"/>
  <customWorkbookViews>
    <customWorkbookView name="Majdeline El Rayess - Personal View" guid="{C3088B2E-F853-4D7E-B687-C6500891DFCB}" mergeInterval="0" personalView="1" maximized="1" xWindow="1" yWindow="1" windowWidth="1020" windowHeight="476" tabRatio="882" activeSheetId="19"/>
    <customWorkbookView name="Deon Tanzer - Personal View" guid="{F866C9B2-56BF-4FE4-B270-CC8FE15A5892}" mergeInterval="0" personalView="1" maximized="1" xWindow="1" yWindow="1" windowWidth="1916" windowHeight="830" tabRatio="882" activeSheetId="19"/>
    <customWorkbookView name="veswaran - Personal View" guid="{D66484CB-9D53-43A1-A83D-11534BC40BF6}" mergeInterval="0" personalView="1" maximized="1" xWindow="1" yWindow="1" windowWidth="1920" windowHeight="808" tabRatio="882" activeSheetId="23"/>
  </customWorkbookViews>
</workbook>
</file>

<file path=xl/calcChain.xml><?xml version="1.0" encoding="utf-8"?>
<calcChain xmlns="http://schemas.openxmlformats.org/spreadsheetml/2006/main">
  <c r="J27" i="3" l="1"/>
  <c r="K27" i="3"/>
  <c r="L27" i="3"/>
  <c r="I27" i="3"/>
  <c r="F27" i="3"/>
  <c r="G27" i="3"/>
  <c r="E27" i="3"/>
  <c r="J26" i="3"/>
  <c r="K26" i="3"/>
  <c r="L26" i="3"/>
  <c r="I26" i="3"/>
  <c r="F26" i="3"/>
  <c r="G26" i="3"/>
  <c r="E26" i="3"/>
  <c r="J16" i="3"/>
  <c r="K16" i="3"/>
  <c r="L16" i="3"/>
  <c r="I16" i="3"/>
  <c r="F16" i="3"/>
  <c r="E16" i="3"/>
  <c r="E17" i="11" l="1"/>
  <c r="F17" i="11"/>
  <c r="G17" i="11"/>
  <c r="E25" i="10"/>
  <c r="I57" i="8"/>
  <c r="I58" i="8"/>
  <c r="I59" i="8"/>
  <c r="I60" i="8"/>
  <c r="I56" i="8"/>
  <c r="G61" i="8"/>
  <c r="E10" i="8" l="1"/>
  <c r="E25" i="3" s="1"/>
  <c r="H18" i="7" l="1"/>
  <c r="N18" i="7" s="1"/>
  <c r="F41" i="22" l="1"/>
  <c r="F40" i="22"/>
  <c r="F39" i="22"/>
  <c r="O38" i="22"/>
  <c r="N38" i="22"/>
  <c r="L38" i="22"/>
  <c r="K38" i="22"/>
  <c r="J38" i="22"/>
  <c r="I38" i="22"/>
  <c r="H38" i="22"/>
  <c r="G38" i="22"/>
  <c r="F38" i="22"/>
  <c r="E38" i="22"/>
  <c r="D38" i="22"/>
  <c r="F37" i="22"/>
  <c r="F36" i="22"/>
  <c r="F35" i="22"/>
  <c r="F34" i="22"/>
  <c r="L32" i="22"/>
  <c r="K32" i="22"/>
  <c r="J32" i="22"/>
  <c r="I32" i="22"/>
  <c r="H32" i="22"/>
  <c r="G32" i="22"/>
  <c r="F32" i="22"/>
  <c r="E32" i="22"/>
  <c r="D32" i="22"/>
  <c r="L31" i="22"/>
  <c r="K31" i="22"/>
  <c r="J31" i="22"/>
  <c r="I31" i="22"/>
  <c r="H31" i="22"/>
  <c r="G31" i="22"/>
  <c r="F31" i="22"/>
  <c r="E31" i="22"/>
  <c r="D31" i="22"/>
  <c r="L30" i="22"/>
  <c r="K30" i="22"/>
  <c r="J30" i="22"/>
  <c r="I30" i="22"/>
  <c r="H30" i="22"/>
  <c r="G30" i="22"/>
  <c r="F30" i="22"/>
  <c r="E30" i="22"/>
  <c r="D30" i="22"/>
  <c r="L29" i="22"/>
  <c r="K29" i="22"/>
  <c r="J29" i="22"/>
  <c r="I29" i="22"/>
  <c r="H29" i="22"/>
  <c r="G29" i="22"/>
  <c r="F29" i="22"/>
  <c r="E29" i="22"/>
  <c r="D29" i="22"/>
  <c r="L28" i="22"/>
  <c r="K28" i="22"/>
  <c r="J28" i="22"/>
  <c r="I28" i="22"/>
  <c r="H28" i="22"/>
  <c r="G28" i="22"/>
  <c r="F28" i="22"/>
  <c r="E28" i="22"/>
  <c r="D28" i="22"/>
  <c r="L27" i="22"/>
  <c r="K27" i="22"/>
  <c r="J27" i="22"/>
  <c r="I27" i="22"/>
  <c r="H27" i="22"/>
  <c r="G27" i="22"/>
  <c r="F27" i="22"/>
  <c r="E27" i="22"/>
  <c r="D27" i="22"/>
  <c r="L26" i="22"/>
  <c r="K26" i="22"/>
  <c r="J26" i="22"/>
  <c r="I26" i="22"/>
  <c r="H26" i="22"/>
  <c r="G26" i="22"/>
  <c r="F26" i="22"/>
  <c r="E26" i="22"/>
  <c r="D26" i="22"/>
  <c r="F24" i="22"/>
  <c r="F23" i="22"/>
  <c r="F22" i="22"/>
  <c r="F21" i="22"/>
  <c r="O20" i="22"/>
  <c r="N20" i="22"/>
  <c r="L20" i="22"/>
  <c r="K20" i="22"/>
  <c r="J20" i="22"/>
  <c r="I20" i="22"/>
  <c r="H20" i="22"/>
  <c r="G20" i="22"/>
  <c r="F20" i="22"/>
  <c r="E20" i="22"/>
  <c r="D20" i="22"/>
  <c r="O19" i="22"/>
  <c r="N19" i="22"/>
  <c r="L19" i="22"/>
  <c r="K19" i="22"/>
  <c r="J19" i="22"/>
  <c r="I19" i="22"/>
  <c r="H19" i="22"/>
  <c r="G19" i="22"/>
  <c r="F19" i="22"/>
  <c r="E19" i="22"/>
  <c r="D19" i="22"/>
  <c r="O18" i="22"/>
  <c r="N18" i="22"/>
  <c r="F18" i="22"/>
  <c r="F17" i="22"/>
  <c r="O16" i="22"/>
  <c r="N16" i="22"/>
  <c r="F16" i="22"/>
  <c r="F15" i="22"/>
  <c r="F14" i="22"/>
  <c r="L12" i="22"/>
  <c r="K12" i="22"/>
  <c r="J12" i="22"/>
  <c r="I12" i="22"/>
  <c r="H12" i="22"/>
  <c r="G12" i="22"/>
  <c r="F12" i="22"/>
  <c r="E12" i="22"/>
  <c r="D12" i="22"/>
  <c r="O11" i="22"/>
  <c r="N11" i="22"/>
  <c r="L11" i="22"/>
  <c r="K11" i="22"/>
  <c r="J11" i="22"/>
  <c r="I11" i="22"/>
  <c r="H11" i="22"/>
  <c r="G11" i="22"/>
  <c r="F11" i="22"/>
  <c r="E11" i="22"/>
  <c r="D11" i="22"/>
  <c r="O10" i="22"/>
  <c r="N10" i="22"/>
  <c r="L10" i="22"/>
  <c r="K10" i="22"/>
  <c r="J10" i="22"/>
  <c r="I10" i="22"/>
  <c r="H10" i="22"/>
  <c r="G10" i="22"/>
  <c r="F10" i="22"/>
  <c r="E10" i="22"/>
  <c r="D10" i="22"/>
  <c r="O9" i="22"/>
  <c r="N9" i="22"/>
  <c r="L9" i="22"/>
  <c r="K9" i="22"/>
  <c r="J9" i="22"/>
  <c r="I9" i="22"/>
  <c r="H9" i="22"/>
  <c r="G9" i="22"/>
  <c r="F9" i="22"/>
  <c r="E9" i="22"/>
  <c r="D9" i="22"/>
  <c r="L8" i="22"/>
  <c r="K8" i="22"/>
  <c r="J8" i="22"/>
  <c r="I8" i="22"/>
  <c r="H8" i="22"/>
  <c r="G8" i="22"/>
  <c r="F8" i="22"/>
  <c r="E8" i="22"/>
  <c r="D8" i="22"/>
  <c r="I3" i="22"/>
  <c r="L1" i="22"/>
  <c r="G1" i="22"/>
  <c r="A1" i="22"/>
  <c r="F41" i="21"/>
  <c r="F40" i="21"/>
  <c r="F39" i="21"/>
  <c r="F38" i="21"/>
  <c r="F37" i="21"/>
  <c r="F36" i="21"/>
  <c r="F35" i="21"/>
  <c r="L33" i="21"/>
  <c r="K33" i="21"/>
  <c r="J33" i="21"/>
  <c r="I33" i="21"/>
  <c r="H33" i="21"/>
  <c r="G33" i="21"/>
  <c r="F33" i="21"/>
  <c r="E33" i="21"/>
  <c r="D33" i="21"/>
  <c r="L32" i="21"/>
  <c r="K32" i="21"/>
  <c r="J32" i="21"/>
  <c r="I32" i="21"/>
  <c r="H32" i="21"/>
  <c r="G32" i="21"/>
  <c r="F32" i="21"/>
  <c r="E32" i="21"/>
  <c r="D32" i="21"/>
  <c r="L31" i="21"/>
  <c r="K31" i="21"/>
  <c r="J31" i="21"/>
  <c r="I31" i="21"/>
  <c r="H31" i="21"/>
  <c r="G31" i="21"/>
  <c r="F31" i="21"/>
  <c r="E31" i="21"/>
  <c r="D31" i="21"/>
  <c r="L30" i="21"/>
  <c r="K30" i="21"/>
  <c r="J30" i="21"/>
  <c r="I30" i="21"/>
  <c r="H30" i="21"/>
  <c r="G30" i="21"/>
  <c r="F30" i="21"/>
  <c r="E30" i="21"/>
  <c r="D30" i="21"/>
  <c r="L29" i="21"/>
  <c r="K29" i="21"/>
  <c r="J29" i="21"/>
  <c r="I29" i="21"/>
  <c r="H29" i="21"/>
  <c r="G29" i="21"/>
  <c r="F29" i="21"/>
  <c r="E29" i="21"/>
  <c r="D29" i="21"/>
  <c r="L28" i="21"/>
  <c r="K28" i="21"/>
  <c r="J28" i="21"/>
  <c r="I28" i="21"/>
  <c r="H28" i="21"/>
  <c r="G28" i="21"/>
  <c r="F28" i="21"/>
  <c r="E28" i="21"/>
  <c r="D28" i="21"/>
  <c r="L27" i="21"/>
  <c r="K27" i="21"/>
  <c r="J27" i="21"/>
  <c r="I27" i="21"/>
  <c r="H27" i="21"/>
  <c r="G27" i="21"/>
  <c r="F27" i="21"/>
  <c r="E27" i="21"/>
  <c r="D27" i="21"/>
  <c r="F25" i="21"/>
  <c r="F24" i="21"/>
  <c r="F23" i="21"/>
  <c r="F22" i="21"/>
  <c r="F21" i="21"/>
  <c r="F20" i="21"/>
  <c r="F19" i="21"/>
  <c r="L18" i="21"/>
  <c r="K18" i="21"/>
  <c r="J18" i="21"/>
  <c r="I18" i="21"/>
  <c r="H18" i="21"/>
  <c r="G18" i="21"/>
  <c r="F18" i="21"/>
  <c r="E18" i="21"/>
  <c r="D18" i="21"/>
  <c r="L17" i="21"/>
  <c r="K17" i="21"/>
  <c r="J17" i="21"/>
  <c r="I17" i="21"/>
  <c r="H17" i="21"/>
  <c r="G17" i="21"/>
  <c r="F17" i="21"/>
  <c r="E17" i="21"/>
  <c r="D17" i="21"/>
  <c r="L16" i="21"/>
  <c r="K16" i="21"/>
  <c r="J16" i="21"/>
  <c r="I16" i="21"/>
  <c r="H16" i="21"/>
  <c r="G16" i="21"/>
  <c r="F16" i="21"/>
  <c r="E16" i="21"/>
  <c r="D16" i="21"/>
  <c r="F15" i="21"/>
  <c r="L14" i="21"/>
  <c r="K14" i="21"/>
  <c r="J14" i="21"/>
  <c r="I14" i="21"/>
  <c r="H14" i="21"/>
  <c r="G14" i="21"/>
  <c r="F14" i="21"/>
  <c r="E14" i="21"/>
  <c r="D14" i="21"/>
  <c r="L13" i="21"/>
  <c r="K13" i="21"/>
  <c r="J13" i="21"/>
  <c r="I13" i="21"/>
  <c r="H13" i="21"/>
  <c r="G13" i="21"/>
  <c r="F13" i="21"/>
  <c r="E13" i="21"/>
  <c r="D13" i="21"/>
  <c r="L11" i="21"/>
  <c r="K11" i="21"/>
  <c r="J11" i="21"/>
  <c r="I11" i="21"/>
  <c r="H11" i="21"/>
  <c r="G11" i="21"/>
  <c r="F11" i="21"/>
  <c r="E11" i="21"/>
  <c r="D11" i="21"/>
  <c r="L10" i="21"/>
  <c r="K10" i="21"/>
  <c r="J10" i="21"/>
  <c r="I10" i="21"/>
  <c r="H10" i="21"/>
  <c r="G10" i="21"/>
  <c r="F10" i="21"/>
  <c r="E10" i="21"/>
  <c r="D10" i="21"/>
  <c r="L9" i="21"/>
  <c r="K9" i="21"/>
  <c r="J9" i="21"/>
  <c r="I9" i="21"/>
  <c r="H9" i="21"/>
  <c r="G9" i="21"/>
  <c r="F9" i="21"/>
  <c r="E9" i="21"/>
  <c r="D9" i="21"/>
  <c r="L8" i="21"/>
  <c r="K8" i="21"/>
  <c r="J8" i="21"/>
  <c r="I8" i="21"/>
  <c r="H8" i="21"/>
  <c r="G8" i="21"/>
  <c r="F8" i="21"/>
  <c r="E8" i="21"/>
  <c r="D8" i="21"/>
  <c r="I3" i="21"/>
  <c r="L1" i="21"/>
  <c r="G1" i="21"/>
  <c r="A1" i="21"/>
  <c r="D169" i="20"/>
  <c r="C169" i="20"/>
  <c r="D168" i="20"/>
  <c r="C168" i="20"/>
  <c r="D167" i="20"/>
  <c r="C167" i="20"/>
  <c r="D166" i="20"/>
  <c r="C166" i="20"/>
  <c r="D165" i="20"/>
  <c r="C165" i="20"/>
  <c r="D164" i="20"/>
  <c r="C164" i="20"/>
  <c r="D163" i="20"/>
  <c r="C163" i="20"/>
  <c r="D161" i="20"/>
  <c r="C161" i="20"/>
  <c r="D159" i="20"/>
  <c r="C159" i="20"/>
  <c r="D158" i="20"/>
  <c r="C158" i="20"/>
  <c r="D157" i="20"/>
  <c r="C157" i="20"/>
  <c r="D156" i="20"/>
  <c r="C156" i="20"/>
  <c r="D155" i="20"/>
  <c r="C155" i="20"/>
  <c r="D154" i="20"/>
  <c r="C154" i="20"/>
  <c r="D153" i="20"/>
  <c r="C153" i="20"/>
  <c r="D151" i="20"/>
  <c r="C151" i="20"/>
  <c r="D150" i="20"/>
  <c r="C150" i="20"/>
  <c r="D149" i="20"/>
  <c r="C149" i="20"/>
  <c r="D148" i="20"/>
  <c r="C148" i="20"/>
  <c r="D147" i="20"/>
  <c r="C147" i="20"/>
  <c r="D146" i="20"/>
  <c r="C146" i="20"/>
  <c r="D145" i="20"/>
  <c r="C145" i="20"/>
  <c r="D143" i="20"/>
  <c r="C143" i="20"/>
  <c r="D142" i="20"/>
  <c r="C142" i="20"/>
  <c r="D141" i="20"/>
  <c r="C141" i="20"/>
  <c r="D140" i="20"/>
  <c r="C140" i="20"/>
  <c r="D139" i="20"/>
  <c r="C139" i="20"/>
  <c r="D138" i="20"/>
  <c r="C138" i="20"/>
  <c r="D137" i="20"/>
  <c r="C137" i="20"/>
  <c r="D135" i="20"/>
  <c r="C135" i="20"/>
  <c r="D134" i="20"/>
  <c r="C134" i="20"/>
  <c r="D133" i="20"/>
  <c r="C133" i="20"/>
  <c r="D132" i="20"/>
  <c r="C132" i="20"/>
  <c r="D131" i="20"/>
  <c r="C131" i="20"/>
  <c r="D130" i="20"/>
  <c r="C130" i="20"/>
  <c r="D129" i="20"/>
  <c r="C129" i="20"/>
  <c r="D126" i="20"/>
  <c r="C126" i="20"/>
  <c r="D125" i="20"/>
  <c r="C125" i="20"/>
  <c r="D108" i="20" a="1"/>
  <c r="D108" i="20" s="1"/>
  <c r="C108" i="20" a="1"/>
  <c r="C108" i="20" s="1"/>
  <c r="D106" i="20" a="1"/>
  <c r="D106" i="20" s="1"/>
  <c r="C106" i="20" a="1"/>
  <c r="C106" i="20" s="1"/>
  <c r="D100" i="20" a="1"/>
  <c r="D100" i="20" s="1"/>
  <c r="C100" i="20" a="1"/>
  <c r="C100" i="20" s="1"/>
  <c r="D99" i="20" a="1"/>
  <c r="D99" i="20" s="1"/>
  <c r="C99" i="20" a="1"/>
  <c r="C99" i="20" s="1"/>
  <c r="D96" i="20" a="1"/>
  <c r="D96" i="20" s="1"/>
  <c r="C96" i="20" a="1"/>
  <c r="C96" i="20" s="1"/>
  <c r="D95" i="20" a="1"/>
  <c r="D95" i="20" s="1"/>
  <c r="C95" i="20" a="1"/>
  <c r="C95" i="20" s="1"/>
  <c r="D85" i="20"/>
  <c r="C85" i="20"/>
  <c r="D84" i="20"/>
  <c r="C84" i="20"/>
  <c r="D80" i="20"/>
  <c r="C80" i="20"/>
  <c r="D79" i="20"/>
  <c r="C79" i="20"/>
  <c r="D78" i="20"/>
  <c r="C78" i="20"/>
  <c r="D75" i="20" a="1"/>
  <c r="D75" i="20" s="1"/>
  <c r="C75" i="20" a="1"/>
  <c r="C75" i="20" s="1"/>
  <c r="D72" i="20"/>
  <c r="C72" i="20"/>
  <c r="D71" i="20"/>
  <c r="C71" i="20"/>
  <c r="D68" i="20"/>
  <c r="C68" i="20"/>
  <c r="D53" i="20"/>
  <c r="D52" i="20"/>
  <c r="D16" i="20"/>
  <c r="C16" i="20"/>
  <c r="D15" i="20"/>
  <c r="C15" i="20"/>
  <c r="D14" i="20"/>
  <c r="C14" i="20"/>
  <c r="D115" i="19"/>
  <c r="D114" i="19"/>
  <c r="D113" i="19"/>
  <c r="D112" i="19"/>
  <c r="D111" i="19"/>
  <c r="D110" i="19"/>
  <c r="D109" i="19"/>
  <c r="D108" i="19"/>
  <c r="D107" i="19"/>
  <c r="D54" i="19"/>
  <c r="D51" i="19"/>
  <c r="D48" i="19" s="1"/>
  <c r="D44" i="19"/>
  <c r="D41" i="19"/>
  <c r="D38" i="19"/>
  <c r="D3" i="19"/>
  <c r="E2" i="19"/>
  <c r="M1" i="19"/>
  <c r="F1" i="19"/>
  <c r="E1" i="19"/>
  <c r="D1" i="19"/>
  <c r="A1" i="19"/>
  <c r="W153" i="18"/>
  <c r="V153" i="18"/>
  <c r="U153" i="18"/>
  <c r="T153" i="18"/>
  <c r="S153" i="18"/>
  <c r="R153" i="18"/>
  <c r="W152" i="18"/>
  <c r="V152" i="18"/>
  <c r="U152" i="18"/>
  <c r="T152" i="18"/>
  <c r="S152" i="18"/>
  <c r="R152" i="18"/>
  <c r="W151" i="18"/>
  <c r="V151" i="18"/>
  <c r="U151" i="18"/>
  <c r="T151" i="18"/>
  <c r="S151" i="18"/>
  <c r="R151" i="18"/>
  <c r="W150" i="18"/>
  <c r="V150" i="18"/>
  <c r="U150" i="18"/>
  <c r="T150" i="18"/>
  <c r="S150" i="18"/>
  <c r="R150" i="18"/>
  <c r="W149" i="18"/>
  <c r="V149" i="18"/>
  <c r="U149" i="18"/>
  <c r="T149" i="18"/>
  <c r="S149" i="18"/>
  <c r="R149" i="18"/>
  <c r="W148" i="18"/>
  <c r="W154" i="18" s="1"/>
  <c r="V148" i="18"/>
  <c r="U148" i="18"/>
  <c r="T148" i="18"/>
  <c r="S148" i="18"/>
  <c r="S154" i="18" s="1"/>
  <c r="R148" i="18"/>
  <c r="W136" i="18"/>
  <c r="V136" i="18"/>
  <c r="U136" i="18"/>
  <c r="T136" i="18"/>
  <c r="S136" i="18"/>
  <c r="R136" i="18"/>
  <c r="W135" i="18"/>
  <c r="V135" i="18"/>
  <c r="U135" i="18"/>
  <c r="T135" i="18"/>
  <c r="S135" i="18"/>
  <c r="R135" i="18"/>
  <c r="W134" i="18"/>
  <c r="V134" i="18"/>
  <c r="U134" i="18"/>
  <c r="T134" i="18"/>
  <c r="S134" i="18"/>
  <c r="R134" i="18"/>
  <c r="W133" i="18"/>
  <c r="V133" i="18"/>
  <c r="U133" i="18"/>
  <c r="T133" i="18"/>
  <c r="S133" i="18"/>
  <c r="R133" i="18"/>
  <c r="W132" i="18"/>
  <c r="V132" i="18"/>
  <c r="U132" i="18"/>
  <c r="T132" i="18"/>
  <c r="S132" i="18"/>
  <c r="R132" i="18"/>
  <c r="W131" i="18"/>
  <c r="W137" i="18" s="1"/>
  <c r="V131" i="18"/>
  <c r="U131" i="18"/>
  <c r="T131" i="18"/>
  <c r="S131" i="18"/>
  <c r="S137" i="18" s="1"/>
  <c r="R131" i="18"/>
  <c r="W118" i="18"/>
  <c r="V118" i="18"/>
  <c r="U118" i="18"/>
  <c r="T118" i="18"/>
  <c r="S118" i="18"/>
  <c r="R118" i="18"/>
  <c r="W117" i="18"/>
  <c r="V117" i="18"/>
  <c r="U117" i="18"/>
  <c r="T117" i="18"/>
  <c r="S117" i="18"/>
  <c r="R117" i="18"/>
  <c r="W116" i="18"/>
  <c r="V116" i="18"/>
  <c r="U116" i="18"/>
  <c r="T116" i="18"/>
  <c r="S116" i="18"/>
  <c r="R116" i="18"/>
  <c r="W115" i="18"/>
  <c r="V115" i="18"/>
  <c r="U115" i="18"/>
  <c r="T115" i="18"/>
  <c r="S115" i="18"/>
  <c r="R115" i="18"/>
  <c r="W114" i="18"/>
  <c r="V114" i="18"/>
  <c r="U114" i="18"/>
  <c r="T114" i="18"/>
  <c r="S114" i="18"/>
  <c r="R114" i="18"/>
  <c r="W113" i="18"/>
  <c r="W119" i="18" s="1"/>
  <c r="V113" i="18"/>
  <c r="U113" i="18"/>
  <c r="T113" i="18"/>
  <c r="S113" i="18"/>
  <c r="S119" i="18" s="1"/>
  <c r="R113" i="18"/>
  <c r="W101" i="18"/>
  <c r="V101" i="18"/>
  <c r="U101" i="18"/>
  <c r="T101" i="18"/>
  <c r="S101" i="18"/>
  <c r="R101" i="18"/>
  <c r="W100" i="18"/>
  <c r="V100" i="18"/>
  <c r="U100" i="18"/>
  <c r="T100" i="18"/>
  <c r="S100" i="18"/>
  <c r="R100" i="18"/>
  <c r="W99" i="18"/>
  <c r="V99" i="18"/>
  <c r="U99" i="18"/>
  <c r="T99" i="18"/>
  <c r="S99" i="18"/>
  <c r="R99" i="18"/>
  <c r="W98" i="18"/>
  <c r="V98" i="18"/>
  <c r="U98" i="18"/>
  <c r="T98" i="18"/>
  <c r="S98" i="18"/>
  <c r="R98" i="18"/>
  <c r="W97" i="18"/>
  <c r="V97" i="18"/>
  <c r="U97" i="18"/>
  <c r="T97" i="18"/>
  <c r="S97" i="18"/>
  <c r="R97" i="18"/>
  <c r="W96" i="18"/>
  <c r="W102" i="18" s="1"/>
  <c r="V96" i="18"/>
  <c r="U96" i="18"/>
  <c r="T96" i="18"/>
  <c r="S96" i="18"/>
  <c r="S102" i="18" s="1"/>
  <c r="R96" i="18"/>
  <c r="N89" i="18"/>
  <c r="L89" i="18"/>
  <c r="K89" i="18"/>
  <c r="J89" i="18"/>
  <c r="I89" i="18"/>
  <c r="G89" i="18"/>
  <c r="F89" i="18"/>
  <c r="E89" i="18"/>
  <c r="N88" i="18"/>
  <c r="L88" i="18"/>
  <c r="K88" i="18"/>
  <c r="J88" i="18"/>
  <c r="I88" i="18"/>
  <c r="G88" i="18"/>
  <c r="F88" i="18"/>
  <c r="E88" i="18"/>
  <c r="N87" i="18"/>
  <c r="L87" i="18"/>
  <c r="K87" i="18"/>
  <c r="J87" i="18"/>
  <c r="I87" i="18"/>
  <c r="G87" i="18"/>
  <c r="F87" i="18"/>
  <c r="E87" i="18"/>
  <c r="N86" i="18"/>
  <c r="L86" i="18"/>
  <c r="K86" i="18"/>
  <c r="J86" i="18"/>
  <c r="I86" i="18"/>
  <c r="G86" i="18"/>
  <c r="F86" i="18"/>
  <c r="E86" i="18"/>
  <c r="N85" i="18"/>
  <c r="L85" i="18"/>
  <c r="K85" i="18"/>
  <c r="J85" i="18"/>
  <c r="I85" i="18"/>
  <c r="G85" i="18"/>
  <c r="F85" i="18"/>
  <c r="E85" i="18"/>
  <c r="N84" i="18"/>
  <c r="L84" i="18"/>
  <c r="K84" i="18"/>
  <c r="J84" i="18"/>
  <c r="I84" i="18"/>
  <c r="G84" i="18"/>
  <c r="F84" i="18"/>
  <c r="E84" i="18"/>
  <c r="N82" i="18"/>
  <c r="L82" i="18"/>
  <c r="K82" i="18"/>
  <c r="W84" i="18" s="1"/>
  <c r="J82" i="18"/>
  <c r="I82" i="18"/>
  <c r="G82" i="18"/>
  <c r="F82" i="18"/>
  <c r="E82" i="18"/>
  <c r="N81" i="18"/>
  <c r="L81" i="18"/>
  <c r="K81" i="18"/>
  <c r="W83" i="18" s="1"/>
  <c r="J81" i="18"/>
  <c r="V83" i="18" s="1"/>
  <c r="I81" i="18"/>
  <c r="G81" i="18"/>
  <c r="F81" i="18"/>
  <c r="S83" i="18" s="1"/>
  <c r="E81" i="18"/>
  <c r="N80" i="18"/>
  <c r="L80" i="18"/>
  <c r="K80" i="18"/>
  <c r="W82" i="18" s="1"/>
  <c r="J80" i="18"/>
  <c r="V82" i="18" s="1"/>
  <c r="I80" i="18"/>
  <c r="U82" i="18" s="1"/>
  <c r="G80" i="18"/>
  <c r="F80" i="18"/>
  <c r="S82" i="18" s="1"/>
  <c r="E80" i="18"/>
  <c r="R82" i="18" s="1"/>
  <c r="N79" i="18"/>
  <c r="L79" i="18"/>
  <c r="K79" i="18"/>
  <c r="J79" i="18"/>
  <c r="I79" i="18"/>
  <c r="G79" i="18"/>
  <c r="F79" i="18"/>
  <c r="E79" i="18"/>
  <c r="N78" i="18"/>
  <c r="L78" i="18"/>
  <c r="K78" i="18"/>
  <c r="W80" i="18" s="1"/>
  <c r="J78" i="18"/>
  <c r="I78" i="18"/>
  <c r="G78" i="18"/>
  <c r="F78" i="18"/>
  <c r="S80" i="18" s="1"/>
  <c r="E78" i="18"/>
  <c r="N77" i="18"/>
  <c r="L77" i="18"/>
  <c r="K77" i="18"/>
  <c r="W79" i="18" s="1"/>
  <c r="J77" i="18"/>
  <c r="I77" i="18"/>
  <c r="G77" i="18"/>
  <c r="F77" i="18"/>
  <c r="E77" i="18"/>
  <c r="W67" i="18"/>
  <c r="V67" i="18"/>
  <c r="U67" i="18"/>
  <c r="T67" i="18"/>
  <c r="S67" i="18"/>
  <c r="R67" i="18"/>
  <c r="W66" i="18"/>
  <c r="V66" i="18"/>
  <c r="U66" i="18"/>
  <c r="T66" i="18"/>
  <c r="S66" i="18"/>
  <c r="R66" i="18"/>
  <c r="W65" i="18"/>
  <c r="V65" i="18"/>
  <c r="U65" i="18"/>
  <c r="T65" i="18"/>
  <c r="S65" i="18"/>
  <c r="R65" i="18"/>
  <c r="W64" i="18"/>
  <c r="V64" i="18"/>
  <c r="U64" i="18"/>
  <c r="T64" i="18"/>
  <c r="S64" i="18"/>
  <c r="R64" i="18"/>
  <c r="W63" i="18"/>
  <c r="V63" i="18"/>
  <c r="U63" i="18"/>
  <c r="T63" i="18"/>
  <c r="S63" i="18"/>
  <c r="R63" i="18"/>
  <c r="W62" i="18"/>
  <c r="W68" i="18" s="1"/>
  <c r="V62" i="18"/>
  <c r="U62" i="18"/>
  <c r="T62" i="18"/>
  <c r="S62" i="18"/>
  <c r="S68" i="18" s="1"/>
  <c r="R62" i="18"/>
  <c r="W50" i="18"/>
  <c r="V50" i="18"/>
  <c r="U50" i="18"/>
  <c r="T50" i="18"/>
  <c r="S50" i="18"/>
  <c r="R50" i="18"/>
  <c r="W49" i="18"/>
  <c r="V49" i="18"/>
  <c r="U49" i="18"/>
  <c r="T49" i="18"/>
  <c r="S49" i="18"/>
  <c r="R49" i="18"/>
  <c r="W48" i="18"/>
  <c r="V48" i="18"/>
  <c r="U48" i="18"/>
  <c r="T48" i="18"/>
  <c r="S48" i="18"/>
  <c r="R48" i="18"/>
  <c r="W47" i="18"/>
  <c r="V47" i="18"/>
  <c r="U47" i="18"/>
  <c r="T47" i="18"/>
  <c r="S47" i="18"/>
  <c r="R47" i="18"/>
  <c r="W46" i="18"/>
  <c r="V46" i="18"/>
  <c r="U46" i="18"/>
  <c r="T46" i="18"/>
  <c r="S46" i="18"/>
  <c r="R46" i="18"/>
  <c r="W45" i="18"/>
  <c r="W51" i="18" s="1"/>
  <c r="V45" i="18"/>
  <c r="U45" i="18"/>
  <c r="T45" i="18"/>
  <c r="S45" i="18"/>
  <c r="S51" i="18" s="1"/>
  <c r="R45" i="18"/>
  <c r="N38" i="18"/>
  <c r="L38" i="18"/>
  <c r="K38" i="18"/>
  <c r="J38" i="18"/>
  <c r="I38" i="18"/>
  <c r="G38" i="18"/>
  <c r="F38" i="18"/>
  <c r="E38" i="18"/>
  <c r="N37" i="18"/>
  <c r="L37" i="18"/>
  <c r="K37" i="18"/>
  <c r="J37" i="18"/>
  <c r="I37" i="18"/>
  <c r="G37" i="18"/>
  <c r="F37" i="18"/>
  <c r="E37" i="18"/>
  <c r="N36" i="18"/>
  <c r="L36" i="18"/>
  <c r="K36" i="18"/>
  <c r="J36" i="18"/>
  <c r="I36" i="18"/>
  <c r="G36" i="18"/>
  <c r="F36" i="18"/>
  <c r="E36" i="18"/>
  <c r="N35" i="18"/>
  <c r="L35" i="18"/>
  <c r="K35" i="18"/>
  <c r="J35" i="18"/>
  <c r="I35" i="18"/>
  <c r="G35" i="18"/>
  <c r="F35" i="18"/>
  <c r="E35" i="18"/>
  <c r="N34" i="18"/>
  <c r="L34" i="18"/>
  <c r="K34" i="18"/>
  <c r="J34" i="18"/>
  <c r="I34" i="18"/>
  <c r="G34" i="18"/>
  <c r="F34" i="18"/>
  <c r="E34" i="18"/>
  <c r="N33" i="18"/>
  <c r="L33" i="18"/>
  <c r="K33" i="18"/>
  <c r="J33" i="18"/>
  <c r="I33" i="18"/>
  <c r="G33" i="18"/>
  <c r="F33" i="18"/>
  <c r="E33" i="18"/>
  <c r="N31" i="18"/>
  <c r="L31" i="18"/>
  <c r="K31" i="18"/>
  <c r="W33" i="18" s="1"/>
  <c r="J31" i="18"/>
  <c r="I31" i="18"/>
  <c r="G31" i="18"/>
  <c r="F31" i="18"/>
  <c r="E31" i="18"/>
  <c r="N30" i="18"/>
  <c r="L30" i="18"/>
  <c r="K30" i="18"/>
  <c r="W32" i="18" s="1"/>
  <c r="J30" i="18"/>
  <c r="V32" i="18" s="1"/>
  <c r="I30" i="18"/>
  <c r="G30" i="18"/>
  <c r="F30" i="18"/>
  <c r="S32" i="18" s="1"/>
  <c r="E30" i="18"/>
  <c r="N29" i="18"/>
  <c r="L29" i="18"/>
  <c r="K29" i="18"/>
  <c r="W31" i="18" s="1"/>
  <c r="J29" i="18"/>
  <c r="V31" i="18" s="1"/>
  <c r="I29" i="18"/>
  <c r="U31" i="18" s="1"/>
  <c r="G29" i="18"/>
  <c r="F29" i="18"/>
  <c r="E29" i="18"/>
  <c r="R31" i="18" s="1"/>
  <c r="N28" i="18"/>
  <c r="L28" i="18"/>
  <c r="K28" i="18"/>
  <c r="J28" i="18"/>
  <c r="I28" i="18"/>
  <c r="G28" i="18"/>
  <c r="F28" i="18"/>
  <c r="E28" i="18"/>
  <c r="N27" i="18"/>
  <c r="L27" i="18"/>
  <c r="K27" i="18"/>
  <c r="W29" i="18" s="1"/>
  <c r="J27" i="18"/>
  <c r="I27" i="18"/>
  <c r="G27" i="18"/>
  <c r="F27" i="18"/>
  <c r="S29" i="18" s="1"/>
  <c r="E27" i="18"/>
  <c r="N26" i="18"/>
  <c r="L26" i="18"/>
  <c r="K26" i="18"/>
  <c r="W28" i="18" s="1"/>
  <c r="J26" i="18"/>
  <c r="I26" i="18"/>
  <c r="G26" i="18"/>
  <c r="F26" i="18"/>
  <c r="E26" i="18"/>
  <c r="W16" i="18"/>
  <c r="V16" i="18"/>
  <c r="U16" i="18"/>
  <c r="T16" i="18"/>
  <c r="S16" i="18"/>
  <c r="R16" i="18"/>
  <c r="W15" i="18"/>
  <c r="V15" i="18"/>
  <c r="U15" i="18"/>
  <c r="T15" i="18"/>
  <c r="S15" i="18"/>
  <c r="R15" i="18"/>
  <c r="W14" i="18"/>
  <c r="V14" i="18"/>
  <c r="U14" i="18"/>
  <c r="T14" i="18"/>
  <c r="S14" i="18"/>
  <c r="R14" i="18"/>
  <c r="W13" i="18"/>
  <c r="V13" i="18"/>
  <c r="U13" i="18"/>
  <c r="T13" i="18"/>
  <c r="S13" i="18"/>
  <c r="R13" i="18"/>
  <c r="W12" i="18"/>
  <c r="V12" i="18"/>
  <c r="U12" i="18"/>
  <c r="T12" i="18"/>
  <c r="S12" i="18"/>
  <c r="R12" i="18"/>
  <c r="W11" i="18"/>
  <c r="W17" i="18" s="1"/>
  <c r="V11" i="18"/>
  <c r="U11" i="18"/>
  <c r="T11" i="18"/>
  <c r="S11" i="18"/>
  <c r="S17" i="18" s="1"/>
  <c r="R11" i="18"/>
  <c r="I3" i="18"/>
  <c r="L2" i="18"/>
  <c r="N1" i="18"/>
  <c r="I1" i="18"/>
  <c r="G1" i="18"/>
  <c r="B1" i="18"/>
  <c r="N41" i="17"/>
  <c r="M35" i="4" s="1"/>
  <c r="M60" i="4" s="1"/>
  <c r="L41" i="17"/>
  <c r="K41" i="17"/>
  <c r="J41" i="17"/>
  <c r="I35" i="4" s="1"/>
  <c r="I60" i="4" s="1"/>
  <c r="I41" i="17"/>
  <c r="H35" i="4" s="1"/>
  <c r="H60" i="4" s="1"/>
  <c r="G41" i="17"/>
  <c r="F41" i="17"/>
  <c r="E41" i="17"/>
  <c r="N40" i="17"/>
  <c r="L40" i="17"/>
  <c r="K40" i="17"/>
  <c r="J40" i="17"/>
  <c r="I40" i="17"/>
  <c r="G40" i="17"/>
  <c r="F40" i="17"/>
  <c r="E40" i="17"/>
  <c r="N39" i="17"/>
  <c r="L39" i="17"/>
  <c r="K39" i="17"/>
  <c r="J39" i="17"/>
  <c r="I39" i="17"/>
  <c r="G39" i="17"/>
  <c r="F39" i="17"/>
  <c r="E39" i="17"/>
  <c r="N38" i="17"/>
  <c r="L38" i="17"/>
  <c r="K38" i="17"/>
  <c r="J38" i="17"/>
  <c r="I38" i="17"/>
  <c r="G38" i="17"/>
  <c r="F38" i="17"/>
  <c r="E38" i="17"/>
  <c r="L35" i="17"/>
  <c r="D113" i="20" s="1" a="1"/>
  <c r="D113" i="20" s="1"/>
  <c r="K35" i="17"/>
  <c r="K80" i="17" s="1"/>
  <c r="J35" i="17"/>
  <c r="J80" i="17" s="1"/>
  <c r="I35" i="17"/>
  <c r="I80" i="17" s="1"/>
  <c r="G35" i="17"/>
  <c r="C113" i="20" s="1" a="1"/>
  <c r="C113" i="20" s="1"/>
  <c r="F35" i="17"/>
  <c r="F80" i="17" s="1"/>
  <c r="E35" i="17"/>
  <c r="L34" i="17"/>
  <c r="L79" i="17" s="1"/>
  <c r="K34" i="17"/>
  <c r="K79" i="17" s="1"/>
  <c r="J34" i="17"/>
  <c r="J79" i="17" s="1"/>
  <c r="I34" i="17"/>
  <c r="I79" i="17" s="1"/>
  <c r="G34" i="17"/>
  <c r="G79" i="17" s="1"/>
  <c r="F34" i="17"/>
  <c r="F79" i="17" s="1"/>
  <c r="E34" i="17"/>
  <c r="L33" i="17"/>
  <c r="L78" i="17" s="1"/>
  <c r="K33" i="17"/>
  <c r="K78" i="17" s="1"/>
  <c r="J33" i="17"/>
  <c r="J78" i="17" s="1"/>
  <c r="I33" i="17"/>
  <c r="I78" i="17" s="1"/>
  <c r="G33" i="17"/>
  <c r="G78" i="17" s="1"/>
  <c r="F33" i="17"/>
  <c r="F78" i="17" s="1"/>
  <c r="E33" i="17"/>
  <c r="L32" i="17"/>
  <c r="L77" i="17" s="1"/>
  <c r="K32" i="17"/>
  <c r="K77" i="17" s="1"/>
  <c r="J32" i="17"/>
  <c r="J77" i="17" s="1"/>
  <c r="I32" i="17"/>
  <c r="I77" i="17" s="1"/>
  <c r="G32" i="17"/>
  <c r="G77" i="17" s="1"/>
  <c r="F32" i="17"/>
  <c r="F77" i="17" s="1"/>
  <c r="E32" i="17"/>
  <c r="L31" i="17"/>
  <c r="L76" i="17" s="1"/>
  <c r="K31" i="17"/>
  <c r="K76" i="17" s="1"/>
  <c r="J31" i="17"/>
  <c r="J76" i="17" s="1"/>
  <c r="I31" i="17"/>
  <c r="I76" i="17" s="1"/>
  <c r="G31" i="17"/>
  <c r="G76" i="17" s="1"/>
  <c r="F31" i="17"/>
  <c r="F76" i="17" s="1"/>
  <c r="E31" i="17"/>
  <c r="L30" i="17"/>
  <c r="L75" i="17" s="1"/>
  <c r="K30" i="17"/>
  <c r="K75" i="17" s="1"/>
  <c r="J30" i="17"/>
  <c r="J75" i="17" s="1"/>
  <c r="I30" i="17"/>
  <c r="I75" i="17" s="1"/>
  <c r="G30" i="17"/>
  <c r="G75" i="17" s="1"/>
  <c r="F30" i="17"/>
  <c r="F75" i="17" s="1"/>
  <c r="E30" i="17"/>
  <c r="L29" i="17"/>
  <c r="L74" i="17" s="1"/>
  <c r="K29" i="17"/>
  <c r="K74" i="17" s="1"/>
  <c r="J29" i="17"/>
  <c r="J74" i="17" s="1"/>
  <c r="I29" i="17"/>
  <c r="I74" i="17" s="1"/>
  <c r="G29" i="17"/>
  <c r="G74" i="17" s="1"/>
  <c r="F29" i="17"/>
  <c r="F74" i="17" s="1"/>
  <c r="E29" i="17"/>
  <c r="L28" i="17"/>
  <c r="L73" i="17" s="1"/>
  <c r="K28" i="17"/>
  <c r="K73" i="17" s="1"/>
  <c r="J28" i="17"/>
  <c r="I28" i="17"/>
  <c r="I73" i="17" s="1"/>
  <c r="G28" i="17"/>
  <c r="G73" i="17" s="1"/>
  <c r="F28" i="17"/>
  <c r="F73" i="17" s="1"/>
  <c r="E28" i="17"/>
  <c r="L27" i="17"/>
  <c r="L72" i="17" s="1"/>
  <c r="K27" i="17"/>
  <c r="K72" i="17" s="1"/>
  <c r="J27" i="17"/>
  <c r="J72" i="17" s="1"/>
  <c r="I27" i="17"/>
  <c r="I72" i="17" s="1"/>
  <c r="G27" i="17"/>
  <c r="G72" i="17" s="1"/>
  <c r="F27" i="17"/>
  <c r="F72" i="17" s="1"/>
  <c r="E27" i="17"/>
  <c r="L26" i="17"/>
  <c r="L71" i="17" s="1"/>
  <c r="K26" i="17"/>
  <c r="J26" i="17"/>
  <c r="J71" i="17" s="1"/>
  <c r="I26" i="17"/>
  <c r="G26" i="17"/>
  <c r="G71" i="17" s="1"/>
  <c r="F26" i="17"/>
  <c r="F71" i="17" s="1"/>
  <c r="E26" i="17"/>
  <c r="L24" i="17"/>
  <c r="D112" i="20" s="1" a="1"/>
  <c r="D112" i="20" s="1"/>
  <c r="K24" i="17"/>
  <c r="K69" i="17" s="1"/>
  <c r="J24" i="17"/>
  <c r="J69" i="17" s="1"/>
  <c r="I24" i="17"/>
  <c r="I69" i="17" s="1"/>
  <c r="G24" i="17"/>
  <c r="C112" i="20" s="1" a="1"/>
  <c r="C112" i="20" s="1"/>
  <c r="F24" i="17"/>
  <c r="F69" i="17" s="1"/>
  <c r="E24" i="17"/>
  <c r="L23" i="17"/>
  <c r="L68" i="17" s="1"/>
  <c r="K23" i="17"/>
  <c r="K68" i="17" s="1"/>
  <c r="J23" i="17"/>
  <c r="J68" i="17" s="1"/>
  <c r="I23" i="17"/>
  <c r="I68" i="17" s="1"/>
  <c r="G23" i="17"/>
  <c r="G68" i="17" s="1"/>
  <c r="F23" i="17"/>
  <c r="F68" i="17" s="1"/>
  <c r="E23" i="17"/>
  <c r="L22" i="17"/>
  <c r="L106" i="17" s="1"/>
  <c r="K22" i="17"/>
  <c r="K67" i="17" s="1"/>
  <c r="J22" i="17"/>
  <c r="J67" i="17" s="1"/>
  <c r="I22" i="17"/>
  <c r="I67" i="17" s="1"/>
  <c r="G22" i="17"/>
  <c r="G67" i="17" s="1"/>
  <c r="F22" i="17"/>
  <c r="F67" i="17" s="1"/>
  <c r="E22" i="17"/>
  <c r="L21" i="17"/>
  <c r="K21" i="17"/>
  <c r="K66" i="17" s="1"/>
  <c r="J21" i="17"/>
  <c r="J66" i="17" s="1"/>
  <c r="I21" i="17"/>
  <c r="I66" i="17" s="1"/>
  <c r="G21" i="17"/>
  <c r="G105" i="17" s="1"/>
  <c r="F21" i="17"/>
  <c r="F66" i="17" s="1"/>
  <c r="E21" i="17"/>
  <c r="L20" i="17"/>
  <c r="K20" i="17"/>
  <c r="K65" i="17" s="1"/>
  <c r="J20" i="17"/>
  <c r="J65" i="17" s="1"/>
  <c r="I20" i="17"/>
  <c r="I65" i="17" s="1"/>
  <c r="G20" i="17"/>
  <c r="G65" i="17" s="1"/>
  <c r="F20" i="17"/>
  <c r="F65" i="17" s="1"/>
  <c r="E20" i="17"/>
  <c r="L19" i="17"/>
  <c r="K19" i="17"/>
  <c r="K64" i="17" s="1"/>
  <c r="J19" i="17"/>
  <c r="J64" i="17" s="1"/>
  <c r="I19" i="17"/>
  <c r="I64" i="17" s="1"/>
  <c r="G19" i="17"/>
  <c r="G103" i="17" s="1"/>
  <c r="F19" i="17"/>
  <c r="F64" i="17" s="1"/>
  <c r="E19" i="17"/>
  <c r="L18" i="17"/>
  <c r="L102" i="17" s="1"/>
  <c r="K18" i="17"/>
  <c r="K63" i="17" s="1"/>
  <c r="J18" i="17"/>
  <c r="J63" i="17" s="1"/>
  <c r="I18" i="17"/>
  <c r="I63" i="17" s="1"/>
  <c r="G18" i="17"/>
  <c r="G63" i="17" s="1"/>
  <c r="F18" i="17"/>
  <c r="F63" i="17" s="1"/>
  <c r="E18" i="17"/>
  <c r="L17" i="17"/>
  <c r="K17" i="17"/>
  <c r="K62" i="17" s="1"/>
  <c r="J17" i="17"/>
  <c r="J62" i="17" s="1"/>
  <c r="I17" i="17"/>
  <c r="I62" i="17" s="1"/>
  <c r="G17" i="17"/>
  <c r="F17" i="17"/>
  <c r="F62" i="17" s="1"/>
  <c r="E17" i="17"/>
  <c r="L16" i="17"/>
  <c r="K16" i="17"/>
  <c r="K61" i="17" s="1"/>
  <c r="J16" i="17"/>
  <c r="J61" i="17" s="1"/>
  <c r="I16" i="17"/>
  <c r="I61" i="17" s="1"/>
  <c r="G16" i="17"/>
  <c r="F16" i="17"/>
  <c r="F61" i="17" s="1"/>
  <c r="E16" i="17"/>
  <c r="L15" i="17"/>
  <c r="K15" i="17"/>
  <c r="K60" i="17" s="1"/>
  <c r="J15" i="17"/>
  <c r="J60" i="17" s="1"/>
  <c r="I15" i="17"/>
  <c r="G15" i="17"/>
  <c r="F15" i="17"/>
  <c r="F60" i="17" s="1"/>
  <c r="E15" i="17"/>
  <c r="L13" i="17"/>
  <c r="L58" i="17" s="1"/>
  <c r="K13" i="17"/>
  <c r="K58" i="17" s="1"/>
  <c r="J13" i="17"/>
  <c r="J58" i="17" s="1"/>
  <c r="I13" i="17"/>
  <c r="I58" i="17" s="1"/>
  <c r="G13" i="17"/>
  <c r="G58" i="17" s="1"/>
  <c r="F13" i="17"/>
  <c r="F58" i="17" s="1"/>
  <c r="E13" i="17"/>
  <c r="L12" i="17"/>
  <c r="L57" i="17" s="1"/>
  <c r="K12" i="17"/>
  <c r="K57" i="17" s="1"/>
  <c r="J12" i="17"/>
  <c r="I12" i="17"/>
  <c r="I57" i="17" s="1"/>
  <c r="G12" i="17"/>
  <c r="G57" i="17" s="1"/>
  <c r="F12" i="17"/>
  <c r="F57" i="17" s="1"/>
  <c r="E12" i="17"/>
  <c r="L11" i="17"/>
  <c r="L56" i="17" s="1"/>
  <c r="K11" i="17"/>
  <c r="K56" i="17" s="1"/>
  <c r="J11" i="17"/>
  <c r="J56" i="17" s="1"/>
  <c r="I11" i="17"/>
  <c r="I56" i="17" s="1"/>
  <c r="G11" i="17"/>
  <c r="G56" i="17" s="1"/>
  <c r="F11" i="17"/>
  <c r="F56" i="17" s="1"/>
  <c r="E11" i="17"/>
  <c r="L10" i="17"/>
  <c r="K10" i="17"/>
  <c r="K55" i="17" s="1"/>
  <c r="J10" i="17"/>
  <c r="J55" i="17" s="1"/>
  <c r="I10" i="17"/>
  <c r="I55" i="17" s="1"/>
  <c r="G10" i="17"/>
  <c r="F10" i="17"/>
  <c r="E10" i="17"/>
  <c r="I3" i="17"/>
  <c r="F2" i="17"/>
  <c r="N1" i="17"/>
  <c r="G1" i="17"/>
  <c r="B1" i="17"/>
  <c r="L78" i="16"/>
  <c r="G78" i="16"/>
  <c r="L75" i="16" a="1"/>
  <c r="L75" i="16" s="1"/>
  <c r="G75" i="16" a="1"/>
  <c r="G75" i="16" s="1"/>
  <c r="L73" i="16" a="1"/>
  <c r="L73" i="16" s="1"/>
  <c r="G73" i="16" a="1"/>
  <c r="G73" i="16" s="1"/>
  <c r="M71" i="16" a="1"/>
  <c r="M71" i="16" s="1"/>
  <c r="M70" i="16" a="1"/>
  <c r="M70" i="16" s="1"/>
  <c r="N58" i="16"/>
  <c r="M58" i="16"/>
  <c r="L58" i="16"/>
  <c r="K58" i="16"/>
  <c r="J58" i="16"/>
  <c r="I58" i="16"/>
  <c r="H58" i="16"/>
  <c r="G58" i="16"/>
  <c r="F58" i="16"/>
  <c r="E58" i="16"/>
  <c r="N57" i="16"/>
  <c r="M57" i="16"/>
  <c r="L57" i="16"/>
  <c r="K57" i="16"/>
  <c r="J57" i="16"/>
  <c r="I57" i="16"/>
  <c r="H57" i="16"/>
  <c r="G57" i="16"/>
  <c r="F57" i="16"/>
  <c r="E57" i="16"/>
  <c r="N53" i="16"/>
  <c r="M53" i="16"/>
  <c r="L53" i="16"/>
  <c r="K53" i="16"/>
  <c r="J53" i="16"/>
  <c r="I53" i="16"/>
  <c r="H53" i="16"/>
  <c r="G53" i="16"/>
  <c r="F53" i="16"/>
  <c r="E53" i="16"/>
  <c r="N52" i="16"/>
  <c r="M52" i="16"/>
  <c r="L52" i="16"/>
  <c r="K52" i="16"/>
  <c r="J52" i="16"/>
  <c r="I52" i="16"/>
  <c r="H52" i="16"/>
  <c r="G52" i="16"/>
  <c r="F52" i="16"/>
  <c r="E52" i="16"/>
  <c r="H45" i="16"/>
  <c r="M45" i="16" s="1"/>
  <c r="Q45" i="16" s="1"/>
  <c r="H44" i="16"/>
  <c r="M44" i="16" s="1"/>
  <c r="Q44" i="16" s="1"/>
  <c r="H43" i="16"/>
  <c r="M43" i="16" s="1"/>
  <c r="Q43" i="16" s="1"/>
  <c r="H42" i="16"/>
  <c r="M42" i="16" s="1"/>
  <c r="Q42" i="16" s="1"/>
  <c r="Q40" i="16"/>
  <c r="P40" i="16"/>
  <c r="Q39" i="16"/>
  <c r="P39" i="16"/>
  <c r="Q38" i="16"/>
  <c r="P38" i="16"/>
  <c r="Q37" i="16"/>
  <c r="P37" i="16"/>
  <c r="Q36" i="16"/>
  <c r="P36" i="16"/>
  <c r="Q35" i="16"/>
  <c r="P35" i="16"/>
  <c r="Q34" i="16"/>
  <c r="P34" i="16"/>
  <c r="Q33" i="16"/>
  <c r="P33" i="16"/>
  <c r="Q32" i="16"/>
  <c r="P32" i="16"/>
  <c r="Q31" i="16"/>
  <c r="P31" i="16"/>
  <c r="Q30" i="16"/>
  <c r="P30" i="16"/>
  <c r="Q29" i="16"/>
  <c r="P29" i="16"/>
  <c r="Q26" i="16"/>
  <c r="P26" i="16"/>
  <c r="Q25" i="16"/>
  <c r="P25" i="16"/>
  <c r="Q24" i="16"/>
  <c r="P24" i="16"/>
  <c r="Q23" i="16"/>
  <c r="P23" i="16"/>
  <c r="Q21" i="16"/>
  <c r="P21" i="16"/>
  <c r="Q20" i="16"/>
  <c r="P20" i="16"/>
  <c r="Q19" i="16"/>
  <c r="P19" i="16"/>
  <c r="Q18" i="16"/>
  <c r="P18" i="16"/>
  <c r="Q17" i="16"/>
  <c r="P17" i="16"/>
  <c r="Q16" i="16"/>
  <c r="P16" i="16"/>
  <c r="Q15" i="16"/>
  <c r="P15" i="16"/>
  <c r="Q14" i="16"/>
  <c r="P14" i="16"/>
  <c r="Q13" i="16"/>
  <c r="P13" i="16"/>
  <c r="Q12" i="16"/>
  <c r="P12" i="16"/>
  <c r="Q11" i="16"/>
  <c r="P11" i="16"/>
  <c r="Q10" i="16"/>
  <c r="P10" i="16"/>
  <c r="I3" i="16"/>
  <c r="F2" i="16"/>
  <c r="N1" i="16"/>
  <c r="G1" i="16"/>
  <c r="B1" i="16"/>
  <c r="L78" i="15"/>
  <c r="G78" i="15"/>
  <c r="L75" i="15" a="1"/>
  <c r="L75" i="15" s="1"/>
  <c r="G75" i="15" a="1"/>
  <c r="G75" i="15" s="1"/>
  <c r="L73" i="15" a="1"/>
  <c r="L73" i="15" s="1"/>
  <c r="G73" i="15" a="1"/>
  <c r="G73" i="15" s="1"/>
  <c r="M71" i="15" a="1"/>
  <c r="M71" i="15" s="1"/>
  <c r="M70" i="15" a="1"/>
  <c r="M70" i="15" s="1"/>
  <c r="N58" i="15"/>
  <c r="M58" i="15"/>
  <c r="L58" i="15"/>
  <c r="K58" i="15"/>
  <c r="J58" i="15"/>
  <c r="I58" i="15"/>
  <c r="H58" i="15"/>
  <c r="G58" i="15"/>
  <c r="F58" i="15"/>
  <c r="E58" i="15"/>
  <c r="N57" i="15"/>
  <c r="M57" i="15"/>
  <c r="L57" i="15"/>
  <c r="K57" i="15"/>
  <c r="J57" i="15"/>
  <c r="I57" i="15"/>
  <c r="H57" i="15"/>
  <c r="G57" i="15"/>
  <c r="F57" i="15"/>
  <c r="E57" i="15"/>
  <c r="N53" i="15"/>
  <c r="M53" i="15"/>
  <c r="L53" i="15"/>
  <c r="K53" i="15"/>
  <c r="J53" i="15"/>
  <c r="I53" i="15"/>
  <c r="H53" i="15"/>
  <c r="G53" i="15"/>
  <c r="F53" i="15"/>
  <c r="E53" i="15"/>
  <c r="N52" i="15"/>
  <c r="M52" i="15"/>
  <c r="L52" i="15"/>
  <c r="K52" i="15"/>
  <c r="J52" i="15"/>
  <c r="I52" i="15"/>
  <c r="H52" i="15"/>
  <c r="G52" i="15"/>
  <c r="F52" i="15"/>
  <c r="E52" i="15"/>
  <c r="Q45" i="15"/>
  <c r="P45" i="15"/>
  <c r="Q44" i="15"/>
  <c r="P44" i="15"/>
  <c r="Q43" i="15"/>
  <c r="P43" i="15"/>
  <c r="Q42" i="15"/>
  <c r="P42" i="15"/>
  <c r="Q40" i="15"/>
  <c r="O41" i="22" s="1"/>
  <c r="P40" i="15"/>
  <c r="N41" i="22" s="1"/>
  <c r="Q39" i="15"/>
  <c r="P39" i="15"/>
  <c r="Q38" i="15"/>
  <c r="P38" i="15"/>
  <c r="Q37" i="15"/>
  <c r="P37" i="15"/>
  <c r="Q36" i="15"/>
  <c r="P36" i="15"/>
  <c r="Q35" i="15"/>
  <c r="P35" i="15"/>
  <c r="Q34" i="15"/>
  <c r="P34" i="15"/>
  <c r="Q33" i="15"/>
  <c r="P33" i="15"/>
  <c r="Q32" i="15"/>
  <c r="P32" i="15"/>
  <c r="Q31" i="15"/>
  <c r="P31" i="15"/>
  <c r="Q30" i="15"/>
  <c r="P30" i="15"/>
  <c r="Q29" i="15"/>
  <c r="P29" i="15"/>
  <c r="Q26" i="15"/>
  <c r="P26" i="15"/>
  <c r="Q25" i="15"/>
  <c r="P25" i="15"/>
  <c r="Q24" i="15"/>
  <c r="P24" i="15"/>
  <c r="Q23" i="15"/>
  <c r="P23" i="15"/>
  <c r="Q21" i="15"/>
  <c r="P21" i="15"/>
  <c r="Q20" i="15"/>
  <c r="P20" i="15"/>
  <c r="Q19" i="15"/>
  <c r="P19" i="15"/>
  <c r="Q18" i="15"/>
  <c r="P18" i="15"/>
  <c r="Q17" i="15"/>
  <c r="P17" i="15"/>
  <c r="Q16" i="15"/>
  <c r="P16" i="15"/>
  <c r="Q15" i="15"/>
  <c r="P15" i="15"/>
  <c r="Q14" i="15"/>
  <c r="P14" i="15"/>
  <c r="Q13" i="15"/>
  <c r="P13" i="15"/>
  <c r="Q12" i="15"/>
  <c r="P12" i="15"/>
  <c r="Q11" i="15"/>
  <c r="P11" i="15"/>
  <c r="Q10" i="15"/>
  <c r="P10" i="15"/>
  <c r="I3" i="15"/>
  <c r="F2" i="15"/>
  <c r="N1" i="15"/>
  <c r="G1" i="15"/>
  <c r="B1" i="15"/>
  <c r="H87" i="14"/>
  <c r="P87" i="14" s="1"/>
  <c r="M86" i="14"/>
  <c r="Q86" i="14" s="1"/>
  <c r="H86" i="14"/>
  <c r="P86" i="14" s="1"/>
  <c r="H85" i="14"/>
  <c r="P85" i="14" s="1"/>
  <c r="M84" i="14"/>
  <c r="Q84" i="14" s="1"/>
  <c r="H84" i="14"/>
  <c r="P84" i="14" s="1"/>
  <c r="H83" i="14"/>
  <c r="P83" i="14" s="1"/>
  <c r="H82" i="14"/>
  <c r="H81" i="14"/>
  <c r="P81" i="14" s="1"/>
  <c r="H80" i="14"/>
  <c r="H79" i="14"/>
  <c r="P79" i="14" s="1"/>
  <c r="N78" i="14"/>
  <c r="N106" i="14" s="1"/>
  <c r="L78" i="14"/>
  <c r="L106" i="14" s="1"/>
  <c r="K78" i="14"/>
  <c r="K106" i="14" s="1"/>
  <c r="J78" i="14"/>
  <c r="J106" i="14" s="1"/>
  <c r="I78" i="14"/>
  <c r="I106" i="14" s="1"/>
  <c r="G78" i="14"/>
  <c r="G106" i="14" s="1"/>
  <c r="F78" i="14"/>
  <c r="F106" i="14" s="1"/>
  <c r="E78" i="14"/>
  <c r="E106" i="14" s="1"/>
  <c r="H77" i="14"/>
  <c r="P77" i="14" s="1"/>
  <c r="H76" i="14"/>
  <c r="H75" i="14"/>
  <c r="H74" i="14"/>
  <c r="H73" i="14"/>
  <c r="P73" i="14" s="1"/>
  <c r="H72" i="14"/>
  <c r="H71" i="14"/>
  <c r="P71" i="14" s="1"/>
  <c r="H70" i="14"/>
  <c r="N69" i="14"/>
  <c r="N105" i="14" s="1"/>
  <c r="L69" i="14"/>
  <c r="L105" i="14" s="1"/>
  <c r="K69" i="14"/>
  <c r="K105" i="14" s="1"/>
  <c r="J69" i="14"/>
  <c r="J105" i="14" s="1"/>
  <c r="I69" i="14"/>
  <c r="I105" i="14" s="1"/>
  <c r="G69" i="14"/>
  <c r="G105" i="14" s="1"/>
  <c r="F69" i="14"/>
  <c r="F105" i="14" s="1"/>
  <c r="E69" i="14"/>
  <c r="E105" i="14" s="1"/>
  <c r="H68" i="14"/>
  <c r="P68" i="14" s="1"/>
  <c r="H67" i="14"/>
  <c r="H66" i="14"/>
  <c r="P66" i="14" s="1"/>
  <c r="H65" i="14"/>
  <c r="H64" i="14"/>
  <c r="P64" i="14" s="1"/>
  <c r="H63" i="14"/>
  <c r="M63" i="14" s="1"/>
  <c r="N62" i="14"/>
  <c r="N104" i="14" s="1"/>
  <c r="L62" i="14"/>
  <c r="L104" i="14" s="1"/>
  <c r="K62" i="14"/>
  <c r="K104" i="14" s="1"/>
  <c r="J62" i="14"/>
  <c r="J104" i="14" s="1"/>
  <c r="I62" i="14"/>
  <c r="I104" i="14" s="1"/>
  <c r="G62" i="14"/>
  <c r="F62" i="14"/>
  <c r="F104" i="14" s="1"/>
  <c r="E62" i="14"/>
  <c r="E104" i="14" s="1"/>
  <c r="H61" i="14"/>
  <c r="H60" i="14"/>
  <c r="P60" i="14" s="1"/>
  <c r="H59" i="14"/>
  <c r="H58" i="14"/>
  <c r="H57" i="14"/>
  <c r="H56" i="14"/>
  <c r="P56" i="14" s="1"/>
  <c r="N55" i="14"/>
  <c r="N103" i="14" s="1"/>
  <c r="L55" i="14"/>
  <c r="L103" i="14" s="1"/>
  <c r="K55" i="14"/>
  <c r="K103" i="14" s="1"/>
  <c r="J55" i="14"/>
  <c r="J103" i="14" s="1"/>
  <c r="I55" i="14"/>
  <c r="I103" i="14" s="1"/>
  <c r="G55" i="14"/>
  <c r="G103" i="14" s="1"/>
  <c r="F55" i="14"/>
  <c r="F103" i="14" s="1"/>
  <c r="E55" i="14"/>
  <c r="E103" i="14" s="1"/>
  <c r="H54" i="14"/>
  <c r="P54" i="14" s="1"/>
  <c r="H53" i="14"/>
  <c r="P53" i="14" s="1"/>
  <c r="H52" i="14"/>
  <c r="H51" i="14"/>
  <c r="P51" i="14" s="1"/>
  <c r="H50" i="14"/>
  <c r="P50" i="14" s="1"/>
  <c r="H49" i="14"/>
  <c r="N48" i="14"/>
  <c r="N102" i="14" s="1"/>
  <c r="L48" i="14"/>
  <c r="L102" i="14" s="1"/>
  <c r="K48" i="14"/>
  <c r="K102" i="14" s="1"/>
  <c r="J48" i="14"/>
  <c r="J102" i="14" s="1"/>
  <c r="I48" i="14"/>
  <c r="I102" i="14" s="1"/>
  <c r="G48" i="14"/>
  <c r="G102" i="14" s="1"/>
  <c r="F48" i="14"/>
  <c r="F102" i="14" s="1"/>
  <c r="E48" i="14"/>
  <c r="E102" i="14" s="1"/>
  <c r="H47" i="14"/>
  <c r="P47" i="14" s="1"/>
  <c r="H46" i="14"/>
  <c r="H45" i="14"/>
  <c r="P45" i="14" s="1"/>
  <c r="H44" i="14"/>
  <c r="M43" i="14"/>
  <c r="Q43" i="14" s="1"/>
  <c r="H43" i="14"/>
  <c r="P43" i="14" s="1"/>
  <c r="H42" i="14"/>
  <c r="N41" i="14"/>
  <c r="N101" i="14" s="1"/>
  <c r="L41" i="14"/>
  <c r="L101" i="14" s="1"/>
  <c r="K41" i="14"/>
  <c r="K101" i="14" s="1"/>
  <c r="J41" i="14"/>
  <c r="J101" i="14" s="1"/>
  <c r="I41" i="14"/>
  <c r="I101" i="14" s="1"/>
  <c r="G41" i="14"/>
  <c r="G101" i="14" s="1"/>
  <c r="F41" i="14"/>
  <c r="F101" i="14" s="1"/>
  <c r="E41" i="14"/>
  <c r="E101" i="14" s="1"/>
  <c r="H40" i="14"/>
  <c r="P40" i="14" s="1"/>
  <c r="M39" i="14"/>
  <c r="Q39" i="14" s="1"/>
  <c r="H39" i="14"/>
  <c r="P39" i="14" s="1"/>
  <c r="H38" i="14"/>
  <c r="P38" i="14" s="1"/>
  <c r="H37" i="14"/>
  <c r="H36" i="14"/>
  <c r="P36" i="14" s="1"/>
  <c r="H35" i="14"/>
  <c r="P35" i="14" s="1"/>
  <c r="H34" i="14"/>
  <c r="P34" i="14" s="1"/>
  <c r="H33" i="14"/>
  <c r="H32" i="14"/>
  <c r="P32" i="14" s="1"/>
  <c r="N31" i="14"/>
  <c r="N100" i="14" s="1"/>
  <c r="L31" i="14"/>
  <c r="L100" i="14" s="1"/>
  <c r="K31" i="14"/>
  <c r="K100" i="14" s="1"/>
  <c r="J31" i="14"/>
  <c r="J100" i="14" s="1"/>
  <c r="I31" i="14"/>
  <c r="I100" i="14" s="1"/>
  <c r="G31" i="14"/>
  <c r="G100" i="14" s="1"/>
  <c r="F31" i="14"/>
  <c r="F100" i="14" s="1"/>
  <c r="E31" i="14"/>
  <c r="E100" i="14" s="1"/>
  <c r="H30" i="14"/>
  <c r="H29" i="14"/>
  <c r="M28" i="14"/>
  <c r="Q28" i="14" s="1"/>
  <c r="H28" i="14"/>
  <c r="P28" i="14" s="1"/>
  <c r="H27" i="14"/>
  <c r="M26" i="14"/>
  <c r="Q26" i="14" s="1"/>
  <c r="H26" i="14"/>
  <c r="P26" i="14" s="1"/>
  <c r="H25" i="14"/>
  <c r="N24" i="14"/>
  <c r="N99" i="14" s="1"/>
  <c r="L24" i="14"/>
  <c r="L99" i="14" s="1"/>
  <c r="K24" i="14"/>
  <c r="K99" i="14" s="1"/>
  <c r="J24" i="14"/>
  <c r="J99" i="14" s="1"/>
  <c r="I24" i="14"/>
  <c r="I99" i="14" s="1"/>
  <c r="G24" i="14"/>
  <c r="G99" i="14" s="1"/>
  <c r="F24" i="14"/>
  <c r="F99" i="14" s="1"/>
  <c r="E24" i="14"/>
  <c r="E99" i="14" s="1"/>
  <c r="H23" i="14"/>
  <c r="P23" i="14" s="1"/>
  <c r="H22" i="14"/>
  <c r="P22" i="14" s="1"/>
  <c r="H21" i="14"/>
  <c r="P21" i="14" s="1"/>
  <c r="H20" i="14"/>
  <c r="H19" i="14"/>
  <c r="P19" i="14" s="1"/>
  <c r="N18" i="14"/>
  <c r="N98" i="14" s="1"/>
  <c r="L18" i="14"/>
  <c r="K18" i="14"/>
  <c r="K98" i="14" s="1"/>
  <c r="J18" i="14"/>
  <c r="J98" i="14" s="1"/>
  <c r="I18" i="14"/>
  <c r="I98" i="14" s="1"/>
  <c r="G18" i="14"/>
  <c r="G98" i="14" s="1"/>
  <c r="F18" i="14"/>
  <c r="F98" i="14" s="1"/>
  <c r="E18" i="14"/>
  <c r="E98" i="14" s="1"/>
  <c r="M17" i="14"/>
  <c r="D50" i="20" s="1"/>
  <c r="H17" i="14"/>
  <c r="P17" i="14" s="1"/>
  <c r="H16" i="14"/>
  <c r="H15" i="14"/>
  <c r="P15" i="14" s="1"/>
  <c r="H14" i="14"/>
  <c r="H13" i="14"/>
  <c r="P13" i="14" s="1"/>
  <c r="H12" i="14"/>
  <c r="H11" i="14"/>
  <c r="H10" i="14"/>
  <c r="N9" i="14"/>
  <c r="L9" i="14"/>
  <c r="L97" i="14" s="1"/>
  <c r="K9" i="14"/>
  <c r="J9" i="14"/>
  <c r="I9" i="14"/>
  <c r="G9" i="14"/>
  <c r="G97" i="14" s="1"/>
  <c r="F9" i="14"/>
  <c r="F97" i="14" s="1"/>
  <c r="E9" i="14"/>
  <c r="I3" i="14"/>
  <c r="F2" i="14"/>
  <c r="N1" i="14"/>
  <c r="G1" i="14"/>
  <c r="B1" i="14"/>
  <c r="L106" i="13"/>
  <c r="G106" i="13"/>
  <c r="L105" i="13"/>
  <c r="G105" i="13"/>
  <c r="L104" i="13"/>
  <c r="G104" i="13"/>
  <c r="L103" i="13"/>
  <c r="G103" i="13"/>
  <c r="L102" i="13"/>
  <c r="G102" i="13"/>
  <c r="N98" i="13"/>
  <c r="L98" i="13"/>
  <c r="K98" i="13"/>
  <c r="J98" i="13"/>
  <c r="I98" i="13"/>
  <c r="G98" i="13"/>
  <c r="F98" i="13"/>
  <c r="E98" i="13"/>
  <c r="N97" i="13"/>
  <c r="L97" i="13"/>
  <c r="K97" i="13"/>
  <c r="J97" i="13"/>
  <c r="I97" i="13"/>
  <c r="G97" i="13"/>
  <c r="F97" i="13"/>
  <c r="E97" i="13"/>
  <c r="N96" i="13"/>
  <c r="L96" i="13"/>
  <c r="K96" i="13"/>
  <c r="J96" i="13"/>
  <c r="I96" i="13"/>
  <c r="G96" i="13"/>
  <c r="F96" i="13"/>
  <c r="E96" i="13"/>
  <c r="N95" i="13"/>
  <c r="L95" i="13"/>
  <c r="K95" i="13"/>
  <c r="J95" i="13"/>
  <c r="I95" i="13"/>
  <c r="G95" i="13"/>
  <c r="F95" i="13"/>
  <c r="E95" i="13"/>
  <c r="N94" i="13"/>
  <c r="L94" i="13"/>
  <c r="K94" i="13"/>
  <c r="J94" i="13"/>
  <c r="I94" i="13"/>
  <c r="G94" i="13"/>
  <c r="F94" i="13"/>
  <c r="E94" i="13"/>
  <c r="N93" i="13"/>
  <c r="L93" i="13"/>
  <c r="K93" i="13"/>
  <c r="J93" i="13"/>
  <c r="I93" i="13"/>
  <c r="G93" i="13"/>
  <c r="F93" i="13"/>
  <c r="E93" i="13"/>
  <c r="N92" i="13"/>
  <c r="L92" i="13"/>
  <c r="K92" i="13"/>
  <c r="J92" i="13"/>
  <c r="I92" i="13"/>
  <c r="G92" i="13"/>
  <c r="F92" i="13"/>
  <c r="E92" i="13"/>
  <c r="N91" i="13"/>
  <c r="L91" i="13"/>
  <c r="K91" i="13"/>
  <c r="J91" i="13"/>
  <c r="I91" i="13"/>
  <c r="G91" i="13"/>
  <c r="F91" i="13"/>
  <c r="E91" i="13"/>
  <c r="N90" i="13"/>
  <c r="L90" i="13"/>
  <c r="K90" i="13"/>
  <c r="J90" i="13"/>
  <c r="I90" i="13"/>
  <c r="G90" i="13"/>
  <c r="F90" i="13"/>
  <c r="E90" i="13"/>
  <c r="N89" i="13"/>
  <c r="L89" i="13"/>
  <c r="K89" i="13"/>
  <c r="J89" i="13"/>
  <c r="I89" i="13"/>
  <c r="G89" i="13"/>
  <c r="F89" i="13"/>
  <c r="E89" i="13"/>
  <c r="N88" i="13"/>
  <c r="L88" i="13"/>
  <c r="K88" i="13"/>
  <c r="J88" i="13"/>
  <c r="I88" i="13"/>
  <c r="G88" i="13"/>
  <c r="F88" i="13"/>
  <c r="E88" i="13"/>
  <c r="N87" i="13"/>
  <c r="L87" i="13"/>
  <c r="K87" i="13"/>
  <c r="J87" i="13"/>
  <c r="I87" i="13"/>
  <c r="G87" i="13"/>
  <c r="F87" i="13"/>
  <c r="E87" i="13"/>
  <c r="N86" i="13"/>
  <c r="L86" i="13"/>
  <c r="K86" i="13"/>
  <c r="J86" i="13"/>
  <c r="I86" i="13"/>
  <c r="G86" i="13"/>
  <c r="F86" i="13"/>
  <c r="E86" i="13"/>
  <c r="N85" i="13"/>
  <c r="L85" i="13"/>
  <c r="K85" i="13"/>
  <c r="J85" i="13"/>
  <c r="I85" i="13"/>
  <c r="G85" i="13"/>
  <c r="F85" i="13"/>
  <c r="E85" i="13"/>
  <c r="N84" i="13"/>
  <c r="L84" i="13"/>
  <c r="K84" i="13"/>
  <c r="J84" i="13"/>
  <c r="I84" i="13"/>
  <c r="G84" i="13"/>
  <c r="F84" i="13"/>
  <c r="E84" i="13"/>
  <c r="N83" i="13"/>
  <c r="L83" i="13"/>
  <c r="K83" i="13"/>
  <c r="J83" i="13"/>
  <c r="I83" i="13"/>
  <c r="G83" i="13"/>
  <c r="F83" i="13"/>
  <c r="E83" i="13"/>
  <c r="N82" i="13"/>
  <c r="L82" i="13"/>
  <c r="K82" i="13"/>
  <c r="J82" i="13"/>
  <c r="I82" i="13"/>
  <c r="G82" i="13"/>
  <c r="F82" i="13"/>
  <c r="E82" i="13"/>
  <c r="N81" i="13"/>
  <c r="L81" i="13"/>
  <c r="K81" i="13"/>
  <c r="J81" i="13"/>
  <c r="I81" i="13"/>
  <c r="G81" i="13"/>
  <c r="F81" i="13"/>
  <c r="E81" i="13"/>
  <c r="N80" i="13"/>
  <c r="L80" i="13"/>
  <c r="K80" i="13"/>
  <c r="J80" i="13"/>
  <c r="I80" i="13"/>
  <c r="G80" i="13"/>
  <c r="F80" i="13"/>
  <c r="E80" i="13"/>
  <c r="N79" i="13"/>
  <c r="L79" i="13"/>
  <c r="K79" i="13"/>
  <c r="J79" i="13"/>
  <c r="I79" i="13"/>
  <c r="G79" i="13"/>
  <c r="F79" i="13"/>
  <c r="E79" i="13"/>
  <c r="H71" i="13"/>
  <c r="M71" i="13" s="1"/>
  <c r="Q71" i="13" s="1"/>
  <c r="H70" i="13"/>
  <c r="M70" i="13" s="1"/>
  <c r="Q70" i="13" s="1"/>
  <c r="H69" i="13"/>
  <c r="M69" i="13" s="1"/>
  <c r="Q69" i="13" s="1"/>
  <c r="H68" i="13"/>
  <c r="M68" i="13" s="1"/>
  <c r="Q68" i="13" s="1"/>
  <c r="H67" i="13"/>
  <c r="M67" i="13" s="1"/>
  <c r="Q67" i="13" s="1"/>
  <c r="H66" i="13"/>
  <c r="M66" i="13" s="1"/>
  <c r="Q66" i="13" s="1"/>
  <c r="H65" i="13"/>
  <c r="M65" i="13" s="1"/>
  <c r="Q65" i="13" s="1"/>
  <c r="H64" i="13"/>
  <c r="M64" i="13" s="1"/>
  <c r="Q64" i="13" s="1"/>
  <c r="H63" i="13"/>
  <c r="M63" i="13" s="1"/>
  <c r="Q63" i="13" s="1"/>
  <c r="H62" i="13"/>
  <c r="H98" i="13" s="1"/>
  <c r="H61" i="13"/>
  <c r="M61" i="13" s="1"/>
  <c r="Q61" i="13" s="1"/>
  <c r="H60" i="13"/>
  <c r="M60" i="13" s="1"/>
  <c r="Q60" i="13" s="1"/>
  <c r="H59" i="13"/>
  <c r="M59" i="13" s="1"/>
  <c r="Q59" i="13" s="1"/>
  <c r="H58" i="13"/>
  <c r="M58" i="13" s="1"/>
  <c r="Q58" i="13" s="1"/>
  <c r="H57" i="13"/>
  <c r="M57" i="13" s="1"/>
  <c r="Q57" i="13" s="1"/>
  <c r="H56" i="13"/>
  <c r="M56" i="13" s="1"/>
  <c r="Q56" i="13" s="1"/>
  <c r="H55" i="13"/>
  <c r="M55" i="13" s="1"/>
  <c r="Q55" i="13" s="1"/>
  <c r="H54" i="13"/>
  <c r="M54" i="13" s="1"/>
  <c r="Q54" i="13" s="1"/>
  <c r="H53" i="13"/>
  <c r="M53" i="13" s="1"/>
  <c r="Q53" i="13" s="1"/>
  <c r="H52" i="13"/>
  <c r="H51" i="13"/>
  <c r="M51" i="13" s="1"/>
  <c r="Q51" i="13" s="1"/>
  <c r="H50" i="13"/>
  <c r="M50" i="13" s="1"/>
  <c r="Q50" i="13" s="1"/>
  <c r="H49" i="13"/>
  <c r="M49" i="13" s="1"/>
  <c r="Q49" i="13" s="1"/>
  <c r="H48" i="13"/>
  <c r="M48" i="13" s="1"/>
  <c r="Q48" i="13" s="1"/>
  <c r="H47" i="13"/>
  <c r="M47" i="13" s="1"/>
  <c r="Q47" i="13" s="1"/>
  <c r="H46" i="13"/>
  <c r="M46" i="13" s="1"/>
  <c r="Q46" i="13" s="1"/>
  <c r="H45" i="13"/>
  <c r="M45" i="13" s="1"/>
  <c r="Q45" i="13" s="1"/>
  <c r="H44" i="13"/>
  <c r="M44" i="13" s="1"/>
  <c r="Q44" i="13" s="1"/>
  <c r="H43" i="13"/>
  <c r="M43" i="13" s="1"/>
  <c r="Q43" i="13" s="1"/>
  <c r="H42" i="13"/>
  <c r="M42" i="13" s="1"/>
  <c r="Q42" i="13" s="1"/>
  <c r="H41" i="13"/>
  <c r="M41" i="13" s="1"/>
  <c r="Q41" i="13" s="1"/>
  <c r="H40" i="13"/>
  <c r="H39" i="13"/>
  <c r="M39" i="13" s="1"/>
  <c r="Q39" i="13" s="1"/>
  <c r="H38" i="13"/>
  <c r="M38" i="13" s="1"/>
  <c r="Q38" i="13" s="1"/>
  <c r="H37" i="13"/>
  <c r="M37" i="13" s="1"/>
  <c r="Q37" i="13" s="1"/>
  <c r="H36" i="13"/>
  <c r="M36" i="13" s="1"/>
  <c r="Q36" i="13" s="1"/>
  <c r="H35" i="13"/>
  <c r="M35" i="13" s="1"/>
  <c r="Q35" i="13" s="1"/>
  <c r="H34" i="13"/>
  <c r="M34" i="13" s="1"/>
  <c r="Q34" i="13" s="1"/>
  <c r="H33" i="13"/>
  <c r="M33" i="13" s="1"/>
  <c r="Q33" i="13" s="1"/>
  <c r="H32" i="13"/>
  <c r="M32" i="13" s="1"/>
  <c r="Q32" i="13" s="1"/>
  <c r="H31" i="13"/>
  <c r="M31" i="13" s="1"/>
  <c r="Q31" i="13" s="1"/>
  <c r="H30" i="13"/>
  <c r="M30" i="13" s="1"/>
  <c r="Q30" i="13" s="1"/>
  <c r="H29" i="13"/>
  <c r="M29" i="13" s="1"/>
  <c r="Q29" i="13" s="1"/>
  <c r="H28" i="13"/>
  <c r="H27" i="13"/>
  <c r="M27" i="13" s="1"/>
  <c r="Q27" i="13" s="1"/>
  <c r="H26" i="13"/>
  <c r="M26" i="13" s="1"/>
  <c r="Q26" i="13" s="1"/>
  <c r="H25" i="13"/>
  <c r="M25" i="13" s="1"/>
  <c r="Q25" i="13" s="1"/>
  <c r="H24" i="13"/>
  <c r="M24" i="13" s="1"/>
  <c r="Q24" i="13" s="1"/>
  <c r="H23" i="13"/>
  <c r="M23" i="13" s="1"/>
  <c r="Q23" i="13" s="1"/>
  <c r="H22" i="13"/>
  <c r="M22" i="13" s="1"/>
  <c r="Q22" i="13" s="1"/>
  <c r="H21" i="13"/>
  <c r="M21" i="13" s="1"/>
  <c r="Q21" i="13" s="1"/>
  <c r="H20" i="13"/>
  <c r="M20" i="13" s="1"/>
  <c r="Q20" i="13" s="1"/>
  <c r="H19" i="13"/>
  <c r="M19" i="13" s="1"/>
  <c r="Q19" i="13" s="1"/>
  <c r="H18" i="13"/>
  <c r="H82" i="13" s="1"/>
  <c r="N17" i="13"/>
  <c r="N78" i="13" s="1"/>
  <c r="L17" i="13"/>
  <c r="L78" i="13" s="1"/>
  <c r="K17" i="13"/>
  <c r="K78" i="13" s="1"/>
  <c r="J17" i="13"/>
  <c r="J78" i="13" s="1"/>
  <c r="I17" i="13"/>
  <c r="I78" i="13" s="1"/>
  <c r="G17" i="13"/>
  <c r="G78" i="13" s="1"/>
  <c r="F17" i="13"/>
  <c r="F78" i="13" s="1"/>
  <c r="E17" i="13"/>
  <c r="Q16" i="13"/>
  <c r="P16" i="13"/>
  <c r="N15" i="13"/>
  <c r="N77" i="13" s="1"/>
  <c r="L15" i="13"/>
  <c r="L77" i="13" s="1"/>
  <c r="K15" i="13"/>
  <c r="K77" i="13" s="1"/>
  <c r="J15" i="13"/>
  <c r="J77" i="13" s="1"/>
  <c r="I15" i="13"/>
  <c r="I77" i="13" s="1"/>
  <c r="G15" i="13"/>
  <c r="G77" i="13" s="1"/>
  <c r="F15" i="13"/>
  <c r="F77" i="13" s="1"/>
  <c r="E15" i="13"/>
  <c r="Q14" i="13"/>
  <c r="P14" i="13"/>
  <c r="N13" i="13"/>
  <c r="N76" i="13" s="1"/>
  <c r="L13" i="13"/>
  <c r="L76" i="13" s="1"/>
  <c r="K13" i="13"/>
  <c r="K76" i="13" s="1"/>
  <c r="J13" i="13"/>
  <c r="J76" i="13" s="1"/>
  <c r="I13" i="13"/>
  <c r="I76" i="13" s="1"/>
  <c r="G13" i="13"/>
  <c r="G76" i="13" s="1"/>
  <c r="F13" i="13"/>
  <c r="F76" i="13" s="1"/>
  <c r="E13" i="13"/>
  <c r="Q12" i="13"/>
  <c r="P12" i="13"/>
  <c r="Q11" i="13"/>
  <c r="P11" i="13"/>
  <c r="N10" i="13"/>
  <c r="N75" i="13" s="1"/>
  <c r="L10" i="13"/>
  <c r="L101" i="13" s="1"/>
  <c r="K10" i="13"/>
  <c r="K75" i="13" s="1"/>
  <c r="J10" i="13"/>
  <c r="J75" i="13" s="1"/>
  <c r="I10" i="13"/>
  <c r="I75" i="13" s="1"/>
  <c r="G10" i="13"/>
  <c r="G101" i="13" s="1"/>
  <c r="F10" i="13"/>
  <c r="F75" i="13" s="1"/>
  <c r="E10" i="13"/>
  <c r="Q9" i="13"/>
  <c r="P9" i="13"/>
  <c r="H8" i="13"/>
  <c r="I3" i="13"/>
  <c r="F2" i="13"/>
  <c r="N1" i="13"/>
  <c r="G1" i="13"/>
  <c r="B1" i="13"/>
  <c r="L123" i="12"/>
  <c r="G123" i="12"/>
  <c r="L122" i="12"/>
  <c r="G122" i="12"/>
  <c r="L121" i="12"/>
  <c r="G121" i="12"/>
  <c r="L120" i="12"/>
  <c r="G120" i="12"/>
  <c r="L119" i="12"/>
  <c r="G119" i="12"/>
  <c r="L118" i="12"/>
  <c r="G118" i="12"/>
  <c r="N114" i="12"/>
  <c r="L114" i="12"/>
  <c r="K114" i="12"/>
  <c r="J114" i="12"/>
  <c r="I114" i="12"/>
  <c r="G114" i="12"/>
  <c r="F114" i="12"/>
  <c r="E114" i="12"/>
  <c r="N113" i="12"/>
  <c r="L113" i="12"/>
  <c r="K113" i="12"/>
  <c r="J113" i="12"/>
  <c r="I113" i="12"/>
  <c r="G113" i="12"/>
  <c r="F113" i="12"/>
  <c r="E113" i="12"/>
  <c r="N112" i="12"/>
  <c r="L112" i="12"/>
  <c r="K112" i="12"/>
  <c r="J112" i="12"/>
  <c r="I112" i="12"/>
  <c r="G112" i="12"/>
  <c r="F112" i="12"/>
  <c r="E112" i="12"/>
  <c r="N111" i="12"/>
  <c r="L111" i="12"/>
  <c r="K111" i="12"/>
  <c r="J111" i="12"/>
  <c r="I111" i="12"/>
  <c r="G111" i="12"/>
  <c r="F111" i="12"/>
  <c r="E111" i="12"/>
  <c r="N110" i="12"/>
  <c r="L110" i="12"/>
  <c r="K110" i="12"/>
  <c r="J110" i="12"/>
  <c r="I110" i="12"/>
  <c r="G110" i="12"/>
  <c r="F110" i="12"/>
  <c r="E110" i="12"/>
  <c r="N109" i="12"/>
  <c r="L109" i="12"/>
  <c r="K109" i="12"/>
  <c r="J109" i="12"/>
  <c r="I109" i="12"/>
  <c r="G109" i="12"/>
  <c r="F109" i="12"/>
  <c r="E109" i="12"/>
  <c r="N108" i="12"/>
  <c r="L108" i="12"/>
  <c r="K108" i="12"/>
  <c r="J108" i="12"/>
  <c r="I108" i="12"/>
  <c r="G108" i="12"/>
  <c r="F108" i="12"/>
  <c r="E108" i="12"/>
  <c r="N107" i="12"/>
  <c r="L107" i="12"/>
  <c r="K107" i="12"/>
  <c r="J107" i="12"/>
  <c r="I107" i="12"/>
  <c r="G107" i="12"/>
  <c r="F107" i="12"/>
  <c r="E107" i="12"/>
  <c r="N106" i="12"/>
  <c r="L106" i="12"/>
  <c r="K106" i="12"/>
  <c r="J106" i="12"/>
  <c r="I106" i="12"/>
  <c r="G106" i="12"/>
  <c r="F106" i="12"/>
  <c r="E106" i="12"/>
  <c r="N105" i="12"/>
  <c r="L105" i="12"/>
  <c r="K105" i="12"/>
  <c r="J105" i="12"/>
  <c r="I105" i="12"/>
  <c r="G105" i="12"/>
  <c r="F105" i="12"/>
  <c r="E105" i="12"/>
  <c r="N104" i="12"/>
  <c r="L104" i="12"/>
  <c r="K104" i="12"/>
  <c r="J104" i="12"/>
  <c r="I104" i="12"/>
  <c r="G104" i="12"/>
  <c r="F104" i="12"/>
  <c r="E104" i="12"/>
  <c r="N103" i="12"/>
  <c r="L103" i="12"/>
  <c r="K103" i="12"/>
  <c r="J103" i="12"/>
  <c r="I103" i="12"/>
  <c r="G103" i="12"/>
  <c r="F103" i="12"/>
  <c r="E103" i="12"/>
  <c r="N102" i="12"/>
  <c r="L102" i="12"/>
  <c r="K102" i="12"/>
  <c r="J102" i="12"/>
  <c r="I102" i="12"/>
  <c r="G102" i="12"/>
  <c r="F102" i="12"/>
  <c r="E102" i="12"/>
  <c r="N101" i="12"/>
  <c r="L101" i="12"/>
  <c r="K101" i="12"/>
  <c r="J101" i="12"/>
  <c r="I101" i="12"/>
  <c r="G101" i="12"/>
  <c r="F101" i="12"/>
  <c r="E101" i="12"/>
  <c r="N100" i="12"/>
  <c r="L100" i="12"/>
  <c r="K100" i="12"/>
  <c r="J100" i="12"/>
  <c r="I100" i="12"/>
  <c r="G100" i="12"/>
  <c r="F100" i="12"/>
  <c r="E100" i="12"/>
  <c r="N99" i="12"/>
  <c r="L99" i="12"/>
  <c r="K99" i="12"/>
  <c r="J99" i="12"/>
  <c r="I99" i="12"/>
  <c r="G99" i="12"/>
  <c r="F99" i="12"/>
  <c r="E99" i="12"/>
  <c r="N98" i="12"/>
  <c r="L98" i="12"/>
  <c r="K98" i="12"/>
  <c r="J98" i="12"/>
  <c r="I98" i="12"/>
  <c r="G98" i="12"/>
  <c r="F98" i="12"/>
  <c r="E98" i="12"/>
  <c r="N97" i="12"/>
  <c r="L97" i="12"/>
  <c r="K97" i="12"/>
  <c r="J97" i="12"/>
  <c r="I97" i="12"/>
  <c r="G97" i="12"/>
  <c r="F97" i="12"/>
  <c r="E97" i="12"/>
  <c r="N96" i="12"/>
  <c r="L96" i="12"/>
  <c r="K96" i="12"/>
  <c r="J96" i="12"/>
  <c r="I96" i="12"/>
  <c r="G96" i="12"/>
  <c r="F96" i="12"/>
  <c r="E96" i="12"/>
  <c r="N95" i="12"/>
  <c r="L95" i="12"/>
  <c r="K95" i="12"/>
  <c r="J95" i="12"/>
  <c r="I95" i="12"/>
  <c r="G95" i="12"/>
  <c r="F95" i="12"/>
  <c r="E95" i="12"/>
  <c r="N94" i="12"/>
  <c r="L94" i="12"/>
  <c r="K94" i="12"/>
  <c r="J94" i="12"/>
  <c r="I94" i="12"/>
  <c r="G94" i="12"/>
  <c r="F94" i="12"/>
  <c r="E94" i="12"/>
  <c r="N93" i="12"/>
  <c r="L93" i="12"/>
  <c r="K93" i="12"/>
  <c r="J93" i="12"/>
  <c r="I93" i="12"/>
  <c r="G93" i="12"/>
  <c r="F93" i="12"/>
  <c r="E93" i="12"/>
  <c r="N92" i="12"/>
  <c r="L92" i="12"/>
  <c r="K92" i="12"/>
  <c r="J92" i="12"/>
  <c r="I92" i="12"/>
  <c r="G92" i="12"/>
  <c r="F92" i="12"/>
  <c r="E92" i="12"/>
  <c r="N91" i="12"/>
  <c r="L91" i="12"/>
  <c r="K91" i="12"/>
  <c r="J91" i="12"/>
  <c r="I91" i="12"/>
  <c r="G91" i="12"/>
  <c r="F91" i="12"/>
  <c r="E91" i="12"/>
  <c r="H83" i="12"/>
  <c r="M82" i="12"/>
  <c r="Q82" i="12" s="1"/>
  <c r="H82" i="12"/>
  <c r="P82" i="12" s="1"/>
  <c r="H81" i="12"/>
  <c r="M80" i="12"/>
  <c r="Q80" i="12" s="1"/>
  <c r="H80" i="12"/>
  <c r="P80" i="12" s="1"/>
  <c r="H79" i="12"/>
  <c r="H78" i="12"/>
  <c r="P78" i="12" s="1"/>
  <c r="H77" i="12"/>
  <c r="H76" i="12"/>
  <c r="P76" i="12" s="1"/>
  <c r="H75" i="12"/>
  <c r="H74" i="12"/>
  <c r="P74" i="12" s="1"/>
  <c r="H73" i="12"/>
  <c r="H72" i="12"/>
  <c r="P72" i="12" s="1"/>
  <c r="H71" i="12"/>
  <c r="H70" i="12"/>
  <c r="P70" i="12" s="1"/>
  <c r="H69" i="12"/>
  <c r="H68" i="12"/>
  <c r="P68" i="12" s="1"/>
  <c r="H67" i="12"/>
  <c r="M66" i="12"/>
  <c r="Q66" i="12" s="1"/>
  <c r="H66" i="12"/>
  <c r="P66" i="12" s="1"/>
  <c r="H65" i="12"/>
  <c r="H64" i="12"/>
  <c r="M64" i="12" s="1"/>
  <c r="H63" i="12"/>
  <c r="H62" i="12"/>
  <c r="P62" i="12" s="1"/>
  <c r="H61" i="12"/>
  <c r="H60" i="12"/>
  <c r="P60" i="12" s="1"/>
  <c r="H59" i="12"/>
  <c r="H58" i="12"/>
  <c r="P58" i="12" s="1"/>
  <c r="H57" i="12"/>
  <c r="H56" i="12"/>
  <c r="P56" i="12" s="1"/>
  <c r="H55" i="12"/>
  <c r="H54" i="12"/>
  <c r="P54" i="12" s="1"/>
  <c r="H53" i="12"/>
  <c r="H52" i="12"/>
  <c r="P52" i="12" s="1"/>
  <c r="H51" i="12"/>
  <c r="M50" i="12"/>
  <c r="Q50" i="12" s="1"/>
  <c r="H50" i="12"/>
  <c r="P50" i="12" s="1"/>
  <c r="H49" i="12"/>
  <c r="M48" i="12"/>
  <c r="Q48" i="12" s="1"/>
  <c r="H48" i="12"/>
  <c r="P48" i="12" s="1"/>
  <c r="H47" i="12"/>
  <c r="H46" i="12"/>
  <c r="P46" i="12" s="1"/>
  <c r="H45" i="12"/>
  <c r="H44" i="12"/>
  <c r="P44" i="12" s="1"/>
  <c r="H43" i="12"/>
  <c r="H42" i="12"/>
  <c r="P42" i="12" s="1"/>
  <c r="H41" i="12"/>
  <c r="H40" i="12"/>
  <c r="P40" i="12" s="1"/>
  <c r="H39" i="12"/>
  <c r="H38" i="12"/>
  <c r="P38" i="12" s="1"/>
  <c r="H37" i="12"/>
  <c r="H36" i="12"/>
  <c r="P36" i="12" s="1"/>
  <c r="H35" i="12"/>
  <c r="M34" i="12"/>
  <c r="Q34" i="12" s="1"/>
  <c r="H34" i="12"/>
  <c r="P34" i="12" s="1"/>
  <c r="H33" i="12"/>
  <c r="H32" i="12"/>
  <c r="P32" i="12" s="1"/>
  <c r="H31" i="12"/>
  <c r="H30" i="12"/>
  <c r="P30" i="12" s="1"/>
  <c r="H29" i="12"/>
  <c r="H28" i="12"/>
  <c r="P28" i="12" s="1"/>
  <c r="H27" i="12"/>
  <c r="H26" i="12"/>
  <c r="P26" i="12" s="1"/>
  <c r="H25" i="12"/>
  <c r="H24" i="12"/>
  <c r="P24" i="12" s="1"/>
  <c r="H23" i="12"/>
  <c r="H22" i="12"/>
  <c r="P22" i="12" s="1"/>
  <c r="H21" i="12"/>
  <c r="H20" i="12"/>
  <c r="P20" i="12" s="1"/>
  <c r="H19" i="12"/>
  <c r="M18" i="12"/>
  <c r="H18" i="12"/>
  <c r="N17" i="12"/>
  <c r="N90" i="12" s="1"/>
  <c r="L17" i="12"/>
  <c r="L90" i="12" s="1"/>
  <c r="K17" i="12"/>
  <c r="K90" i="12" s="1"/>
  <c r="J17" i="12"/>
  <c r="J90" i="12" s="1"/>
  <c r="I17" i="12"/>
  <c r="I90" i="12" s="1"/>
  <c r="G17" i="12"/>
  <c r="G90" i="12" s="1"/>
  <c r="F17" i="12"/>
  <c r="F90" i="12" s="1"/>
  <c r="E17" i="12"/>
  <c r="E90" i="12" s="1"/>
  <c r="Q16" i="12"/>
  <c r="P16" i="12"/>
  <c r="N15" i="12"/>
  <c r="N89" i="12" s="1"/>
  <c r="L15" i="12"/>
  <c r="L89" i="12" s="1"/>
  <c r="K15" i="12"/>
  <c r="K89" i="12" s="1"/>
  <c r="J15" i="12"/>
  <c r="J89" i="12" s="1"/>
  <c r="I15" i="12"/>
  <c r="I89" i="12" s="1"/>
  <c r="G15" i="12"/>
  <c r="G89" i="12" s="1"/>
  <c r="F15" i="12"/>
  <c r="F89" i="12" s="1"/>
  <c r="E15" i="12"/>
  <c r="E89" i="12" s="1"/>
  <c r="Q14" i="12"/>
  <c r="P14" i="12"/>
  <c r="N13" i="12"/>
  <c r="N88" i="12" s="1"/>
  <c r="L13" i="12"/>
  <c r="L88" i="12" s="1"/>
  <c r="K13" i="12"/>
  <c r="K88" i="12" s="1"/>
  <c r="J13" i="12"/>
  <c r="J88" i="12" s="1"/>
  <c r="I13" i="12"/>
  <c r="I88" i="12" s="1"/>
  <c r="G13" i="12"/>
  <c r="G88" i="12" s="1"/>
  <c r="F13" i="12"/>
  <c r="F88" i="12" s="1"/>
  <c r="E13" i="12"/>
  <c r="E88" i="12" s="1"/>
  <c r="Q12" i="12"/>
  <c r="P12" i="12"/>
  <c r="Q11" i="12"/>
  <c r="P11" i="12"/>
  <c r="N10" i="12"/>
  <c r="N87" i="12" s="1"/>
  <c r="L10" i="12"/>
  <c r="K10" i="12"/>
  <c r="K87" i="12" s="1"/>
  <c r="J10" i="12"/>
  <c r="J87" i="12" s="1"/>
  <c r="I10" i="12"/>
  <c r="I87" i="12" s="1"/>
  <c r="H10" i="12"/>
  <c r="G10" i="12"/>
  <c r="G117" i="12" s="1"/>
  <c r="F10" i="12"/>
  <c r="F87" i="12" s="1"/>
  <c r="E10" i="12"/>
  <c r="E87" i="12" s="1"/>
  <c r="Q9" i="12"/>
  <c r="P9" i="12"/>
  <c r="H8" i="12"/>
  <c r="H15" i="12" s="1"/>
  <c r="I3" i="12"/>
  <c r="F2" i="12"/>
  <c r="N1" i="12"/>
  <c r="G1" i="12"/>
  <c r="B1" i="12"/>
  <c r="P115" i="11"/>
  <c r="H115" i="11"/>
  <c r="M115" i="11" s="1"/>
  <c r="Q115" i="11" s="1"/>
  <c r="H114" i="11"/>
  <c r="H113" i="11"/>
  <c r="M113" i="11" s="1"/>
  <c r="Q113" i="11" s="1"/>
  <c r="H112" i="11"/>
  <c r="H111" i="11"/>
  <c r="M111" i="11" s="1"/>
  <c r="Q111" i="11" s="1"/>
  <c r="H110" i="11"/>
  <c r="H109" i="11"/>
  <c r="M109" i="11" s="1"/>
  <c r="Q109" i="11" s="1"/>
  <c r="H108" i="11"/>
  <c r="H106" i="11"/>
  <c r="Q106" i="11" s="1"/>
  <c r="H105" i="11"/>
  <c r="G20" i="4" s="1"/>
  <c r="H104" i="11"/>
  <c r="Q104" i="11" s="1"/>
  <c r="Q103" i="11"/>
  <c r="P103" i="11"/>
  <c r="H101" i="11"/>
  <c r="H100" i="11"/>
  <c r="P100" i="11" s="1"/>
  <c r="H99" i="11"/>
  <c r="H98" i="11"/>
  <c r="P98" i="11" s="1"/>
  <c r="H97" i="11"/>
  <c r="H96" i="11"/>
  <c r="Q95" i="11"/>
  <c r="P95" i="11"/>
  <c r="H94" i="11"/>
  <c r="P94" i="11" s="1"/>
  <c r="M93" i="11"/>
  <c r="Q93" i="11" s="1"/>
  <c r="H93" i="11"/>
  <c r="P93" i="11" s="1"/>
  <c r="H92" i="11"/>
  <c r="P92" i="11" s="1"/>
  <c r="H91" i="11"/>
  <c r="H90" i="11"/>
  <c r="P90" i="11" s="1"/>
  <c r="H89" i="11"/>
  <c r="H88" i="11"/>
  <c r="H87" i="11"/>
  <c r="P87" i="11" s="1"/>
  <c r="H86" i="11"/>
  <c r="P86" i="11" s="1"/>
  <c r="M85" i="11"/>
  <c r="Q85" i="11" s="1"/>
  <c r="H85" i="11"/>
  <c r="P85" i="11" s="1"/>
  <c r="H84" i="11"/>
  <c r="P84" i="11" s="1"/>
  <c r="H83" i="11"/>
  <c r="H79" i="11"/>
  <c r="H78" i="11"/>
  <c r="H61" i="11" s="1"/>
  <c r="H77" i="11"/>
  <c r="H76" i="11"/>
  <c r="M76" i="11" s="1"/>
  <c r="H75" i="11"/>
  <c r="H53" i="11" s="1"/>
  <c r="H140" i="11" s="1"/>
  <c r="H74" i="11"/>
  <c r="H73" i="11"/>
  <c r="M73" i="11" s="1"/>
  <c r="Q73" i="11" s="1"/>
  <c r="H72" i="11"/>
  <c r="H50" i="11" s="1"/>
  <c r="H137" i="11" s="1"/>
  <c r="L71" i="11"/>
  <c r="K71" i="11"/>
  <c r="K41" i="16" s="1"/>
  <c r="J71" i="11"/>
  <c r="I71" i="11"/>
  <c r="I41" i="16" s="1"/>
  <c r="G71" i="11"/>
  <c r="C104" i="20" s="1" a="1"/>
  <c r="C104" i="20" s="1"/>
  <c r="F71" i="11"/>
  <c r="E71" i="11"/>
  <c r="E41" i="16" s="1"/>
  <c r="H70" i="11"/>
  <c r="H69" i="11"/>
  <c r="H68" i="11"/>
  <c r="H67" i="11"/>
  <c r="M67" i="11" s="1"/>
  <c r="Q67" i="11" s="1"/>
  <c r="H66" i="11"/>
  <c r="H65" i="11"/>
  <c r="H64" i="11"/>
  <c r="H51" i="11" s="1"/>
  <c r="H138" i="11" s="1"/>
  <c r="L63" i="11"/>
  <c r="K63" i="11"/>
  <c r="K28" i="16" s="1"/>
  <c r="J63" i="11"/>
  <c r="I63" i="11"/>
  <c r="I28" i="16" s="1"/>
  <c r="G63" i="11"/>
  <c r="G28" i="16" s="1"/>
  <c r="F63" i="11"/>
  <c r="E63" i="11"/>
  <c r="E28" i="16" s="1"/>
  <c r="L62" i="11"/>
  <c r="L144" i="11" s="1"/>
  <c r="K62" i="11"/>
  <c r="K144" i="11" s="1"/>
  <c r="J62" i="11"/>
  <c r="J144" i="11" s="1"/>
  <c r="I62" i="11"/>
  <c r="I144" i="11" s="1"/>
  <c r="G62" i="11"/>
  <c r="G144" i="11" s="1"/>
  <c r="F62" i="11"/>
  <c r="F144" i="11" s="1"/>
  <c r="E62" i="11"/>
  <c r="E144" i="11" s="1"/>
  <c r="L61" i="11"/>
  <c r="L143" i="11" s="1"/>
  <c r="K61" i="11"/>
  <c r="K143" i="11" s="1"/>
  <c r="J61" i="11"/>
  <c r="J143" i="11" s="1"/>
  <c r="I61" i="11"/>
  <c r="I143" i="11" s="1"/>
  <c r="G61" i="11"/>
  <c r="G143" i="11" s="1"/>
  <c r="F61" i="11"/>
  <c r="F143" i="11" s="1"/>
  <c r="E61" i="11"/>
  <c r="E143" i="11" s="1"/>
  <c r="H60" i="11"/>
  <c r="H59" i="11"/>
  <c r="H58" i="11"/>
  <c r="H57" i="11"/>
  <c r="H56" i="11"/>
  <c r="L55" i="11"/>
  <c r="K55" i="11"/>
  <c r="K142" i="11" s="1"/>
  <c r="J55" i="11"/>
  <c r="I55" i="11"/>
  <c r="I147" i="11" s="1"/>
  <c r="G55" i="11"/>
  <c r="G142" i="11" s="1"/>
  <c r="F55" i="11"/>
  <c r="E55" i="11"/>
  <c r="E147" i="11" s="1"/>
  <c r="L54" i="11"/>
  <c r="L141" i="11" s="1"/>
  <c r="K54" i="11"/>
  <c r="K141" i="11" s="1"/>
  <c r="J54" i="11"/>
  <c r="J141" i="11" s="1"/>
  <c r="I54" i="11"/>
  <c r="I141" i="11" s="1"/>
  <c r="G54" i="11"/>
  <c r="G141" i="11" s="1"/>
  <c r="F54" i="11"/>
  <c r="F141" i="11" s="1"/>
  <c r="E54" i="11"/>
  <c r="E141" i="11" s="1"/>
  <c r="L53" i="11"/>
  <c r="L140" i="11" s="1"/>
  <c r="K53" i="11"/>
  <c r="K140" i="11" s="1"/>
  <c r="J53" i="11"/>
  <c r="J140" i="11" s="1"/>
  <c r="I53" i="11"/>
  <c r="I140" i="11" s="1"/>
  <c r="G53" i="11"/>
  <c r="G140" i="11" s="1"/>
  <c r="F53" i="11"/>
  <c r="F140" i="11" s="1"/>
  <c r="E53" i="11"/>
  <c r="E140" i="11" s="1"/>
  <c r="L52" i="11"/>
  <c r="L139" i="11" s="1"/>
  <c r="K52" i="11"/>
  <c r="K139" i="11" s="1"/>
  <c r="J52" i="11"/>
  <c r="J139" i="11" s="1"/>
  <c r="I52" i="11"/>
  <c r="I139" i="11" s="1"/>
  <c r="G52" i="11"/>
  <c r="F52" i="11"/>
  <c r="F139" i="11" s="1"/>
  <c r="E52" i="11"/>
  <c r="E139" i="11" s="1"/>
  <c r="L51" i="11"/>
  <c r="L138" i="11" s="1"/>
  <c r="K51" i="11"/>
  <c r="K138" i="11" s="1"/>
  <c r="J51" i="11"/>
  <c r="J138" i="11" s="1"/>
  <c r="I51" i="11"/>
  <c r="I138" i="11" s="1"/>
  <c r="G51" i="11"/>
  <c r="G138" i="11" s="1"/>
  <c r="F51" i="11"/>
  <c r="F138" i="11" s="1"/>
  <c r="E51" i="11"/>
  <c r="L50" i="11"/>
  <c r="L137" i="11" s="1"/>
  <c r="K50" i="11"/>
  <c r="K137" i="11" s="1"/>
  <c r="J50" i="11"/>
  <c r="J137" i="11" s="1"/>
  <c r="I50" i="11"/>
  <c r="I137" i="11" s="1"/>
  <c r="G50" i="11"/>
  <c r="G137" i="11" s="1"/>
  <c r="F50" i="11"/>
  <c r="F137" i="11" s="1"/>
  <c r="E50" i="11"/>
  <c r="E137" i="11" s="1"/>
  <c r="H48" i="11"/>
  <c r="H47" i="11"/>
  <c r="H46" i="11"/>
  <c r="H45" i="11"/>
  <c r="H44" i="11"/>
  <c r="H26" i="11" s="1"/>
  <c r="H128" i="11" s="1"/>
  <c r="H43" i="11"/>
  <c r="H42" i="11"/>
  <c r="H41" i="11"/>
  <c r="L40" i="11"/>
  <c r="K40" i="11"/>
  <c r="K22" i="16" s="1"/>
  <c r="J40" i="11"/>
  <c r="I40" i="11"/>
  <c r="I22" i="16" s="1"/>
  <c r="G40" i="11"/>
  <c r="F40" i="11"/>
  <c r="E40" i="11"/>
  <c r="E22" i="16" s="1"/>
  <c r="H39" i="11"/>
  <c r="H38" i="11"/>
  <c r="H37" i="11"/>
  <c r="H36" i="11"/>
  <c r="H35" i="11"/>
  <c r="H34" i="11"/>
  <c r="H33" i="11"/>
  <c r="Q32" i="11"/>
  <c r="P32" i="11"/>
  <c r="L31" i="11"/>
  <c r="K31" i="11"/>
  <c r="K9" i="16" s="1"/>
  <c r="J31" i="11"/>
  <c r="I31" i="11"/>
  <c r="I9" i="16" s="1"/>
  <c r="G31" i="11"/>
  <c r="G9" i="16" s="1"/>
  <c r="F31" i="11"/>
  <c r="E31" i="11"/>
  <c r="E9" i="16" s="1"/>
  <c r="L30" i="11"/>
  <c r="K30" i="11"/>
  <c r="K132" i="11" s="1"/>
  <c r="J30" i="11"/>
  <c r="J132" i="11" s="1"/>
  <c r="I30" i="11"/>
  <c r="I132" i="11" s="1"/>
  <c r="G30" i="11"/>
  <c r="G132" i="11" s="1"/>
  <c r="F30" i="11"/>
  <c r="F132" i="11" s="1"/>
  <c r="E30" i="11"/>
  <c r="E132" i="11" s="1"/>
  <c r="L29" i="11"/>
  <c r="K29" i="11"/>
  <c r="K131" i="11" s="1"/>
  <c r="J29" i="11"/>
  <c r="J131" i="11" s="1"/>
  <c r="I29" i="11"/>
  <c r="I131" i="11" s="1"/>
  <c r="G29" i="11"/>
  <c r="F29" i="11"/>
  <c r="F131" i="11" s="1"/>
  <c r="E29" i="11"/>
  <c r="E131" i="11" s="1"/>
  <c r="L28" i="11"/>
  <c r="K28" i="11"/>
  <c r="K130" i="11" s="1"/>
  <c r="J28" i="11"/>
  <c r="J130" i="11" s="1"/>
  <c r="I28" i="11"/>
  <c r="I130" i="11" s="1"/>
  <c r="G28" i="11"/>
  <c r="G130" i="11" s="1"/>
  <c r="F28" i="11"/>
  <c r="F130" i="11" s="1"/>
  <c r="E28" i="11"/>
  <c r="E130" i="11" s="1"/>
  <c r="L27" i="11"/>
  <c r="K27" i="11"/>
  <c r="K129" i="11" s="1"/>
  <c r="J27" i="11"/>
  <c r="J129" i="11" s="1"/>
  <c r="I27" i="11"/>
  <c r="I129" i="11" s="1"/>
  <c r="G27" i="11"/>
  <c r="G162" i="11" s="1"/>
  <c r="F27" i="11"/>
  <c r="F129" i="11" s="1"/>
  <c r="E27" i="11"/>
  <c r="E129" i="11" s="1"/>
  <c r="L26" i="11"/>
  <c r="K26" i="11"/>
  <c r="K128" i="11" s="1"/>
  <c r="J26" i="11"/>
  <c r="J128" i="11" s="1"/>
  <c r="I26" i="11"/>
  <c r="I128" i="11" s="1"/>
  <c r="G26" i="11"/>
  <c r="G128" i="11" s="1"/>
  <c r="F26" i="11"/>
  <c r="F128" i="11" s="1"/>
  <c r="E26" i="11"/>
  <c r="E128" i="11" s="1"/>
  <c r="L25" i="11"/>
  <c r="K25" i="11"/>
  <c r="K127" i="11" s="1"/>
  <c r="J25" i="11"/>
  <c r="J127" i="11" s="1"/>
  <c r="I25" i="11"/>
  <c r="I127" i="11" s="1"/>
  <c r="G25" i="11"/>
  <c r="F25" i="11"/>
  <c r="F127" i="11" s="1"/>
  <c r="E25" i="11"/>
  <c r="E127" i="11" s="1"/>
  <c r="L24" i="11"/>
  <c r="K24" i="11"/>
  <c r="K126" i="11" s="1"/>
  <c r="J24" i="11"/>
  <c r="J126" i="11" s="1"/>
  <c r="I24" i="11"/>
  <c r="I126" i="11" s="1"/>
  <c r="G24" i="11"/>
  <c r="G126" i="11" s="1"/>
  <c r="F24" i="11"/>
  <c r="F126" i="11" s="1"/>
  <c r="E24" i="11"/>
  <c r="E126" i="11" s="1"/>
  <c r="L23" i="11"/>
  <c r="K23" i="11"/>
  <c r="K125" i="11" s="1"/>
  <c r="J23" i="11"/>
  <c r="I23" i="11"/>
  <c r="I125" i="11" s="1"/>
  <c r="H23" i="11"/>
  <c r="H125" i="11" s="1"/>
  <c r="G23" i="11"/>
  <c r="F23" i="11"/>
  <c r="F125" i="11" s="1"/>
  <c r="E23" i="11"/>
  <c r="H21" i="11"/>
  <c r="H20" i="11"/>
  <c r="H19" i="11"/>
  <c r="H18" i="11"/>
  <c r="L17" i="11"/>
  <c r="K17" i="11"/>
  <c r="K122" i="11" s="1"/>
  <c r="J17" i="11"/>
  <c r="J122" i="11" s="1"/>
  <c r="I17" i="11"/>
  <c r="G122" i="11"/>
  <c r="F122" i="11"/>
  <c r="E122" i="11"/>
  <c r="H16" i="11"/>
  <c r="H15" i="11"/>
  <c r="H14" i="11"/>
  <c r="H13" i="11"/>
  <c r="H12" i="11"/>
  <c r="H11" i="11"/>
  <c r="L10" i="11"/>
  <c r="L121" i="11" s="1"/>
  <c r="K10" i="11"/>
  <c r="J10" i="11"/>
  <c r="J121" i="11" s="1"/>
  <c r="I10" i="11"/>
  <c r="I121" i="11" s="1"/>
  <c r="G10" i="11"/>
  <c r="G121" i="11" s="1"/>
  <c r="F10" i="11"/>
  <c r="E10" i="11"/>
  <c r="G9" i="11"/>
  <c r="I3" i="11"/>
  <c r="F2" i="11"/>
  <c r="N1" i="11"/>
  <c r="G1" i="11"/>
  <c r="B1" i="11"/>
  <c r="L72" i="10"/>
  <c r="G72" i="10"/>
  <c r="L71" i="10"/>
  <c r="G71" i="10"/>
  <c r="L70" i="10"/>
  <c r="G70" i="10"/>
  <c r="L69" i="10"/>
  <c r="G69" i="10"/>
  <c r="L68" i="10"/>
  <c r="G68" i="10"/>
  <c r="L67" i="10"/>
  <c r="G67" i="10"/>
  <c r="L66" i="10"/>
  <c r="G66" i="10"/>
  <c r="L65" i="10"/>
  <c r="G65" i="10"/>
  <c r="L63" i="10"/>
  <c r="G63" i="10"/>
  <c r="L62" i="10"/>
  <c r="G62" i="10"/>
  <c r="L55" i="10"/>
  <c r="K55" i="10"/>
  <c r="J55" i="10"/>
  <c r="I55" i="10"/>
  <c r="G55" i="10"/>
  <c r="F55" i="10"/>
  <c r="E55" i="10"/>
  <c r="L54" i="10"/>
  <c r="K54" i="10"/>
  <c r="J54" i="10"/>
  <c r="I54" i="10"/>
  <c r="G54" i="10"/>
  <c r="F54" i="10"/>
  <c r="E54" i="10"/>
  <c r="L53" i="10"/>
  <c r="K53" i="10"/>
  <c r="J53" i="10"/>
  <c r="I53" i="10"/>
  <c r="G53" i="10"/>
  <c r="F53" i="10"/>
  <c r="E53" i="10"/>
  <c r="L52" i="10"/>
  <c r="K52" i="10"/>
  <c r="J52" i="10"/>
  <c r="I52" i="10"/>
  <c r="G52" i="10"/>
  <c r="F52" i="10"/>
  <c r="E52" i="10"/>
  <c r="H41" i="10"/>
  <c r="M40" i="10"/>
  <c r="H40" i="10"/>
  <c r="P40" i="10" s="1"/>
  <c r="H39" i="10"/>
  <c r="H38" i="10"/>
  <c r="P38" i="10" s="1"/>
  <c r="H35" i="10"/>
  <c r="H34" i="10"/>
  <c r="H33" i="10"/>
  <c r="H32" i="10"/>
  <c r="H31" i="10"/>
  <c r="H30" i="10"/>
  <c r="H29" i="10"/>
  <c r="H28" i="10"/>
  <c r="H27" i="10"/>
  <c r="H26" i="10"/>
  <c r="L25" i="10"/>
  <c r="L50" i="10" s="1"/>
  <c r="K25" i="10"/>
  <c r="K50" i="10" s="1"/>
  <c r="J25" i="10"/>
  <c r="J50" i="10" s="1"/>
  <c r="I25" i="10"/>
  <c r="G25" i="10"/>
  <c r="G50" i="10" s="1"/>
  <c r="F25" i="10"/>
  <c r="F50" i="10" s="1"/>
  <c r="E50" i="10"/>
  <c r="H24" i="10"/>
  <c r="H23" i="10"/>
  <c r="H22" i="10"/>
  <c r="H21" i="10"/>
  <c r="H20" i="10"/>
  <c r="H19" i="10"/>
  <c r="H18" i="10"/>
  <c r="H17" i="10"/>
  <c r="H16" i="10"/>
  <c r="H15" i="10"/>
  <c r="L14" i="10"/>
  <c r="K18" i="5" s="1"/>
  <c r="K14" i="10"/>
  <c r="K48" i="10" s="1"/>
  <c r="J14" i="10"/>
  <c r="J48" i="10" s="1"/>
  <c r="I14" i="10"/>
  <c r="I48" i="10" s="1"/>
  <c r="G14" i="10"/>
  <c r="F14" i="10"/>
  <c r="F48" i="10" s="1"/>
  <c r="E14" i="10"/>
  <c r="E48" i="10" s="1"/>
  <c r="H13" i="10"/>
  <c r="H12" i="10"/>
  <c r="H11" i="10"/>
  <c r="H10" i="10"/>
  <c r="L9" i="10"/>
  <c r="D98" i="20" s="1" a="1"/>
  <c r="D98" i="20" s="1"/>
  <c r="K9" i="10"/>
  <c r="K46" i="10" s="1"/>
  <c r="J9" i="10"/>
  <c r="I15" i="5" s="1"/>
  <c r="I9" i="10"/>
  <c r="G9" i="10"/>
  <c r="F9" i="10"/>
  <c r="F46" i="10" s="1"/>
  <c r="E9" i="10"/>
  <c r="E8" i="10" s="1"/>
  <c r="E45" i="10" s="1"/>
  <c r="D20" i="21" s="1"/>
  <c r="I3" i="10"/>
  <c r="F2" i="10"/>
  <c r="N1" i="10"/>
  <c r="G1" i="10"/>
  <c r="B1" i="10"/>
  <c r="L72" i="9"/>
  <c r="G72" i="9"/>
  <c r="L71" i="9"/>
  <c r="G71" i="9"/>
  <c r="L70" i="9"/>
  <c r="G70" i="9"/>
  <c r="L69" i="9"/>
  <c r="G69" i="9"/>
  <c r="L68" i="9"/>
  <c r="G68" i="9"/>
  <c r="L67" i="9"/>
  <c r="G67" i="9"/>
  <c r="L66" i="9"/>
  <c r="G66" i="9"/>
  <c r="L65" i="9"/>
  <c r="G65" i="9"/>
  <c r="L63" i="9"/>
  <c r="G63" i="9"/>
  <c r="L62" i="9"/>
  <c r="G62" i="9"/>
  <c r="L55" i="9"/>
  <c r="K55" i="9"/>
  <c r="J55" i="9"/>
  <c r="I55" i="9"/>
  <c r="G55" i="9"/>
  <c r="F55" i="9"/>
  <c r="E55" i="9"/>
  <c r="L54" i="9"/>
  <c r="K54" i="9"/>
  <c r="J54" i="9"/>
  <c r="I54" i="9"/>
  <c r="G54" i="9"/>
  <c r="F54" i="9"/>
  <c r="E54" i="9"/>
  <c r="L53" i="9"/>
  <c r="K53" i="9"/>
  <c r="J53" i="9"/>
  <c r="I53" i="9"/>
  <c r="G53" i="9"/>
  <c r="F53" i="9"/>
  <c r="E53" i="9"/>
  <c r="L52" i="9"/>
  <c r="K52" i="9"/>
  <c r="J52" i="9"/>
  <c r="I52" i="9"/>
  <c r="G52" i="9"/>
  <c r="F52" i="9"/>
  <c r="E52" i="9"/>
  <c r="H41" i="9"/>
  <c r="M40" i="9"/>
  <c r="Q40" i="9" s="1"/>
  <c r="H40" i="9"/>
  <c r="P40" i="9" s="1"/>
  <c r="H39" i="9"/>
  <c r="H38" i="9"/>
  <c r="P38" i="9" s="1"/>
  <c r="H35" i="9"/>
  <c r="H34" i="9"/>
  <c r="H33" i="9"/>
  <c r="H32" i="9"/>
  <c r="H31" i="9"/>
  <c r="H30" i="9"/>
  <c r="H29" i="9"/>
  <c r="H28" i="9"/>
  <c r="H27" i="9"/>
  <c r="H26" i="9"/>
  <c r="L25" i="9"/>
  <c r="L50" i="9" s="1"/>
  <c r="K25" i="9"/>
  <c r="K50" i="9" s="1"/>
  <c r="J25" i="9"/>
  <c r="J50" i="9" s="1"/>
  <c r="I25" i="9"/>
  <c r="I50" i="9" s="1"/>
  <c r="G25" i="9"/>
  <c r="G50" i="9" s="1"/>
  <c r="F25" i="9"/>
  <c r="F50" i="9" s="1"/>
  <c r="E25" i="9"/>
  <c r="E50" i="9" s="1"/>
  <c r="H24" i="9"/>
  <c r="M24" i="9" s="1"/>
  <c r="Q24" i="9" s="1"/>
  <c r="H23" i="9"/>
  <c r="H22" i="9"/>
  <c r="M22" i="9" s="1"/>
  <c r="Q22" i="9" s="1"/>
  <c r="H21" i="9"/>
  <c r="H20" i="9"/>
  <c r="M20" i="9" s="1"/>
  <c r="Q20" i="9" s="1"/>
  <c r="H19" i="9"/>
  <c r="M18" i="9"/>
  <c r="Q18" i="9" s="1"/>
  <c r="H18" i="9"/>
  <c r="H17" i="9"/>
  <c r="H16" i="9"/>
  <c r="M16" i="9" s="1"/>
  <c r="Q16" i="9" s="1"/>
  <c r="H15" i="9"/>
  <c r="L14" i="9"/>
  <c r="K14" i="9"/>
  <c r="K48" i="9" s="1"/>
  <c r="J14" i="9"/>
  <c r="J48" i="9" s="1"/>
  <c r="I14" i="9"/>
  <c r="I48" i="9" s="1"/>
  <c r="G14" i="9"/>
  <c r="F14" i="9"/>
  <c r="F48" i="9" s="1"/>
  <c r="E14" i="9"/>
  <c r="E48" i="9" s="1"/>
  <c r="H13" i="9"/>
  <c r="H12" i="9"/>
  <c r="H11" i="9"/>
  <c r="H10" i="9"/>
  <c r="L9" i="9"/>
  <c r="D94" i="20" s="1" a="1"/>
  <c r="D94" i="20" s="1"/>
  <c r="K9" i="9"/>
  <c r="J9" i="9"/>
  <c r="I9" i="9"/>
  <c r="I46" i="9" s="1"/>
  <c r="G9" i="9"/>
  <c r="C94" i="20" s="1" a="1"/>
  <c r="C94" i="20" s="1"/>
  <c r="F9" i="9"/>
  <c r="E9" i="9"/>
  <c r="E46" i="9" s="1"/>
  <c r="I3" i="9"/>
  <c r="F2" i="9"/>
  <c r="N1" i="9"/>
  <c r="G1" i="9"/>
  <c r="B1" i="9"/>
  <c r="L134" i="8"/>
  <c r="K134" i="8"/>
  <c r="J134" i="8"/>
  <c r="I134" i="8"/>
  <c r="G134" i="8"/>
  <c r="F134" i="8"/>
  <c r="E134" i="8"/>
  <c r="H99" i="8"/>
  <c r="P99" i="8" s="1"/>
  <c r="H98" i="8"/>
  <c r="P98" i="8" s="1"/>
  <c r="Q97" i="8"/>
  <c r="P97" i="8"/>
  <c r="H96" i="8"/>
  <c r="P96" i="8" s="1"/>
  <c r="H94" i="8"/>
  <c r="P94" i="8" s="1"/>
  <c r="H93" i="8"/>
  <c r="P93" i="8" s="1"/>
  <c r="H92" i="8"/>
  <c r="P92" i="8" s="1"/>
  <c r="H91" i="8"/>
  <c r="P91" i="8" s="1"/>
  <c r="N90" i="8"/>
  <c r="N136" i="8" s="1"/>
  <c r="L90" i="8"/>
  <c r="L136" i="8" s="1"/>
  <c r="K90" i="8"/>
  <c r="K136" i="8" s="1"/>
  <c r="J90" i="8"/>
  <c r="J136" i="8" s="1"/>
  <c r="I90" i="8"/>
  <c r="I136" i="8" s="1"/>
  <c r="G90" i="8"/>
  <c r="G136" i="8" s="1"/>
  <c r="F90" i="8"/>
  <c r="F136" i="8" s="1"/>
  <c r="E90" i="8"/>
  <c r="E136" i="8" s="1"/>
  <c r="H89" i="8"/>
  <c r="P89" i="8" s="1"/>
  <c r="H88" i="8"/>
  <c r="P88" i="8" s="1"/>
  <c r="H87" i="8"/>
  <c r="P87" i="8" s="1"/>
  <c r="H86" i="8"/>
  <c r="P86" i="8" s="1"/>
  <c r="N85" i="8"/>
  <c r="N133" i="8" s="1"/>
  <c r="L85" i="8"/>
  <c r="L133" i="8" s="1"/>
  <c r="K85" i="8"/>
  <c r="K133" i="8" s="1"/>
  <c r="J85" i="8"/>
  <c r="J133" i="8" s="1"/>
  <c r="I85" i="8"/>
  <c r="I133" i="8" s="1"/>
  <c r="G85" i="8"/>
  <c r="G133" i="8" s="1"/>
  <c r="F85" i="8"/>
  <c r="F133" i="8" s="1"/>
  <c r="E85" i="8"/>
  <c r="E133" i="8" s="1"/>
  <c r="H84" i="8"/>
  <c r="P84" i="8" s="1"/>
  <c r="H83" i="8"/>
  <c r="P83" i="8" s="1"/>
  <c r="H82" i="8"/>
  <c r="P82" i="8" s="1"/>
  <c r="N81" i="8"/>
  <c r="N132" i="8" s="1"/>
  <c r="L81" i="8"/>
  <c r="L132" i="8" s="1"/>
  <c r="K81" i="8"/>
  <c r="K132" i="8" s="1"/>
  <c r="J81" i="8"/>
  <c r="J132" i="8" s="1"/>
  <c r="I81" i="8"/>
  <c r="I132" i="8" s="1"/>
  <c r="G81" i="8"/>
  <c r="G132" i="8" s="1"/>
  <c r="F81" i="8"/>
  <c r="F132" i="8" s="1"/>
  <c r="E81" i="8"/>
  <c r="E132" i="8" s="1"/>
  <c r="H79" i="8"/>
  <c r="H78" i="8"/>
  <c r="H77" i="8"/>
  <c r="H76" i="8"/>
  <c r="H75" i="8"/>
  <c r="H74" i="8"/>
  <c r="H73" i="8"/>
  <c r="H72" i="8"/>
  <c r="L71" i="8"/>
  <c r="L37" i="3" s="1"/>
  <c r="L98" i="3" s="1"/>
  <c r="K71" i="8"/>
  <c r="J71" i="8"/>
  <c r="I71" i="8"/>
  <c r="H38" i="2" s="1"/>
  <c r="H92" i="2" s="1"/>
  <c r="G71" i="8"/>
  <c r="F71" i="8"/>
  <c r="E71" i="8"/>
  <c r="D38" i="2" s="1"/>
  <c r="D92" i="2" s="1"/>
  <c r="H70" i="8"/>
  <c r="H69" i="8"/>
  <c r="H68" i="8"/>
  <c r="H67" i="8"/>
  <c r="H66" i="8"/>
  <c r="H65" i="8"/>
  <c r="H64" i="8"/>
  <c r="L63" i="8"/>
  <c r="K63" i="8"/>
  <c r="J37" i="2" s="1"/>
  <c r="J91" i="2" s="1"/>
  <c r="J63" i="8"/>
  <c r="I63" i="8"/>
  <c r="G63" i="8"/>
  <c r="F63" i="8"/>
  <c r="E63" i="8"/>
  <c r="D37" i="2" s="1"/>
  <c r="D91" i="2" s="1"/>
  <c r="L62" i="8"/>
  <c r="L128" i="8" s="1"/>
  <c r="K62" i="8"/>
  <c r="K128" i="8" s="1"/>
  <c r="J62" i="8"/>
  <c r="J128" i="8" s="1"/>
  <c r="I62" i="8"/>
  <c r="I128" i="8" s="1"/>
  <c r="G62" i="8"/>
  <c r="G128" i="8" s="1"/>
  <c r="F62" i="8"/>
  <c r="F128" i="8" s="1"/>
  <c r="E62" i="8"/>
  <c r="E128" i="8" s="1"/>
  <c r="L61" i="8"/>
  <c r="L127" i="8" s="1"/>
  <c r="K61" i="8"/>
  <c r="K127" i="8" s="1"/>
  <c r="J61" i="8"/>
  <c r="J127" i="8" s="1"/>
  <c r="I61" i="8"/>
  <c r="I127" i="8" s="1"/>
  <c r="G127" i="8"/>
  <c r="F61" i="8"/>
  <c r="F127" i="8" s="1"/>
  <c r="E61" i="8"/>
  <c r="E127" i="8" s="1"/>
  <c r="H60" i="8"/>
  <c r="H59" i="8"/>
  <c r="H58" i="8"/>
  <c r="H57" i="8"/>
  <c r="H56" i="8"/>
  <c r="L55" i="8"/>
  <c r="L131" i="8" s="1"/>
  <c r="K55" i="8"/>
  <c r="K131" i="8" s="1"/>
  <c r="J55" i="8"/>
  <c r="J131" i="8" s="1"/>
  <c r="I55" i="8"/>
  <c r="I131" i="8" s="1"/>
  <c r="G55" i="8"/>
  <c r="G131" i="8" s="1"/>
  <c r="F55" i="8"/>
  <c r="F131" i="8" s="1"/>
  <c r="E55" i="8"/>
  <c r="E131" i="8" s="1"/>
  <c r="L54" i="8"/>
  <c r="L125" i="8" s="1"/>
  <c r="K54" i="8"/>
  <c r="K125" i="8" s="1"/>
  <c r="J54" i="8"/>
  <c r="J125" i="8" s="1"/>
  <c r="I54" i="8"/>
  <c r="I125" i="8" s="1"/>
  <c r="G54" i="8"/>
  <c r="G125" i="8" s="1"/>
  <c r="F54" i="8"/>
  <c r="F125" i="8" s="1"/>
  <c r="E54" i="8"/>
  <c r="E125" i="8" s="1"/>
  <c r="L53" i="8"/>
  <c r="L124" i="8" s="1"/>
  <c r="K53" i="8"/>
  <c r="K124" i="8" s="1"/>
  <c r="J53" i="8"/>
  <c r="J124" i="8" s="1"/>
  <c r="I53" i="8"/>
  <c r="I124" i="8" s="1"/>
  <c r="G53" i="8"/>
  <c r="G124" i="8" s="1"/>
  <c r="F53" i="8"/>
  <c r="F124" i="8" s="1"/>
  <c r="E53" i="8"/>
  <c r="E124" i="8" s="1"/>
  <c r="L52" i="8"/>
  <c r="K52" i="8"/>
  <c r="J52" i="8"/>
  <c r="J140" i="8" s="1"/>
  <c r="I52" i="8"/>
  <c r="G52" i="8"/>
  <c r="F52" i="8"/>
  <c r="E52" i="8"/>
  <c r="L51" i="8"/>
  <c r="L122" i="8" s="1"/>
  <c r="K51" i="8"/>
  <c r="K122" i="8" s="1"/>
  <c r="J51" i="8"/>
  <c r="J122" i="8" s="1"/>
  <c r="I51" i="8"/>
  <c r="I122" i="8" s="1"/>
  <c r="G51" i="8"/>
  <c r="G122" i="8" s="1"/>
  <c r="F51" i="8"/>
  <c r="F122" i="8" s="1"/>
  <c r="E51" i="8"/>
  <c r="E122" i="8" s="1"/>
  <c r="L50" i="8"/>
  <c r="K50" i="8"/>
  <c r="J50" i="8"/>
  <c r="I50" i="8"/>
  <c r="G50" i="8"/>
  <c r="F50" i="8"/>
  <c r="E50" i="8"/>
  <c r="H48" i="8"/>
  <c r="H47" i="8"/>
  <c r="H46" i="8"/>
  <c r="H45" i="8"/>
  <c r="H44" i="8"/>
  <c r="H43" i="8"/>
  <c r="H42" i="8"/>
  <c r="H41" i="8"/>
  <c r="L40" i="8"/>
  <c r="K35" i="2" s="1"/>
  <c r="D65" i="20" s="1"/>
  <c r="K40" i="8"/>
  <c r="K22" i="15" s="1"/>
  <c r="J40" i="8"/>
  <c r="J22" i="15" s="1"/>
  <c r="I40" i="8"/>
  <c r="I22" i="15" s="1"/>
  <c r="G40" i="8"/>
  <c r="G157" i="8" s="1" a="1"/>
  <c r="G157" i="8" s="1"/>
  <c r="F40" i="8"/>
  <c r="F22" i="15" s="1"/>
  <c r="E40" i="8"/>
  <c r="E22" i="15" s="1"/>
  <c r="H39" i="8"/>
  <c r="H38" i="8"/>
  <c r="H37" i="8"/>
  <c r="H36" i="8"/>
  <c r="H35" i="8"/>
  <c r="H34" i="8"/>
  <c r="H33" i="8"/>
  <c r="H32" i="8"/>
  <c r="L31" i="8"/>
  <c r="L9" i="15" s="1"/>
  <c r="K31" i="8"/>
  <c r="K9" i="15" s="1"/>
  <c r="J31" i="8"/>
  <c r="J9" i="15" s="1"/>
  <c r="I31" i="8"/>
  <c r="I9" i="15" s="1"/>
  <c r="G31" i="8"/>
  <c r="G9" i="15" s="1"/>
  <c r="F31" i="8"/>
  <c r="F9" i="15" s="1"/>
  <c r="E31" i="8"/>
  <c r="E9" i="15" s="1"/>
  <c r="L30" i="8"/>
  <c r="K30" i="8"/>
  <c r="K116" i="8" s="1"/>
  <c r="J30" i="8"/>
  <c r="J116" i="8" s="1"/>
  <c r="I30" i="8"/>
  <c r="I116" i="8" s="1"/>
  <c r="G30" i="8"/>
  <c r="F30" i="8"/>
  <c r="F116" i="8" s="1"/>
  <c r="E30" i="8"/>
  <c r="E116" i="8" s="1"/>
  <c r="L29" i="8"/>
  <c r="L166" i="8" s="1"/>
  <c r="K29" i="8"/>
  <c r="K115" i="8" s="1"/>
  <c r="J29" i="8"/>
  <c r="J115" i="8" s="1"/>
  <c r="I29" i="8"/>
  <c r="I115" i="8" s="1"/>
  <c r="G29" i="8"/>
  <c r="G166" i="8" s="1"/>
  <c r="F29" i="8"/>
  <c r="F115" i="8" s="1"/>
  <c r="E29" i="8"/>
  <c r="E115" i="8" s="1"/>
  <c r="L28" i="8"/>
  <c r="L165" i="8" s="1"/>
  <c r="K28" i="8"/>
  <c r="K114" i="8" s="1"/>
  <c r="J28" i="8"/>
  <c r="J114" i="8" s="1"/>
  <c r="I28" i="8"/>
  <c r="I114" i="8" s="1"/>
  <c r="G28" i="8"/>
  <c r="F28" i="8"/>
  <c r="F114" i="8" s="1"/>
  <c r="E28" i="8"/>
  <c r="E114" i="8" s="1"/>
  <c r="L27" i="8"/>
  <c r="K27" i="8"/>
  <c r="K113" i="8" s="1"/>
  <c r="J27" i="8"/>
  <c r="J113" i="8" s="1"/>
  <c r="I27" i="8"/>
  <c r="I113" i="8" s="1"/>
  <c r="G27" i="8"/>
  <c r="F27" i="8"/>
  <c r="F113" i="8" s="1"/>
  <c r="E27" i="8"/>
  <c r="E113" i="8" s="1"/>
  <c r="L26" i="8"/>
  <c r="K26" i="8"/>
  <c r="K112" i="8" s="1"/>
  <c r="J26" i="8"/>
  <c r="J112" i="8" s="1"/>
  <c r="I26" i="8"/>
  <c r="I112" i="8" s="1"/>
  <c r="G26" i="8"/>
  <c r="F26" i="8"/>
  <c r="F112" i="8" s="1"/>
  <c r="E26" i="8"/>
  <c r="E112" i="8" s="1"/>
  <c r="L25" i="8"/>
  <c r="L162" i="8" s="1"/>
  <c r="K25" i="8"/>
  <c r="K111" i="8" s="1"/>
  <c r="J25" i="8"/>
  <c r="J111" i="8" s="1"/>
  <c r="I25" i="8"/>
  <c r="I111" i="8" s="1"/>
  <c r="G25" i="8"/>
  <c r="F25" i="8"/>
  <c r="F111" i="8" s="1"/>
  <c r="E25" i="8"/>
  <c r="E111" i="8" s="1"/>
  <c r="L24" i="8"/>
  <c r="K43" i="2" s="1"/>
  <c r="K24" i="8"/>
  <c r="K110" i="8" s="1"/>
  <c r="J24" i="8"/>
  <c r="J110" i="8" s="1"/>
  <c r="I24" i="8"/>
  <c r="I39" i="3" s="1"/>
  <c r="G24" i="8"/>
  <c r="G39" i="3" s="1"/>
  <c r="F24" i="8"/>
  <c r="F110" i="8" s="1"/>
  <c r="E24" i="8"/>
  <c r="E110" i="8" s="1"/>
  <c r="L23" i="8"/>
  <c r="K23" i="8"/>
  <c r="K109" i="8" s="1"/>
  <c r="J23" i="8"/>
  <c r="J109" i="8" s="1"/>
  <c r="I23" i="8"/>
  <c r="I109" i="8" s="1"/>
  <c r="G23" i="8"/>
  <c r="F23" i="8"/>
  <c r="F109" i="8" s="1"/>
  <c r="E23" i="8"/>
  <c r="E109" i="8" s="1"/>
  <c r="H21" i="8"/>
  <c r="H20" i="8"/>
  <c r="H19" i="8"/>
  <c r="H18" i="8"/>
  <c r="L17" i="8"/>
  <c r="K17" i="8"/>
  <c r="J17" i="8"/>
  <c r="I29" i="2" s="1"/>
  <c r="I85" i="2" s="1"/>
  <c r="I17" i="8"/>
  <c r="G17" i="8"/>
  <c r="F17" i="8"/>
  <c r="E17" i="8"/>
  <c r="D29" i="2" s="1"/>
  <c r="D85" i="2" s="1"/>
  <c r="H16" i="8"/>
  <c r="G28" i="2" s="1"/>
  <c r="H15" i="8"/>
  <c r="G27" i="2" s="1"/>
  <c r="H14" i="8"/>
  <c r="H13" i="8"/>
  <c r="H12" i="8"/>
  <c r="H11" i="8"/>
  <c r="L10" i="8"/>
  <c r="K10" i="8"/>
  <c r="J10" i="8"/>
  <c r="I26" i="2" s="1"/>
  <c r="I82" i="2" s="1"/>
  <c r="I10" i="8"/>
  <c r="G10" i="8"/>
  <c r="F10" i="8"/>
  <c r="F9" i="8" s="1"/>
  <c r="E105" i="8"/>
  <c r="I3" i="8"/>
  <c r="F2" i="8"/>
  <c r="N1" i="8"/>
  <c r="G1" i="8"/>
  <c r="B1" i="8"/>
  <c r="L112" i="7"/>
  <c r="G112" i="7"/>
  <c r="L111" i="7" a="1"/>
  <c r="L111" i="7" s="1"/>
  <c r="G111" i="7" a="1"/>
  <c r="G111" i="7" s="1"/>
  <c r="L108" i="7" a="1"/>
  <c r="L108" i="7" s="1"/>
  <c r="G108" i="7" a="1"/>
  <c r="G108" i="7" s="1"/>
  <c r="L107" i="7" a="1"/>
  <c r="L107" i="7" s="1"/>
  <c r="G107" i="7" a="1"/>
  <c r="G107" i="7" s="1"/>
  <c r="H80" i="7"/>
  <c r="H79" i="7"/>
  <c r="P79" i="7" s="1"/>
  <c r="H78" i="7"/>
  <c r="H77" i="7"/>
  <c r="H76" i="7"/>
  <c r="H75" i="7"/>
  <c r="P75" i="7" s="1"/>
  <c r="H73" i="7"/>
  <c r="H72" i="7"/>
  <c r="P72" i="7" s="1"/>
  <c r="H71" i="7"/>
  <c r="H70" i="7"/>
  <c r="P70" i="7" s="1"/>
  <c r="H69" i="7"/>
  <c r="H68" i="7"/>
  <c r="H66" i="7"/>
  <c r="H65" i="7"/>
  <c r="P65" i="7" s="1"/>
  <c r="H64" i="7"/>
  <c r="N63" i="7"/>
  <c r="L63" i="7"/>
  <c r="K63" i="7"/>
  <c r="J63" i="7"/>
  <c r="I63" i="7"/>
  <c r="G63" i="7"/>
  <c r="F63" i="7"/>
  <c r="E63" i="7"/>
  <c r="H62" i="7"/>
  <c r="P62" i="7" s="1"/>
  <c r="H61" i="7"/>
  <c r="P61" i="7" s="1"/>
  <c r="H60" i="7"/>
  <c r="P60" i="7" s="1"/>
  <c r="H59" i="7"/>
  <c r="P59" i="7" s="1"/>
  <c r="H57" i="7"/>
  <c r="P57" i="7" s="1"/>
  <c r="M56" i="7"/>
  <c r="Q56" i="7" s="1"/>
  <c r="H56" i="7"/>
  <c r="P56" i="7" s="1"/>
  <c r="H53" i="7"/>
  <c r="P53" i="7" s="1"/>
  <c r="H52" i="7"/>
  <c r="H51" i="7"/>
  <c r="H50" i="7"/>
  <c r="L49" i="7"/>
  <c r="L98" i="7" s="1"/>
  <c r="K49" i="7"/>
  <c r="J49" i="7"/>
  <c r="J98" i="7" s="1"/>
  <c r="I49" i="7"/>
  <c r="I98" i="7" s="1"/>
  <c r="G49" i="7"/>
  <c r="F49" i="7"/>
  <c r="F98" i="7" s="1"/>
  <c r="E49" i="7"/>
  <c r="E98" i="7" s="1"/>
  <c r="I48" i="7"/>
  <c r="I97" i="7" s="1"/>
  <c r="H47" i="7"/>
  <c r="H46" i="7"/>
  <c r="L45" i="7"/>
  <c r="K45" i="7"/>
  <c r="K96" i="7" s="1"/>
  <c r="J45" i="7"/>
  <c r="J96" i="7" s="1"/>
  <c r="I45" i="7"/>
  <c r="I96" i="7" s="1"/>
  <c r="G45" i="7"/>
  <c r="G96" i="7" s="1"/>
  <c r="F45" i="7"/>
  <c r="F96" i="7" s="1"/>
  <c r="E45" i="7"/>
  <c r="E96" i="7" s="1"/>
  <c r="H44" i="7"/>
  <c r="H43" i="7"/>
  <c r="H42" i="7"/>
  <c r="H41" i="7"/>
  <c r="M40" i="7"/>
  <c r="H40" i="7"/>
  <c r="L39" i="7"/>
  <c r="K39" i="7"/>
  <c r="K95" i="7" s="1"/>
  <c r="J39" i="7"/>
  <c r="J95" i="7" s="1"/>
  <c r="I39" i="7"/>
  <c r="I95" i="7" s="1"/>
  <c r="G39" i="7"/>
  <c r="C123" i="20" s="1"/>
  <c r="F39" i="7"/>
  <c r="F95" i="7" s="1"/>
  <c r="E39" i="7"/>
  <c r="E95" i="7" s="1"/>
  <c r="H37" i="7"/>
  <c r="H36" i="7"/>
  <c r="H35" i="7"/>
  <c r="M35" i="7" s="1"/>
  <c r="Q35" i="7" s="1"/>
  <c r="L34" i="7"/>
  <c r="K34" i="7"/>
  <c r="J20" i="2" s="1"/>
  <c r="J78" i="2" s="1"/>
  <c r="J34" i="7"/>
  <c r="I20" i="2" s="1"/>
  <c r="I78" i="2" s="1"/>
  <c r="I34" i="7"/>
  <c r="H20" i="2" s="1"/>
  <c r="H78" i="2" s="1"/>
  <c r="G34" i="7"/>
  <c r="F34" i="7"/>
  <c r="E20" i="2" s="1"/>
  <c r="E78" i="2" s="1"/>
  <c r="E34" i="7"/>
  <c r="D20" i="2" s="1"/>
  <c r="D78" i="2" s="1"/>
  <c r="H33" i="7"/>
  <c r="H32" i="7"/>
  <c r="M32" i="7" s="1"/>
  <c r="Q32" i="7" s="1"/>
  <c r="L31" i="7"/>
  <c r="L94" i="7" s="1"/>
  <c r="K31" i="7"/>
  <c r="K94" i="7" s="1"/>
  <c r="J31" i="7"/>
  <c r="J94" i="7" s="1"/>
  <c r="I31" i="7"/>
  <c r="I94" i="7" s="1"/>
  <c r="G31" i="7"/>
  <c r="G94" i="7" s="1"/>
  <c r="F31" i="7"/>
  <c r="F94" i="7" s="1"/>
  <c r="E31" i="7"/>
  <c r="E94" i="7" s="1"/>
  <c r="H30" i="7"/>
  <c r="M30" i="7" s="1"/>
  <c r="Q30" i="7" s="1"/>
  <c r="H29" i="7"/>
  <c r="L28" i="7"/>
  <c r="L93" i="7" s="1"/>
  <c r="K28" i="7"/>
  <c r="K93" i="7" s="1"/>
  <c r="J28" i="7"/>
  <c r="J93" i="7" s="1"/>
  <c r="I28" i="7"/>
  <c r="I93" i="7" s="1"/>
  <c r="G28" i="7"/>
  <c r="G93" i="7" s="1"/>
  <c r="F28" i="7"/>
  <c r="F93" i="7" s="1"/>
  <c r="E28" i="7"/>
  <c r="E93" i="7" s="1"/>
  <c r="H27" i="7"/>
  <c r="H26" i="7"/>
  <c r="M26" i="7" s="1"/>
  <c r="Q26" i="7" s="1"/>
  <c r="L25" i="7"/>
  <c r="K25" i="7"/>
  <c r="K92" i="7" s="1"/>
  <c r="J25" i="7"/>
  <c r="J92" i="7" s="1"/>
  <c r="I25" i="7"/>
  <c r="G25" i="7"/>
  <c r="C87" i="20" s="1" a="1"/>
  <c r="C87" i="20" s="1"/>
  <c r="F25" i="7"/>
  <c r="F92" i="7" s="1"/>
  <c r="E25" i="7"/>
  <c r="E92" i="7" s="1"/>
  <c r="J24" i="7"/>
  <c r="I19" i="2" s="1"/>
  <c r="I77" i="2" s="1"/>
  <c r="H23" i="7"/>
  <c r="H22" i="7"/>
  <c r="M22" i="7" s="1"/>
  <c r="Q22" i="7" s="1"/>
  <c r="H21" i="7"/>
  <c r="L20" i="7"/>
  <c r="L18" i="3" s="1"/>
  <c r="L70" i="3" s="1"/>
  <c r="K20" i="7"/>
  <c r="J20" i="7"/>
  <c r="I20" i="7"/>
  <c r="G20" i="7"/>
  <c r="F18" i="2" s="1"/>
  <c r="C63" i="20" s="1"/>
  <c r="F20" i="7"/>
  <c r="E20" i="7"/>
  <c r="D18" i="2" s="1"/>
  <c r="D76" i="2" s="1"/>
  <c r="H19" i="7"/>
  <c r="M19" i="7" s="1"/>
  <c r="Q19" i="7" s="1"/>
  <c r="M18" i="7"/>
  <c r="Q18" i="7" s="1"/>
  <c r="P18" i="7"/>
  <c r="H17" i="7"/>
  <c r="L16" i="7"/>
  <c r="L17" i="3" s="1"/>
  <c r="L69" i="3" s="1"/>
  <c r="K16" i="7"/>
  <c r="J16" i="7"/>
  <c r="J17" i="3" s="1"/>
  <c r="I16" i="7"/>
  <c r="G16" i="7"/>
  <c r="F16" i="7"/>
  <c r="F17" i="3" s="1"/>
  <c r="F69" i="3" s="1"/>
  <c r="E16" i="7"/>
  <c r="H15" i="7"/>
  <c r="G16" i="2" s="1"/>
  <c r="H13" i="7"/>
  <c r="H12" i="7"/>
  <c r="L11" i="7"/>
  <c r="K11" i="7"/>
  <c r="K91" i="7" s="1"/>
  <c r="J11" i="7"/>
  <c r="J91" i="7" s="1"/>
  <c r="I11" i="7"/>
  <c r="I91" i="7" s="1"/>
  <c r="G11" i="7"/>
  <c r="G91" i="7" s="1"/>
  <c r="F11" i="7"/>
  <c r="E11" i="7"/>
  <c r="E91" i="7" s="1"/>
  <c r="H10" i="7"/>
  <c r="I3" i="7"/>
  <c r="F2" i="7"/>
  <c r="N1" i="7"/>
  <c r="G1" i="7"/>
  <c r="B1" i="7"/>
  <c r="L162" i="6"/>
  <c r="G162" i="6"/>
  <c r="L160" i="6"/>
  <c r="G160" i="6"/>
  <c r="L159" i="6"/>
  <c r="G159" i="6"/>
  <c r="L158" i="6"/>
  <c r="G158" i="6"/>
  <c r="L157" i="6"/>
  <c r="G157" i="6"/>
  <c r="L154" i="6" a="1"/>
  <c r="L154" i="6" s="1"/>
  <c r="G154" i="6" a="1"/>
  <c r="G154" i="6" s="1"/>
  <c r="L153" i="6"/>
  <c r="G153" i="6"/>
  <c r="L152" i="6" a="1"/>
  <c r="L152" i="6" s="1"/>
  <c r="G152" i="6" a="1"/>
  <c r="G152" i="6" s="1"/>
  <c r="L151" i="6" a="1"/>
  <c r="L151" i="6" s="1"/>
  <c r="G151" i="6" a="1"/>
  <c r="G151" i="6" s="1"/>
  <c r="L148" i="6" a="1"/>
  <c r="L148" i="6" s="1"/>
  <c r="G148" i="6" a="1"/>
  <c r="G148" i="6" s="1"/>
  <c r="H114" i="6"/>
  <c r="P114" i="6" s="1"/>
  <c r="H113" i="6"/>
  <c r="P113" i="6" s="1"/>
  <c r="H112" i="6"/>
  <c r="P112" i="6" s="1"/>
  <c r="H111" i="6"/>
  <c r="P111" i="6" s="1"/>
  <c r="H110" i="6"/>
  <c r="P110" i="6" s="1"/>
  <c r="H109" i="6"/>
  <c r="P109" i="6" s="1"/>
  <c r="H107" i="6"/>
  <c r="P107" i="6" s="1"/>
  <c r="H106" i="6"/>
  <c r="P106" i="6" s="1"/>
  <c r="H105" i="6"/>
  <c r="P105" i="6" s="1"/>
  <c r="H104" i="6"/>
  <c r="P104" i="6" s="1"/>
  <c r="H103" i="6"/>
  <c r="P103" i="6" s="1"/>
  <c r="H102" i="6"/>
  <c r="P102" i="6" s="1"/>
  <c r="H100" i="6"/>
  <c r="P100" i="6" s="1"/>
  <c r="H99" i="6"/>
  <c r="P99" i="6" s="1"/>
  <c r="H98" i="6"/>
  <c r="P98" i="6" s="1"/>
  <c r="H97" i="6"/>
  <c r="P97" i="6" s="1"/>
  <c r="N96" i="6"/>
  <c r="L96" i="6"/>
  <c r="K96" i="6"/>
  <c r="J96" i="6"/>
  <c r="I96" i="6"/>
  <c r="G96" i="6"/>
  <c r="F96" i="6"/>
  <c r="E96" i="6"/>
  <c r="H95" i="6"/>
  <c r="P95" i="6" s="1"/>
  <c r="H93" i="6"/>
  <c r="P93" i="6" s="1"/>
  <c r="H92" i="6"/>
  <c r="P92" i="6" s="1"/>
  <c r="H88" i="6"/>
  <c r="H87" i="6"/>
  <c r="H86" i="6"/>
  <c r="L85" i="6"/>
  <c r="L84" i="6" s="1"/>
  <c r="L137" i="6" s="1"/>
  <c r="K85" i="6"/>
  <c r="K84" i="6" s="1"/>
  <c r="K137" i="6" s="1"/>
  <c r="J85" i="6"/>
  <c r="J84" i="6" s="1"/>
  <c r="J137" i="6" s="1"/>
  <c r="I85" i="6"/>
  <c r="I84" i="6" s="1"/>
  <c r="I137" i="6" s="1"/>
  <c r="G85" i="6"/>
  <c r="F85" i="6"/>
  <c r="F84" i="6" s="1"/>
  <c r="F137" i="6" s="1"/>
  <c r="E85" i="6"/>
  <c r="E84" i="6" s="1"/>
  <c r="E137" i="6" s="1"/>
  <c r="H83" i="6"/>
  <c r="H82" i="6"/>
  <c r="N82" i="6" s="1"/>
  <c r="H81" i="6"/>
  <c r="L80" i="6"/>
  <c r="L139" i="6" s="1"/>
  <c r="K80" i="6"/>
  <c r="K139" i="6" s="1"/>
  <c r="J80" i="6"/>
  <c r="J139" i="6" s="1"/>
  <c r="I80" i="6"/>
  <c r="I139" i="6" s="1"/>
  <c r="G80" i="6"/>
  <c r="G139" i="6" s="1"/>
  <c r="F80" i="6"/>
  <c r="F139" i="6" s="1"/>
  <c r="E80" i="6"/>
  <c r="E139" i="6" s="1"/>
  <c r="G79" i="6"/>
  <c r="C81" i="20" s="1" a="1"/>
  <c r="C81" i="20" s="1"/>
  <c r="H78" i="6"/>
  <c r="H77" i="6"/>
  <c r="H76" i="6"/>
  <c r="M76" i="6" s="1"/>
  <c r="H75" i="6"/>
  <c r="H74" i="6"/>
  <c r="L73" i="6"/>
  <c r="K73" i="6"/>
  <c r="K135" i="6" s="1"/>
  <c r="J73" i="6"/>
  <c r="J135" i="6" s="1"/>
  <c r="I73" i="6"/>
  <c r="I135" i="6" s="1"/>
  <c r="G73" i="6"/>
  <c r="F73" i="6"/>
  <c r="F135" i="6" s="1"/>
  <c r="E73" i="6"/>
  <c r="E135" i="6" s="1"/>
  <c r="H72" i="6"/>
  <c r="H71" i="6"/>
  <c r="H70" i="6"/>
  <c r="H69" i="6"/>
  <c r="H68" i="6"/>
  <c r="H67" i="6"/>
  <c r="H66" i="6"/>
  <c r="H65" i="6"/>
  <c r="L64" i="6"/>
  <c r="L63" i="6" s="1"/>
  <c r="L134" i="6" s="1"/>
  <c r="K64" i="6"/>
  <c r="K138" i="6" s="1"/>
  <c r="J64" i="6"/>
  <c r="J138" i="6" s="1"/>
  <c r="I64" i="6"/>
  <c r="I138" i="6" s="1"/>
  <c r="G64" i="6"/>
  <c r="C122" i="20" s="1"/>
  <c r="F64" i="6"/>
  <c r="F138" i="6" s="1"/>
  <c r="E64" i="6"/>
  <c r="E138" i="6" s="1"/>
  <c r="H61" i="6"/>
  <c r="H60" i="6"/>
  <c r="L59" i="6"/>
  <c r="K59" i="6"/>
  <c r="K133" i="6" s="1"/>
  <c r="J59" i="6"/>
  <c r="J133" i="6" s="1"/>
  <c r="I59" i="6"/>
  <c r="I133" i="6" s="1"/>
  <c r="G59" i="6"/>
  <c r="F59" i="6"/>
  <c r="F133" i="6" s="1"/>
  <c r="E59" i="6"/>
  <c r="E133" i="6" s="1"/>
  <c r="H58" i="6"/>
  <c r="H57" i="6"/>
  <c r="L56" i="6"/>
  <c r="K56" i="6"/>
  <c r="K132" i="6" s="1"/>
  <c r="J56" i="6"/>
  <c r="J132" i="6" s="1"/>
  <c r="I56" i="6"/>
  <c r="I132" i="6" s="1"/>
  <c r="G56" i="6"/>
  <c r="F56" i="6"/>
  <c r="F132" i="6" s="1"/>
  <c r="E56" i="6"/>
  <c r="E132" i="6" s="1"/>
  <c r="H55" i="6"/>
  <c r="H54" i="6"/>
  <c r="L53" i="6"/>
  <c r="K53" i="6"/>
  <c r="J53" i="6"/>
  <c r="J131" i="6" s="1"/>
  <c r="I53" i="6"/>
  <c r="I131" i="6" s="1"/>
  <c r="G53" i="6"/>
  <c r="G131" i="6" s="1"/>
  <c r="F53" i="6"/>
  <c r="E53" i="6"/>
  <c r="H51" i="6"/>
  <c r="H50" i="6"/>
  <c r="H49" i="6"/>
  <c r="L48" i="6"/>
  <c r="L130" i="6" s="1"/>
  <c r="K48" i="6"/>
  <c r="K130" i="6" s="1"/>
  <c r="J48" i="6"/>
  <c r="J130" i="6" s="1"/>
  <c r="I48" i="6"/>
  <c r="I130" i="6" s="1"/>
  <c r="G48" i="6"/>
  <c r="G130" i="6" s="1"/>
  <c r="F48" i="6"/>
  <c r="F130" i="6" s="1"/>
  <c r="E48" i="6"/>
  <c r="E130" i="6" s="1"/>
  <c r="H47" i="6"/>
  <c r="H46" i="6"/>
  <c r="H45" i="6"/>
  <c r="H44" i="6"/>
  <c r="L43" i="6"/>
  <c r="L129" i="6" s="1"/>
  <c r="K43" i="6"/>
  <c r="K129" i="6" s="1"/>
  <c r="J43" i="6"/>
  <c r="I43" i="6"/>
  <c r="I129" i="6" s="1"/>
  <c r="G43" i="6"/>
  <c r="F43" i="6"/>
  <c r="F129" i="6" s="1"/>
  <c r="E43" i="6"/>
  <c r="E129" i="6" s="1"/>
  <c r="H41" i="6"/>
  <c r="H40" i="6"/>
  <c r="H39" i="6"/>
  <c r="H38" i="6"/>
  <c r="H37" i="6"/>
  <c r="H36" i="6"/>
  <c r="H35" i="6"/>
  <c r="L34" i="6"/>
  <c r="L128" i="6" s="1"/>
  <c r="K34" i="6"/>
  <c r="K128" i="6" s="1"/>
  <c r="J34" i="6"/>
  <c r="J128" i="6" s="1"/>
  <c r="I34" i="6"/>
  <c r="I128" i="6" s="1"/>
  <c r="G34" i="6"/>
  <c r="G128" i="6" s="1"/>
  <c r="F34" i="6"/>
  <c r="F128" i="6" s="1"/>
  <c r="E34" i="6"/>
  <c r="E128" i="6" s="1"/>
  <c r="H33" i="6"/>
  <c r="H32" i="6"/>
  <c r="H31" i="6"/>
  <c r="L30" i="6"/>
  <c r="L127" i="6" s="1"/>
  <c r="K30" i="6"/>
  <c r="K127" i="6" s="1"/>
  <c r="J30" i="6"/>
  <c r="J127" i="6" s="1"/>
  <c r="I30" i="6"/>
  <c r="I127" i="6" s="1"/>
  <c r="G30" i="6"/>
  <c r="G127" i="6" s="1"/>
  <c r="F30" i="6"/>
  <c r="F127" i="6" s="1"/>
  <c r="E30" i="6"/>
  <c r="E127" i="6" s="1"/>
  <c r="H29" i="6"/>
  <c r="H28" i="6"/>
  <c r="H27" i="6"/>
  <c r="H26" i="6"/>
  <c r="H25" i="6"/>
  <c r="H24" i="6"/>
  <c r="H23" i="6"/>
  <c r="L22" i="6"/>
  <c r="L126" i="6" s="1"/>
  <c r="K22" i="6"/>
  <c r="K126" i="6" s="1"/>
  <c r="J22" i="6"/>
  <c r="J126" i="6" s="1"/>
  <c r="I22" i="6"/>
  <c r="G22" i="6"/>
  <c r="G126" i="6" s="1"/>
  <c r="F22" i="6"/>
  <c r="F126" i="6" s="1"/>
  <c r="E22" i="6"/>
  <c r="E126" i="6" s="1"/>
  <c r="H20" i="6"/>
  <c r="H19" i="6"/>
  <c r="H18" i="6"/>
  <c r="H17" i="6"/>
  <c r="H16" i="6"/>
  <c r="L15" i="6"/>
  <c r="L124" i="6" s="1"/>
  <c r="K15" i="6"/>
  <c r="K124" i="6" s="1"/>
  <c r="J15" i="6"/>
  <c r="J124" i="6" s="1"/>
  <c r="I15" i="6"/>
  <c r="G15" i="6"/>
  <c r="G124" i="6" s="1"/>
  <c r="F15" i="6"/>
  <c r="F124" i="6" s="1"/>
  <c r="E15" i="6"/>
  <c r="E124" i="6" s="1"/>
  <c r="H14" i="6"/>
  <c r="H13" i="6"/>
  <c r="H12" i="6"/>
  <c r="H11" i="6"/>
  <c r="L10" i="6"/>
  <c r="L123" i="6" s="1"/>
  <c r="K10" i="6"/>
  <c r="J10" i="6"/>
  <c r="J123" i="6" s="1"/>
  <c r="I10" i="6"/>
  <c r="I123" i="6" s="1"/>
  <c r="G10" i="6"/>
  <c r="G123" i="6" s="1"/>
  <c r="F10" i="6"/>
  <c r="F123" i="6" s="1"/>
  <c r="E10" i="6"/>
  <c r="E123" i="6" s="1"/>
  <c r="I3" i="6"/>
  <c r="F2" i="6"/>
  <c r="N1" i="6"/>
  <c r="G1" i="6"/>
  <c r="B1" i="6"/>
  <c r="K21" i="5"/>
  <c r="I21" i="5"/>
  <c r="F21" i="5"/>
  <c r="E21" i="5"/>
  <c r="D21" i="5"/>
  <c r="I20" i="5"/>
  <c r="E20" i="5"/>
  <c r="J18" i="5"/>
  <c r="H18" i="5"/>
  <c r="F18" i="5"/>
  <c r="D18" i="5"/>
  <c r="K17" i="5"/>
  <c r="J17" i="5"/>
  <c r="F15" i="5"/>
  <c r="I14" i="5"/>
  <c r="F14" i="5"/>
  <c r="M7" i="5"/>
  <c r="L7" i="5"/>
  <c r="K7" i="5"/>
  <c r="J7" i="5"/>
  <c r="I7" i="5"/>
  <c r="H7" i="5"/>
  <c r="F7" i="5"/>
  <c r="E7" i="5"/>
  <c r="D7" i="5"/>
  <c r="H3" i="5"/>
  <c r="E2" i="5"/>
  <c r="M1" i="5"/>
  <c r="F1" i="5"/>
  <c r="A1" i="5"/>
  <c r="M36" i="4"/>
  <c r="M61" i="4" s="1"/>
  <c r="K36" i="4"/>
  <c r="K61" i="4" s="1"/>
  <c r="J36" i="4"/>
  <c r="J61" i="4" s="1"/>
  <c r="I36" i="4"/>
  <c r="I61" i="4" s="1"/>
  <c r="H36" i="4"/>
  <c r="H61" i="4" s="1"/>
  <c r="G36" i="4"/>
  <c r="G61" i="4" s="1"/>
  <c r="F36" i="4"/>
  <c r="F61" i="4" s="1"/>
  <c r="E36" i="4"/>
  <c r="E61" i="4" s="1"/>
  <c r="D36" i="4"/>
  <c r="D61" i="4" s="1"/>
  <c r="K35" i="4"/>
  <c r="K60" i="4" s="1"/>
  <c r="J35" i="4"/>
  <c r="J60" i="4" s="1"/>
  <c r="F35" i="4"/>
  <c r="F60" i="4" s="1"/>
  <c r="E35" i="4"/>
  <c r="E60" i="4" s="1"/>
  <c r="M34" i="4"/>
  <c r="M59" i="4" s="1"/>
  <c r="K34" i="4"/>
  <c r="K59" i="4" s="1"/>
  <c r="J34" i="4"/>
  <c r="J59" i="4" s="1"/>
  <c r="I34" i="4"/>
  <c r="I59" i="4" s="1"/>
  <c r="H34" i="4"/>
  <c r="H59" i="4" s="1"/>
  <c r="G34" i="4"/>
  <c r="G59" i="4" s="1"/>
  <c r="F34" i="4"/>
  <c r="F59" i="4" s="1"/>
  <c r="E34" i="4"/>
  <c r="E59" i="4" s="1"/>
  <c r="D34" i="4"/>
  <c r="D59" i="4" s="1"/>
  <c r="M33" i="4"/>
  <c r="L33" i="4"/>
  <c r="K33" i="4"/>
  <c r="J33" i="4"/>
  <c r="I33" i="4"/>
  <c r="H33" i="4"/>
  <c r="G33" i="4"/>
  <c r="F33" i="4"/>
  <c r="E33" i="4"/>
  <c r="D33" i="4"/>
  <c r="M20" i="4"/>
  <c r="L20" i="4"/>
  <c r="K20" i="4"/>
  <c r="J20" i="4"/>
  <c r="I20" i="4"/>
  <c r="H20" i="4"/>
  <c r="F20" i="4"/>
  <c r="E20" i="4"/>
  <c r="D20" i="4"/>
  <c r="M14" i="4"/>
  <c r="L14" i="4"/>
  <c r="K14" i="4"/>
  <c r="K27" i="4" s="1"/>
  <c r="J14" i="4"/>
  <c r="I14" i="4"/>
  <c r="H14" i="4"/>
  <c r="G14" i="4"/>
  <c r="F14" i="4"/>
  <c r="E14" i="4"/>
  <c r="D14" i="4"/>
  <c r="F11" i="4"/>
  <c r="F50" i="4" s="1"/>
  <c r="M8" i="4"/>
  <c r="L8" i="4"/>
  <c r="K8" i="4"/>
  <c r="J8" i="4"/>
  <c r="I8" i="4"/>
  <c r="H8" i="4"/>
  <c r="G8" i="4"/>
  <c r="F8" i="4"/>
  <c r="E8" i="4"/>
  <c r="D8" i="4"/>
  <c r="H3" i="4"/>
  <c r="E2" i="4"/>
  <c r="M1" i="4"/>
  <c r="F1" i="4"/>
  <c r="A1" i="4"/>
  <c r="L97" i="3"/>
  <c r="G97" i="3"/>
  <c r="L85" i="3"/>
  <c r="L77" i="3"/>
  <c r="K77" i="3"/>
  <c r="J77" i="3"/>
  <c r="I77" i="3"/>
  <c r="G77" i="3"/>
  <c r="F77" i="3"/>
  <c r="E77" i="3"/>
  <c r="L76" i="3"/>
  <c r="K76" i="3"/>
  <c r="J76" i="3"/>
  <c r="I76" i="3"/>
  <c r="G76" i="3"/>
  <c r="F76" i="3"/>
  <c r="E76" i="3"/>
  <c r="E75" i="3"/>
  <c r="J69" i="3"/>
  <c r="L68" i="3"/>
  <c r="K68" i="3"/>
  <c r="J68" i="3"/>
  <c r="I68" i="3"/>
  <c r="F68" i="3"/>
  <c r="E68" i="3"/>
  <c r="H43" i="3"/>
  <c r="K39" i="3"/>
  <c r="J39" i="3"/>
  <c r="E39" i="3"/>
  <c r="H34" i="3"/>
  <c r="H33" i="3"/>
  <c r="L32" i="3"/>
  <c r="K32" i="3"/>
  <c r="J32" i="3"/>
  <c r="I32" i="3"/>
  <c r="G32" i="3"/>
  <c r="F32" i="3"/>
  <c r="E32" i="3"/>
  <c r="H27" i="3"/>
  <c r="H26" i="3"/>
  <c r="I3" i="3"/>
  <c r="F2" i="3"/>
  <c r="N1" i="3"/>
  <c r="G1" i="3"/>
  <c r="B1" i="3"/>
  <c r="M45" i="2"/>
  <c r="K45" i="2"/>
  <c r="J45" i="2"/>
  <c r="I45" i="2"/>
  <c r="H45" i="2"/>
  <c r="F45" i="2"/>
  <c r="E45" i="2"/>
  <c r="D45" i="2"/>
  <c r="I43" i="2"/>
  <c r="D43" i="2"/>
  <c r="K38" i="2"/>
  <c r="D66" i="20" s="1"/>
  <c r="J38" i="2"/>
  <c r="J92" i="2" s="1"/>
  <c r="I38" i="2"/>
  <c r="I92" i="2" s="1"/>
  <c r="E38" i="2"/>
  <c r="E92" i="2" s="1"/>
  <c r="K37" i="2"/>
  <c r="K91" i="2" s="1"/>
  <c r="I37" i="2"/>
  <c r="I91" i="2" s="1"/>
  <c r="H37" i="2"/>
  <c r="H91" i="2" s="1"/>
  <c r="F37" i="2"/>
  <c r="F91" i="2" s="1"/>
  <c r="E37" i="2"/>
  <c r="E91" i="2" s="1"/>
  <c r="H35" i="2"/>
  <c r="H89" i="2" s="1"/>
  <c r="D35" i="2"/>
  <c r="D89" i="2" s="1"/>
  <c r="F34" i="2"/>
  <c r="F88" i="2" s="1"/>
  <c r="J29" i="2"/>
  <c r="J85" i="2" s="1"/>
  <c r="K28" i="2"/>
  <c r="K84" i="2" s="1"/>
  <c r="J28" i="2"/>
  <c r="J84" i="2" s="1"/>
  <c r="I28" i="2"/>
  <c r="I84" i="2" s="1"/>
  <c r="H28" i="2"/>
  <c r="H84" i="2" s="1"/>
  <c r="F28" i="2"/>
  <c r="F84" i="2" s="1"/>
  <c r="E28" i="2"/>
  <c r="E84" i="2" s="1"/>
  <c r="D28" i="2"/>
  <c r="D84" i="2" s="1"/>
  <c r="K27" i="2"/>
  <c r="K83" i="2" s="1"/>
  <c r="J27" i="2"/>
  <c r="J83" i="2" s="1"/>
  <c r="I27" i="2"/>
  <c r="I83" i="2" s="1"/>
  <c r="H27" i="2"/>
  <c r="H83" i="2" s="1"/>
  <c r="F27" i="2"/>
  <c r="F83" i="2" s="1"/>
  <c r="E27" i="2"/>
  <c r="E83" i="2" s="1"/>
  <c r="D27" i="2"/>
  <c r="D83" i="2" s="1"/>
  <c r="K26" i="2"/>
  <c r="K82" i="2" s="1"/>
  <c r="H26" i="2"/>
  <c r="H82" i="2" s="1"/>
  <c r="F26" i="2"/>
  <c r="F82" i="2" s="1"/>
  <c r="D26" i="2"/>
  <c r="D82" i="2" s="1"/>
  <c r="F20" i="2"/>
  <c r="C64" i="20" s="1"/>
  <c r="K18" i="2"/>
  <c r="D63" i="20" s="1"/>
  <c r="I17" i="2"/>
  <c r="I75" i="2" s="1"/>
  <c r="F17" i="2"/>
  <c r="F75" i="2" s="1"/>
  <c r="K16" i="2"/>
  <c r="K74" i="2" s="1"/>
  <c r="J16" i="2"/>
  <c r="J74" i="2" s="1"/>
  <c r="I16" i="2"/>
  <c r="I74" i="2" s="1"/>
  <c r="H16" i="2"/>
  <c r="H74" i="2" s="1"/>
  <c r="F16" i="2"/>
  <c r="F74" i="2" s="1"/>
  <c r="E16" i="2"/>
  <c r="E74" i="2" s="1"/>
  <c r="D16" i="2"/>
  <c r="K15" i="2"/>
  <c r="K72" i="2" s="1"/>
  <c r="J15" i="2"/>
  <c r="J72" i="2" s="1"/>
  <c r="I15" i="2"/>
  <c r="I72" i="2" s="1"/>
  <c r="H15" i="2"/>
  <c r="H72" i="2" s="1"/>
  <c r="E15" i="2"/>
  <c r="E72" i="2" s="1"/>
  <c r="D15" i="2"/>
  <c r="D72" i="2" s="1"/>
  <c r="H3" i="2"/>
  <c r="E2" i="2"/>
  <c r="M1" i="2"/>
  <c r="F1" i="2"/>
  <c r="A1" i="2"/>
  <c r="U10" i="1"/>
  <c r="I35" i="2" l="1"/>
  <c r="I89" i="2" s="1"/>
  <c r="K14" i="5"/>
  <c r="M61" i="7"/>
  <c r="Q61" i="7" s="1"/>
  <c r="H14" i="10"/>
  <c r="P14" i="10" s="1"/>
  <c r="M42" i="12"/>
  <c r="Q42" i="12" s="1"/>
  <c r="M74" i="12"/>
  <c r="M111" i="12" s="1"/>
  <c r="M47" i="14"/>
  <c r="Q47" i="14" s="1"/>
  <c r="M71" i="14"/>
  <c r="Q71" i="14" s="1"/>
  <c r="M77" i="14"/>
  <c r="Q77" i="14" s="1"/>
  <c r="K17" i="2"/>
  <c r="K75" i="2" s="1"/>
  <c r="F39" i="3"/>
  <c r="E27" i="4"/>
  <c r="M27" i="4"/>
  <c r="E15" i="5"/>
  <c r="J20" i="5"/>
  <c r="H28" i="7"/>
  <c r="H93" i="7" s="1"/>
  <c r="L164" i="8"/>
  <c r="M86" i="11"/>
  <c r="M98" i="11"/>
  <c r="Q98" i="11" s="1"/>
  <c r="P104" i="11"/>
  <c r="M24" i="12"/>
  <c r="Q24" i="12" s="1"/>
  <c r="M56" i="12"/>
  <c r="Q56" i="12" s="1"/>
  <c r="M35" i="14"/>
  <c r="Q35" i="14" s="1"/>
  <c r="M56" i="14"/>
  <c r="Q56" i="14" s="1"/>
  <c r="D34" i="2"/>
  <c r="D88" i="2" s="1"/>
  <c r="G27" i="4"/>
  <c r="H25" i="7"/>
  <c r="P113" i="11"/>
  <c r="M32" i="12"/>
  <c r="Q32" i="12" s="1"/>
  <c r="M22" i="14"/>
  <c r="Q22" i="14" s="1"/>
  <c r="M73" i="14"/>
  <c r="Q73" i="14" s="1"/>
  <c r="K14" i="17"/>
  <c r="J16" i="4" s="1"/>
  <c r="J54" i="4" s="1"/>
  <c r="S28" i="18"/>
  <c r="S33" i="18"/>
  <c r="S79" i="18"/>
  <c r="S84" i="18"/>
  <c r="K9" i="8"/>
  <c r="K135" i="8" s="1"/>
  <c r="L8" i="9"/>
  <c r="D21" i="20" s="1"/>
  <c r="E63" i="6"/>
  <c r="E134" i="6" s="1"/>
  <c r="M38" i="9"/>
  <c r="Q38" i="9" s="1"/>
  <c r="M26" i="12"/>
  <c r="Q26" i="12" s="1"/>
  <c r="M58" i="12"/>
  <c r="Q58" i="12" s="1"/>
  <c r="I34" i="2"/>
  <c r="I88" i="2" s="1"/>
  <c r="I27" i="4"/>
  <c r="D14" i="5"/>
  <c r="K15" i="5"/>
  <c r="J21" i="6"/>
  <c r="J125" i="6" s="1"/>
  <c r="J63" i="6"/>
  <c r="J134" i="6" s="1"/>
  <c r="E9" i="7"/>
  <c r="M59" i="7"/>
  <c r="Q59" i="7" s="1"/>
  <c r="G164" i="11"/>
  <c r="H27" i="11"/>
  <c r="H129" i="11" s="1"/>
  <c r="H28" i="11"/>
  <c r="H130" i="11" s="1"/>
  <c r="M40" i="12"/>
  <c r="Q40" i="12" s="1"/>
  <c r="M72" i="12"/>
  <c r="Q72" i="12" s="1"/>
  <c r="M45" i="14"/>
  <c r="Q45" i="14" s="1"/>
  <c r="E140" i="8"/>
  <c r="M87" i="11"/>
  <c r="Q87" i="11" s="1"/>
  <c r="M15" i="14"/>
  <c r="Q15" i="14" s="1"/>
  <c r="M50" i="14"/>
  <c r="Q50" i="14" s="1"/>
  <c r="J15" i="5"/>
  <c r="G125" i="6"/>
  <c r="F140" i="8"/>
  <c r="M38" i="10"/>
  <c r="M100" i="11"/>
  <c r="Q100" i="11" s="1"/>
  <c r="P106" i="11"/>
  <c r="L105" i="17"/>
  <c r="E43" i="2"/>
  <c r="G7" i="5"/>
  <c r="E17" i="5"/>
  <c r="D20" i="5"/>
  <c r="J21" i="5"/>
  <c r="K63" i="6"/>
  <c r="K134" i="6" s="1"/>
  <c r="G22" i="8"/>
  <c r="F33" i="2" s="1"/>
  <c r="L103" i="17"/>
  <c r="V28" i="18"/>
  <c r="V79" i="18"/>
  <c r="K140" i="8"/>
  <c r="K24" i="7"/>
  <c r="K19" i="3" s="1"/>
  <c r="K71" i="3" s="1"/>
  <c r="K9" i="7"/>
  <c r="K85" i="7" s="1"/>
  <c r="J9" i="7"/>
  <c r="E9" i="17"/>
  <c r="D13" i="5" s="1"/>
  <c r="P27" i="12"/>
  <c r="M27" i="12"/>
  <c r="Q27" i="12" s="1"/>
  <c r="P43" i="12"/>
  <c r="M43" i="12"/>
  <c r="Q43" i="12" s="1"/>
  <c r="H94" i="12"/>
  <c r="K71" i="17"/>
  <c r="K25" i="17"/>
  <c r="F63" i="6"/>
  <c r="F134" i="6" s="1"/>
  <c r="G9" i="7"/>
  <c r="F14" i="2" s="1"/>
  <c r="C62" i="20" s="1"/>
  <c r="M70" i="7"/>
  <c r="Q70" i="7" s="1"/>
  <c r="J125" i="11"/>
  <c r="J22" i="11"/>
  <c r="I17" i="4" s="1"/>
  <c r="I51" i="4" s="1"/>
  <c r="H54" i="11"/>
  <c r="H141" i="11" s="1"/>
  <c r="M64" i="11"/>
  <c r="M90" i="11"/>
  <c r="Q90" i="11" s="1"/>
  <c r="M92" i="11"/>
  <c r="Q92" i="11" s="1"/>
  <c r="P105" i="11"/>
  <c r="Q105" i="11"/>
  <c r="P111" i="11"/>
  <c r="M114" i="11"/>
  <c r="Q114" i="11" s="1"/>
  <c r="P114" i="11"/>
  <c r="M22" i="12"/>
  <c r="Q22" i="12" s="1"/>
  <c r="P25" i="12"/>
  <c r="M25" i="12"/>
  <c r="Q25" i="12" s="1"/>
  <c r="M30" i="12"/>
  <c r="Q30" i="12" s="1"/>
  <c r="P33" i="12"/>
  <c r="M33" i="12"/>
  <c r="Q33" i="12" s="1"/>
  <c r="M38" i="12"/>
  <c r="Q38" i="12" s="1"/>
  <c r="P41" i="12"/>
  <c r="M41" i="12"/>
  <c r="Q41" i="12" s="1"/>
  <c r="M46" i="12"/>
  <c r="Q46" i="12" s="1"/>
  <c r="P49" i="12"/>
  <c r="M49" i="12"/>
  <c r="Q49" i="12" s="1"/>
  <c r="M54" i="12"/>
  <c r="P57" i="12"/>
  <c r="M57" i="12"/>
  <c r="Q57" i="12" s="1"/>
  <c r="M62" i="12"/>
  <c r="Q62" i="12" s="1"/>
  <c r="P65" i="12"/>
  <c r="M65" i="12"/>
  <c r="Q65" i="12" s="1"/>
  <c r="M70" i="12"/>
  <c r="Q70" i="12" s="1"/>
  <c r="P73" i="12"/>
  <c r="M73" i="12"/>
  <c r="M78" i="12"/>
  <c r="Q78" i="12" s="1"/>
  <c r="P81" i="12"/>
  <c r="M81" i="12"/>
  <c r="Q81" i="12" s="1"/>
  <c r="H99" i="12"/>
  <c r="P37" i="14"/>
  <c r="M37" i="14"/>
  <c r="Q37" i="14" s="1"/>
  <c r="M60" i="14"/>
  <c r="Q60" i="14" s="1"/>
  <c r="P75" i="14"/>
  <c r="M75" i="14"/>
  <c r="Q75" i="14" s="1"/>
  <c r="E14" i="17"/>
  <c r="M108" i="11"/>
  <c r="Q108" i="11" s="1"/>
  <c r="P108" i="11"/>
  <c r="P35" i="12"/>
  <c r="M35" i="12"/>
  <c r="Q35" i="12" s="1"/>
  <c r="P59" i="12"/>
  <c r="M59" i="12"/>
  <c r="Q59" i="12" s="1"/>
  <c r="P75" i="12"/>
  <c r="M75" i="12"/>
  <c r="Q75" i="12" s="1"/>
  <c r="P83" i="12"/>
  <c r="M83" i="12"/>
  <c r="P82" i="14"/>
  <c r="M82" i="14"/>
  <c r="Q82" i="14" s="1"/>
  <c r="I60" i="17"/>
  <c r="I14" i="17"/>
  <c r="I48" i="17" s="1"/>
  <c r="I18" i="5"/>
  <c r="E48" i="7"/>
  <c r="E97" i="7" s="1"/>
  <c r="E9" i="8"/>
  <c r="I22" i="8"/>
  <c r="E34" i="2"/>
  <c r="E88" i="2" s="1"/>
  <c r="F35" i="2"/>
  <c r="C65" i="20" s="1"/>
  <c r="J43" i="2"/>
  <c r="F15" i="4"/>
  <c r="C70" i="20" s="1"/>
  <c r="K20" i="5"/>
  <c r="G9" i="6"/>
  <c r="G119" i="6" s="1"/>
  <c r="E21" i="6"/>
  <c r="E125" i="6" s="1"/>
  <c r="G63" i="6"/>
  <c r="G134" i="6" s="1"/>
  <c r="L79" i="6"/>
  <c r="L136" i="6" s="1"/>
  <c r="I9" i="7"/>
  <c r="H14" i="2" s="1"/>
  <c r="H71" i="2" s="1"/>
  <c r="M53" i="7"/>
  <c r="Q53" i="7" s="1"/>
  <c r="M57" i="7"/>
  <c r="Q57" i="7" s="1"/>
  <c r="M60" i="7"/>
  <c r="Q60" i="7" s="1"/>
  <c r="M62" i="7"/>
  <c r="Q62" i="7" s="1"/>
  <c r="M79" i="7"/>
  <c r="Q79" i="7" s="1"/>
  <c r="J22" i="8"/>
  <c r="L163" i="8"/>
  <c r="L167" i="8"/>
  <c r="F139" i="8"/>
  <c r="K139" i="8"/>
  <c r="I140" i="8"/>
  <c r="C98" i="20" a="1"/>
  <c r="C98" i="20" s="1"/>
  <c r="G8" i="10"/>
  <c r="J9" i="11"/>
  <c r="J120" i="11" s="1"/>
  <c r="M84" i="11"/>
  <c r="Q84" i="11" s="1"/>
  <c r="M94" i="11"/>
  <c r="Q94" i="11" s="1"/>
  <c r="P97" i="11"/>
  <c r="M97" i="11"/>
  <c r="Q97" i="11" s="1"/>
  <c r="P109" i="11"/>
  <c r="M112" i="11"/>
  <c r="Q112" i="11" s="1"/>
  <c r="P112" i="11"/>
  <c r="P18" i="12"/>
  <c r="H91" i="12"/>
  <c r="M20" i="12"/>
  <c r="Q20" i="12" s="1"/>
  <c r="P23" i="12"/>
  <c r="M23" i="12"/>
  <c r="Q23" i="12" s="1"/>
  <c r="M28" i="12"/>
  <c r="P31" i="12"/>
  <c r="M31" i="12"/>
  <c r="Q31" i="12" s="1"/>
  <c r="M36" i="12"/>
  <c r="Q36" i="12" s="1"/>
  <c r="P39" i="12"/>
  <c r="M39" i="12"/>
  <c r="Q39" i="12" s="1"/>
  <c r="M44" i="12"/>
  <c r="Q44" i="12" s="1"/>
  <c r="P47" i="12"/>
  <c r="M47" i="12"/>
  <c r="Q47" i="12" s="1"/>
  <c r="M52" i="12"/>
  <c r="M105" i="12" s="1"/>
  <c r="P55" i="12"/>
  <c r="M55" i="12"/>
  <c r="Q55" i="12" s="1"/>
  <c r="M60" i="12"/>
  <c r="Q60" i="12" s="1"/>
  <c r="P63" i="12"/>
  <c r="M63" i="12"/>
  <c r="M68" i="12"/>
  <c r="Q68" i="12" s="1"/>
  <c r="P71" i="12"/>
  <c r="M71" i="12"/>
  <c r="Q71" i="12" s="1"/>
  <c r="M76" i="12"/>
  <c r="Q76" i="12" s="1"/>
  <c r="P79" i="12"/>
  <c r="M79" i="12"/>
  <c r="Q79" i="12" s="1"/>
  <c r="H102" i="12"/>
  <c r="J97" i="14"/>
  <c r="J8" i="14"/>
  <c r="M13" i="14"/>
  <c r="Q13" i="14" s="1"/>
  <c r="P30" i="14"/>
  <c r="M30" i="14"/>
  <c r="Q30" i="14" s="1"/>
  <c r="M54" i="14"/>
  <c r="Q54" i="14" s="1"/>
  <c r="P58" i="14"/>
  <c r="M58" i="14"/>
  <c r="Q58" i="14" s="1"/>
  <c r="J57" i="17"/>
  <c r="J9" i="17"/>
  <c r="P19" i="12"/>
  <c r="M19" i="12"/>
  <c r="Q19" i="12" s="1"/>
  <c r="P51" i="12"/>
  <c r="M51" i="12"/>
  <c r="Q51" i="12" s="1"/>
  <c r="P67" i="12"/>
  <c r="M67" i="12"/>
  <c r="Q67" i="12" s="1"/>
  <c r="I17" i="5"/>
  <c r="F20" i="5"/>
  <c r="F42" i="6"/>
  <c r="F120" i="6" s="1"/>
  <c r="E22" i="8"/>
  <c r="E108" i="8" s="1"/>
  <c r="G139" i="8"/>
  <c r="E8" i="9"/>
  <c r="E45" i="9" s="1"/>
  <c r="D19" i="21" s="1"/>
  <c r="K8" i="10"/>
  <c r="K45" i="10" s="1"/>
  <c r="J20" i="21" s="1"/>
  <c r="E121" i="11"/>
  <c r="E9" i="11"/>
  <c r="I22" i="11"/>
  <c r="H17" i="4" s="1"/>
  <c r="H51" i="4" s="1"/>
  <c r="P89" i="11"/>
  <c r="M89" i="11"/>
  <c r="Q89" i="11" s="1"/>
  <c r="M110" i="11"/>
  <c r="Q110" i="11" s="1"/>
  <c r="P110" i="11"/>
  <c r="P21" i="12"/>
  <c r="M21" i="12"/>
  <c r="Q21" i="12" s="1"/>
  <c r="P29" i="12"/>
  <c r="M29" i="12"/>
  <c r="Q29" i="12" s="1"/>
  <c r="P37" i="12"/>
  <c r="M37" i="12"/>
  <c r="Q37" i="12" s="1"/>
  <c r="P45" i="12"/>
  <c r="M45" i="12"/>
  <c r="Q45" i="12" s="1"/>
  <c r="P53" i="12"/>
  <c r="M53" i="12"/>
  <c r="Q53" i="12" s="1"/>
  <c r="P61" i="12"/>
  <c r="M61" i="12"/>
  <c r="Q61" i="12" s="1"/>
  <c r="P64" i="12"/>
  <c r="H107" i="12"/>
  <c r="P69" i="12"/>
  <c r="M69" i="12"/>
  <c r="Q69" i="12" s="1"/>
  <c r="P77" i="12"/>
  <c r="M77" i="12"/>
  <c r="Q77" i="12" s="1"/>
  <c r="H110" i="12"/>
  <c r="H86" i="13"/>
  <c r="H90" i="13"/>
  <c r="K97" i="14"/>
  <c r="K8" i="14"/>
  <c r="P11" i="14"/>
  <c r="M11" i="14"/>
  <c r="Q11" i="14" s="1"/>
  <c r="P49" i="14"/>
  <c r="H48" i="14"/>
  <c r="P48" i="14" s="1"/>
  <c r="P52" i="14"/>
  <c r="M52" i="14"/>
  <c r="Q52" i="14" s="1"/>
  <c r="H30" i="17"/>
  <c r="P30" i="17" s="1"/>
  <c r="H34" i="17"/>
  <c r="P34" i="17" s="1"/>
  <c r="C25" i="20"/>
  <c r="L104" i="17"/>
  <c r="H28" i="17"/>
  <c r="P28" i="17" s="1"/>
  <c r="H32" i="17"/>
  <c r="P32" i="17" s="1"/>
  <c r="H38" i="17"/>
  <c r="P38" i="17" s="1"/>
  <c r="H39" i="17"/>
  <c r="P39" i="17" s="1"/>
  <c r="X12" i="18"/>
  <c r="T17" i="18"/>
  <c r="X16" i="18"/>
  <c r="T51" i="18"/>
  <c r="X63" i="18"/>
  <c r="T68" i="18"/>
  <c r="X67" i="18"/>
  <c r="X97" i="18"/>
  <c r="T102" i="18"/>
  <c r="X99" i="18"/>
  <c r="X101" i="18"/>
  <c r="X114" i="18"/>
  <c r="T119" i="18"/>
  <c r="X116" i="18"/>
  <c r="X118" i="18"/>
  <c r="X132" i="18"/>
  <c r="T137" i="18"/>
  <c r="X134" i="18"/>
  <c r="X136" i="18"/>
  <c r="X149" i="18"/>
  <c r="T154" i="18"/>
  <c r="X151" i="18"/>
  <c r="X153" i="18"/>
  <c r="G14" i="17"/>
  <c r="G59" i="17" s="1"/>
  <c r="L14" i="17"/>
  <c r="K16" i="5" s="1"/>
  <c r="K42" i="5" s="1"/>
  <c r="U28" i="18"/>
  <c r="U34" i="18" s="1"/>
  <c r="U32" i="18"/>
  <c r="U79" i="18"/>
  <c r="U83" i="18"/>
  <c r="L101" i="17"/>
  <c r="G24" i="7"/>
  <c r="F19" i="2" s="1"/>
  <c r="F77" i="2" s="1"/>
  <c r="E131" i="6"/>
  <c r="E52" i="6"/>
  <c r="D11" i="2" s="1"/>
  <c r="D68" i="2" s="1"/>
  <c r="J52" i="6"/>
  <c r="I11" i="2" s="1"/>
  <c r="I68" i="2" s="1"/>
  <c r="L139" i="8"/>
  <c r="L140" i="8"/>
  <c r="G140" i="8"/>
  <c r="L22" i="8"/>
  <c r="H31" i="7"/>
  <c r="I79" i="6"/>
  <c r="I136" i="6" s="1"/>
  <c r="F16" i="4"/>
  <c r="F54" i="4" s="1"/>
  <c r="K16" i="4"/>
  <c r="K54" i="4" s="1"/>
  <c r="H40" i="17"/>
  <c r="P40" i="17" s="1"/>
  <c r="I9" i="17"/>
  <c r="J14" i="17"/>
  <c r="L25" i="17"/>
  <c r="K19" i="5" s="1"/>
  <c r="H29" i="17"/>
  <c r="P29" i="17" s="1"/>
  <c r="H31" i="17"/>
  <c r="P31" i="17" s="1"/>
  <c r="H33" i="17"/>
  <c r="P33" i="17" s="1"/>
  <c r="H35" i="17"/>
  <c r="P35" i="17" s="1"/>
  <c r="F91" i="7"/>
  <c r="F9" i="7"/>
  <c r="P36" i="7"/>
  <c r="N36" i="7"/>
  <c r="P29" i="10"/>
  <c r="N29" i="10"/>
  <c r="P33" i="10"/>
  <c r="N33" i="10"/>
  <c r="P41" i="10"/>
  <c r="M41" i="10"/>
  <c r="P80" i="14"/>
  <c r="M80" i="14"/>
  <c r="Q80" i="14" s="1"/>
  <c r="H78" i="14"/>
  <c r="P78" i="14" s="1"/>
  <c r="G129" i="6"/>
  <c r="G42" i="6"/>
  <c r="C76" i="20" s="1" a="1"/>
  <c r="C76" i="20" s="1"/>
  <c r="P61" i="6"/>
  <c r="N61" i="6"/>
  <c r="I63" i="6"/>
  <c r="I134" i="6" s="1"/>
  <c r="P81" i="6"/>
  <c r="N81" i="6"/>
  <c r="I92" i="14"/>
  <c r="I17" i="3"/>
  <c r="I69" i="3" s="1"/>
  <c r="H17" i="2"/>
  <c r="H75" i="2" s="1"/>
  <c r="P17" i="7"/>
  <c r="N17" i="7"/>
  <c r="H16" i="7"/>
  <c r="I87" i="7"/>
  <c r="I18" i="3"/>
  <c r="P30" i="9"/>
  <c r="N30" i="9"/>
  <c r="P39" i="9"/>
  <c r="M39" i="9"/>
  <c r="Q39" i="9" s="1"/>
  <c r="M33" i="11"/>
  <c r="N33" i="11"/>
  <c r="H24" i="11"/>
  <c r="M43" i="11"/>
  <c r="Q43" i="11" s="1"/>
  <c r="N43" i="11"/>
  <c r="M47" i="11"/>
  <c r="Q47" i="11" s="1"/>
  <c r="N47" i="11"/>
  <c r="P67" i="14"/>
  <c r="M67" i="14"/>
  <c r="Q67" i="14" s="1"/>
  <c r="I71" i="17"/>
  <c r="I25" i="17"/>
  <c r="I50" i="17" s="1"/>
  <c r="J73" i="17"/>
  <c r="J25" i="17"/>
  <c r="J37" i="17" s="1"/>
  <c r="P14" i="6"/>
  <c r="N14" i="6"/>
  <c r="I124" i="6"/>
  <c r="I9" i="6"/>
  <c r="P19" i="6"/>
  <c r="N19" i="6"/>
  <c r="L42" i="6"/>
  <c r="D76" i="20" s="1" a="1"/>
  <c r="D76" i="20" s="1"/>
  <c r="P55" i="6"/>
  <c r="N55" i="6"/>
  <c r="P12" i="7"/>
  <c r="N12" i="7"/>
  <c r="M12" i="7"/>
  <c r="Q12" i="7" s="1"/>
  <c r="H11" i="7"/>
  <c r="N11" i="7" s="1"/>
  <c r="P46" i="7"/>
  <c r="N46" i="7"/>
  <c r="P64" i="7"/>
  <c r="M64" i="7"/>
  <c r="Q64" i="7" s="1"/>
  <c r="H63" i="7"/>
  <c r="P63" i="7" s="1"/>
  <c r="P77" i="7"/>
  <c r="M77" i="7"/>
  <c r="Q77" i="7" s="1"/>
  <c r="I105" i="8"/>
  <c r="I25" i="3"/>
  <c r="I9" i="8"/>
  <c r="I104" i="8" s="1"/>
  <c r="P14" i="8"/>
  <c r="N14" i="8"/>
  <c r="F106" i="8"/>
  <c r="F28" i="3"/>
  <c r="F78" i="3" s="1"/>
  <c r="E29" i="2"/>
  <c r="E85" i="2" s="1"/>
  <c r="K106" i="8"/>
  <c r="K28" i="3"/>
  <c r="K78" i="3" s="1"/>
  <c r="F46" i="9"/>
  <c r="E14" i="5"/>
  <c r="K46" i="9"/>
  <c r="J14" i="5"/>
  <c r="P12" i="9"/>
  <c r="N12" i="9"/>
  <c r="C22" i="20"/>
  <c r="F17" i="5"/>
  <c r="F121" i="11"/>
  <c r="F9" i="11"/>
  <c r="K121" i="11"/>
  <c r="K9" i="11"/>
  <c r="G139" i="11"/>
  <c r="G49" i="11"/>
  <c r="G135" i="11" s="1"/>
  <c r="P20" i="14"/>
  <c r="H18" i="14"/>
  <c r="P18" i="14" s="1"/>
  <c r="M20" i="14"/>
  <c r="Q20" i="14" s="1"/>
  <c r="P46" i="6"/>
  <c r="N46" i="6"/>
  <c r="J85" i="7"/>
  <c r="J15" i="3"/>
  <c r="I14" i="2"/>
  <c r="I71" i="2" s="1"/>
  <c r="G98" i="7"/>
  <c r="G48" i="7"/>
  <c r="G97" i="7" s="1"/>
  <c r="P41" i="9"/>
  <c r="M41" i="9"/>
  <c r="Q41" i="9" s="1"/>
  <c r="I50" i="10"/>
  <c r="H21" i="5"/>
  <c r="P76" i="14"/>
  <c r="M76" i="14"/>
  <c r="Q76" i="14" s="1"/>
  <c r="P68" i="6"/>
  <c r="N68" i="6"/>
  <c r="P72" i="6"/>
  <c r="N72" i="6"/>
  <c r="P77" i="6"/>
  <c r="N77" i="6"/>
  <c r="E85" i="7"/>
  <c r="E15" i="3"/>
  <c r="D14" i="2"/>
  <c r="D71" i="2" s="1"/>
  <c r="P33" i="7"/>
  <c r="N33" i="7"/>
  <c r="H34" i="7"/>
  <c r="G20" i="2" s="1"/>
  <c r="G78" i="2" s="1"/>
  <c r="L20" i="3"/>
  <c r="K20" i="2"/>
  <c r="K78" i="2" s="1"/>
  <c r="P68" i="7"/>
  <c r="M68" i="7"/>
  <c r="Q68" i="7" s="1"/>
  <c r="F135" i="8"/>
  <c r="E9" i="4"/>
  <c r="E47" i="4" s="1"/>
  <c r="P19" i="8"/>
  <c r="N19" i="8"/>
  <c r="F22" i="8"/>
  <c r="K22" i="8"/>
  <c r="K80" i="3" s="1"/>
  <c r="P26" i="9"/>
  <c r="N26" i="9"/>
  <c r="H25" i="9"/>
  <c r="P34" i="9"/>
  <c r="N34" i="9"/>
  <c r="M37" i="11"/>
  <c r="M28" i="11" s="1"/>
  <c r="N37" i="11"/>
  <c r="P29" i="14"/>
  <c r="M29" i="14"/>
  <c r="Q29" i="14" s="1"/>
  <c r="P33" i="14"/>
  <c r="M33" i="14"/>
  <c r="Q33" i="14" s="1"/>
  <c r="H31" i="14"/>
  <c r="P31" i="14" s="1"/>
  <c r="K22" i="4"/>
  <c r="K55" i="4" s="1"/>
  <c r="H41" i="17"/>
  <c r="H85" i="17" s="1"/>
  <c r="D35" i="4"/>
  <c r="D60" i="4" s="1"/>
  <c r="H18" i="2"/>
  <c r="H76" i="2" s="1"/>
  <c r="E25" i="2"/>
  <c r="E81" i="2" s="1"/>
  <c r="H20" i="5"/>
  <c r="F9" i="2"/>
  <c r="F66" i="2" s="1"/>
  <c r="P51" i="6"/>
  <c r="N51" i="6"/>
  <c r="F131" i="6"/>
  <c r="F52" i="6"/>
  <c r="K131" i="6"/>
  <c r="K52" i="6"/>
  <c r="P27" i="7"/>
  <c r="N27" i="7"/>
  <c r="P41" i="7"/>
  <c r="N41" i="7"/>
  <c r="K98" i="7"/>
  <c r="K48" i="7"/>
  <c r="K97" i="7" s="1"/>
  <c r="P52" i="7"/>
  <c r="N52" i="7"/>
  <c r="H49" i="7"/>
  <c r="H98" i="7" s="1"/>
  <c r="P73" i="7"/>
  <c r="M73" i="7"/>
  <c r="Q73" i="7" s="1"/>
  <c r="E138" i="11"/>
  <c r="E49" i="11"/>
  <c r="E135" i="11" s="1"/>
  <c r="P65" i="11"/>
  <c r="N65" i="11"/>
  <c r="H52" i="11"/>
  <c r="H139" i="11" s="1"/>
  <c r="P68" i="11"/>
  <c r="N68" i="11"/>
  <c r="M68" i="11"/>
  <c r="H55" i="11"/>
  <c r="Q76" i="11"/>
  <c r="M54" i="11"/>
  <c r="M141" i="11" s="1"/>
  <c r="P83" i="11"/>
  <c r="M83" i="11"/>
  <c r="Q83" i="11" s="1"/>
  <c r="P91" i="11"/>
  <c r="M91" i="11"/>
  <c r="Q91" i="11" s="1"/>
  <c r="P14" i="14"/>
  <c r="M14" i="14"/>
  <c r="Q14" i="14" s="1"/>
  <c r="P24" i="6"/>
  <c r="N24" i="6"/>
  <c r="P28" i="6"/>
  <c r="N28" i="6"/>
  <c r="P33" i="6"/>
  <c r="N33" i="6"/>
  <c r="P47" i="6"/>
  <c r="N47" i="6"/>
  <c r="E92" i="14"/>
  <c r="E17" i="3"/>
  <c r="D17" i="2"/>
  <c r="D75" i="2" s="1"/>
  <c r="J87" i="7"/>
  <c r="J18" i="3"/>
  <c r="J70" i="3" s="1"/>
  <c r="E89" i="7"/>
  <c r="E20" i="3"/>
  <c r="P47" i="7"/>
  <c r="N47" i="7"/>
  <c r="P11" i="8"/>
  <c r="N11" i="8"/>
  <c r="G106" i="8"/>
  <c r="G28" i="3"/>
  <c r="G78" i="3" s="1"/>
  <c r="G9" i="8"/>
  <c r="G135" i="8" s="1"/>
  <c r="P20" i="8"/>
  <c r="N20" i="8"/>
  <c r="L161" i="8"/>
  <c r="L39" i="3"/>
  <c r="L81" i="3" s="1"/>
  <c r="P34" i="8"/>
  <c r="N34" i="8"/>
  <c r="P38" i="8"/>
  <c r="N38" i="8"/>
  <c r="P59" i="8"/>
  <c r="N59" i="8"/>
  <c r="G28" i="15"/>
  <c r="G64" i="15" s="1"/>
  <c r="G36" i="3"/>
  <c r="G84" i="3" s="1"/>
  <c r="P66" i="8"/>
  <c r="N66" i="8"/>
  <c r="P70" i="8"/>
  <c r="N70" i="8"/>
  <c r="P17" i="9"/>
  <c r="N17" i="9"/>
  <c r="P21" i="9"/>
  <c r="N21" i="9"/>
  <c r="P35" i="9"/>
  <c r="N35" i="9"/>
  <c r="I46" i="10"/>
  <c r="H15" i="5"/>
  <c r="P17" i="10"/>
  <c r="N17" i="10"/>
  <c r="P21" i="10"/>
  <c r="N21" i="10"/>
  <c r="P26" i="10"/>
  <c r="N26" i="10"/>
  <c r="H25" i="10"/>
  <c r="P39" i="10"/>
  <c r="M39" i="10"/>
  <c r="M34" i="11"/>
  <c r="N34" i="11"/>
  <c r="I97" i="14"/>
  <c r="I8" i="14"/>
  <c r="N97" i="14"/>
  <c r="N8" i="14"/>
  <c r="N88" i="14" s="1"/>
  <c r="P12" i="14"/>
  <c r="M12" i="14"/>
  <c r="Q12" i="14" s="1"/>
  <c r="L98" i="14"/>
  <c r="L8" i="14"/>
  <c r="L88" i="14" s="1"/>
  <c r="P27" i="14"/>
  <c r="M27" i="14"/>
  <c r="Q27" i="14" s="1"/>
  <c r="G104" i="14"/>
  <c r="G8" i="14"/>
  <c r="G88" i="14" s="1"/>
  <c r="P74" i="14"/>
  <c r="M74" i="14"/>
  <c r="Q74" i="14" s="1"/>
  <c r="I18" i="2"/>
  <c r="I76" i="2" s="1"/>
  <c r="F43" i="2"/>
  <c r="I11" i="4"/>
  <c r="I50" i="4" s="1"/>
  <c r="O33" i="4"/>
  <c r="P12" i="6"/>
  <c r="N12" i="6"/>
  <c r="P17" i="6"/>
  <c r="N17" i="6"/>
  <c r="F29" i="2"/>
  <c r="F85" i="2" s="1"/>
  <c r="H76" i="3"/>
  <c r="N26" i="3"/>
  <c r="P34" i="3"/>
  <c r="N34" i="3"/>
  <c r="P43" i="3"/>
  <c r="G45" i="2"/>
  <c r="O45" i="2" s="1"/>
  <c r="K123" i="6"/>
  <c r="P13" i="6"/>
  <c r="N13" i="6"/>
  <c r="P18" i="6"/>
  <c r="N18" i="6"/>
  <c r="F21" i="6"/>
  <c r="L21" i="6"/>
  <c r="L125" i="6" s="1"/>
  <c r="I126" i="6"/>
  <c r="I21" i="6"/>
  <c r="I125" i="6" s="1"/>
  <c r="P26" i="6"/>
  <c r="N26" i="6"/>
  <c r="P31" i="6"/>
  <c r="N31" i="6"/>
  <c r="P36" i="6"/>
  <c r="N36" i="6"/>
  <c r="P40" i="6"/>
  <c r="N40" i="6"/>
  <c r="I42" i="6"/>
  <c r="I52" i="6"/>
  <c r="P54" i="6"/>
  <c r="N54" i="6"/>
  <c r="G132" i="6"/>
  <c r="G52" i="6"/>
  <c r="L132" i="6"/>
  <c r="L52" i="6"/>
  <c r="P60" i="6"/>
  <c r="N60" i="6"/>
  <c r="P67" i="6"/>
  <c r="N67" i="6"/>
  <c r="P71" i="6"/>
  <c r="N71" i="6"/>
  <c r="P76" i="6"/>
  <c r="N76" i="6"/>
  <c r="F79" i="6"/>
  <c r="F136" i="6" s="1"/>
  <c r="K79" i="6"/>
  <c r="K136" i="6" s="1"/>
  <c r="P88" i="6"/>
  <c r="N88" i="6"/>
  <c r="I85" i="7"/>
  <c r="I15" i="3"/>
  <c r="G92" i="14"/>
  <c r="G17" i="3"/>
  <c r="G69" i="3" s="1"/>
  <c r="J88" i="7"/>
  <c r="J19" i="3"/>
  <c r="J71" i="3" s="1"/>
  <c r="P30" i="7"/>
  <c r="N30" i="7"/>
  <c r="C88" i="20" a="1"/>
  <c r="C88" i="20" s="1"/>
  <c r="G20" i="3"/>
  <c r="K89" i="7"/>
  <c r="K20" i="3"/>
  <c r="K72" i="3" s="1"/>
  <c r="P44" i="7"/>
  <c r="N44" i="7"/>
  <c r="P51" i="7"/>
  <c r="N51" i="7"/>
  <c r="P66" i="7"/>
  <c r="M66" i="7"/>
  <c r="Q66" i="7" s="1"/>
  <c r="M72" i="7"/>
  <c r="Q72" i="7" s="1"/>
  <c r="P76" i="7"/>
  <c r="M76" i="7"/>
  <c r="Q76" i="7" s="1"/>
  <c r="J46" i="9"/>
  <c r="J8" i="9"/>
  <c r="J45" i="9" s="1"/>
  <c r="P11" i="9"/>
  <c r="N11" i="9"/>
  <c r="M12" i="11"/>
  <c r="Q12" i="11" s="1"/>
  <c r="N12" i="11"/>
  <c r="M16" i="11"/>
  <c r="Q16" i="11" s="1"/>
  <c r="N16" i="11"/>
  <c r="I122" i="11"/>
  <c r="I9" i="11"/>
  <c r="M21" i="11"/>
  <c r="Q21" i="11" s="1"/>
  <c r="N21" i="11"/>
  <c r="H25" i="11"/>
  <c r="H127" i="11" s="1"/>
  <c r="M42" i="11"/>
  <c r="Q42" i="11" s="1"/>
  <c r="N42" i="11"/>
  <c r="M46" i="11"/>
  <c r="Q46" i="11" s="1"/>
  <c r="N46" i="11"/>
  <c r="L49" i="11"/>
  <c r="L135" i="11" s="1"/>
  <c r="M56" i="11"/>
  <c r="Q56" i="11" s="1"/>
  <c r="N56" i="11"/>
  <c r="M60" i="11"/>
  <c r="Q60" i="11" s="1"/>
  <c r="N60" i="11"/>
  <c r="P79" i="11"/>
  <c r="N79" i="11"/>
  <c r="H62" i="11"/>
  <c r="P99" i="11"/>
  <c r="M99" i="11"/>
  <c r="Q99" i="11" s="1"/>
  <c r="P42" i="14"/>
  <c r="H41" i="14"/>
  <c r="P41" i="14" s="1"/>
  <c r="M42" i="14"/>
  <c r="F55" i="17"/>
  <c r="F9" i="17"/>
  <c r="F54" i="17" s="1"/>
  <c r="D27" i="4"/>
  <c r="O27" i="4" s="1"/>
  <c r="H27" i="4"/>
  <c r="L27" i="4"/>
  <c r="P38" i="6"/>
  <c r="N38" i="6"/>
  <c r="P82" i="6"/>
  <c r="P86" i="6"/>
  <c r="N86" i="6"/>
  <c r="P13" i="7"/>
  <c r="N13" i="7"/>
  <c r="E87" i="7"/>
  <c r="E18" i="3"/>
  <c r="P21" i="7"/>
  <c r="N21" i="7"/>
  <c r="P23" i="7"/>
  <c r="N23" i="7"/>
  <c r="I92" i="7"/>
  <c r="I24" i="7"/>
  <c r="I89" i="7"/>
  <c r="I20" i="3"/>
  <c r="I72" i="3" s="1"/>
  <c r="P37" i="7"/>
  <c r="N37" i="7"/>
  <c r="P42" i="7"/>
  <c r="N42" i="7"/>
  <c r="P71" i="7"/>
  <c r="M71" i="7"/>
  <c r="Q71" i="7" s="1"/>
  <c r="P80" i="7"/>
  <c r="M80" i="7"/>
  <c r="Q80" i="7" s="1"/>
  <c r="J105" i="8"/>
  <c r="J25" i="3"/>
  <c r="P15" i="8"/>
  <c r="N15" i="8"/>
  <c r="M27" i="2" s="1"/>
  <c r="M83" i="2" s="1"/>
  <c r="L106" i="8"/>
  <c r="L28" i="3"/>
  <c r="L78" i="3" s="1"/>
  <c r="L9" i="8"/>
  <c r="L153" i="8" s="1"/>
  <c r="P43" i="8"/>
  <c r="N43" i="8"/>
  <c r="P47" i="8"/>
  <c r="N47" i="8"/>
  <c r="L28" i="15"/>
  <c r="L64" i="15" s="1"/>
  <c r="L36" i="3"/>
  <c r="P76" i="8"/>
  <c r="N76" i="8"/>
  <c r="P15" i="9"/>
  <c r="N15" i="9"/>
  <c r="H14" i="9"/>
  <c r="P19" i="9"/>
  <c r="N19" i="9"/>
  <c r="P23" i="9"/>
  <c r="N23" i="9"/>
  <c r="P31" i="9"/>
  <c r="N31" i="9"/>
  <c r="P13" i="10"/>
  <c r="N13" i="10"/>
  <c r="P30" i="10"/>
  <c r="N30" i="10"/>
  <c r="P34" i="10"/>
  <c r="N34" i="10"/>
  <c r="M38" i="11"/>
  <c r="M29" i="11" s="1"/>
  <c r="N38" i="11"/>
  <c r="K29" i="2"/>
  <c r="K85" i="2" s="1"/>
  <c r="K34" i="2"/>
  <c r="K88" i="2" s="1"/>
  <c r="P33" i="3"/>
  <c r="N33" i="3"/>
  <c r="N32" i="3" s="1"/>
  <c r="N58" i="3" s="1"/>
  <c r="K21" i="6"/>
  <c r="K125" i="6" s="1"/>
  <c r="P25" i="6"/>
  <c r="N25" i="6"/>
  <c r="P29" i="6"/>
  <c r="N29" i="6"/>
  <c r="P35" i="6"/>
  <c r="N35" i="6"/>
  <c r="P39" i="6"/>
  <c r="N39" i="6"/>
  <c r="J129" i="6"/>
  <c r="J42" i="6"/>
  <c r="P44" i="6"/>
  <c r="N44" i="6"/>
  <c r="P49" i="6"/>
  <c r="N49" i="6"/>
  <c r="P58" i="6"/>
  <c r="N58" i="6"/>
  <c r="P66" i="6"/>
  <c r="N66" i="6"/>
  <c r="P70" i="6"/>
  <c r="N70" i="6"/>
  <c r="P75" i="6"/>
  <c r="N75" i="6"/>
  <c r="E79" i="6"/>
  <c r="E136" i="6" s="1"/>
  <c r="J79" i="6"/>
  <c r="J136" i="6" s="1"/>
  <c r="P83" i="6"/>
  <c r="N83" i="6"/>
  <c r="P10" i="7"/>
  <c r="N10" i="7"/>
  <c r="N9" i="7" s="1"/>
  <c r="L91" i="7"/>
  <c r="L9" i="7"/>
  <c r="D83" i="20" s="1" a="1"/>
  <c r="D83" i="20" s="1"/>
  <c r="K92" i="14"/>
  <c r="K17" i="3"/>
  <c r="K69" i="3" s="1"/>
  <c r="J17" i="2"/>
  <c r="J75" i="2" s="1"/>
  <c r="F87" i="7"/>
  <c r="F18" i="3"/>
  <c r="F70" i="3" s="1"/>
  <c r="E18" i="2"/>
  <c r="E76" i="2" s="1"/>
  <c r="K87" i="7"/>
  <c r="K18" i="3"/>
  <c r="K70" i="3" s="1"/>
  <c r="J18" i="2"/>
  <c r="J76" i="2" s="1"/>
  <c r="M21" i="7"/>
  <c r="G88" i="7"/>
  <c r="G19" i="3"/>
  <c r="G71" i="3" s="1"/>
  <c r="P50" i="7"/>
  <c r="N50" i="7"/>
  <c r="N49" i="7" s="1"/>
  <c r="N98" i="7" s="1"/>
  <c r="M65" i="7"/>
  <c r="Q65" i="7" s="1"/>
  <c r="P69" i="7"/>
  <c r="M69" i="7"/>
  <c r="Q69" i="7" s="1"/>
  <c r="M75" i="7"/>
  <c r="Q75" i="7" s="1"/>
  <c r="P78" i="7"/>
  <c r="M78" i="7"/>
  <c r="Q78" i="7" s="1"/>
  <c r="J9" i="8"/>
  <c r="J104" i="8" s="1"/>
  <c r="F105" i="8"/>
  <c r="F25" i="3"/>
  <c r="E26" i="2"/>
  <c r="E82" i="2" s="1"/>
  <c r="K105" i="8"/>
  <c r="K25" i="3"/>
  <c r="J26" i="2"/>
  <c r="J82" i="2" s="1"/>
  <c r="P12" i="8"/>
  <c r="N12" i="8"/>
  <c r="P16" i="8"/>
  <c r="N16" i="8"/>
  <c r="M28" i="2" s="1"/>
  <c r="M84" i="2" s="1"/>
  <c r="I106" i="8"/>
  <c r="I28" i="3"/>
  <c r="I78" i="3" s="1"/>
  <c r="H29" i="2"/>
  <c r="H85" i="2" s="1"/>
  <c r="P21" i="8"/>
  <c r="N21" i="8"/>
  <c r="I110" i="8"/>
  <c r="H43" i="2"/>
  <c r="P35" i="8"/>
  <c r="N35" i="8"/>
  <c r="P39" i="8"/>
  <c r="N39" i="8"/>
  <c r="P44" i="8"/>
  <c r="N44" i="8"/>
  <c r="P48" i="8"/>
  <c r="N48" i="8"/>
  <c r="I139" i="8"/>
  <c r="P56" i="8"/>
  <c r="N56" i="8"/>
  <c r="P60" i="8"/>
  <c r="N60" i="8"/>
  <c r="I28" i="15"/>
  <c r="I55" i="15" s="1"/>
  <c r="I36" i="3"/>
  <c r="I84" i="3" s="1"/>
  <c r="P67" i="8"/>
  <c r="N67" i="8"/>
  <c r="P73" i="8"/>
  <c r="N73" i="8"/>
  <c r="P77" i="8"/>
  <c r="N77" i="8"/>
  <c r="M15" i="9"/>
  <c r="Q15" i="9" s="1"/>
  <c r="M17" i="9"/>
  <c r="Q17" i="9" s="1"/>
  <c r="M19" i="9"/>
  <c r="Q19" i="9" s="1"/>
  <c r="M21" i="9"/>
  <c r="Q21" i="9" s="1"/>
  <c r="M23" i="9"/>
  <c r="Q23" i="9" s="1"/>
  <c r="E46" i="10"/>
  <c r="D15" i="5"/>
  <c r="J46" i="10"/>
  <c r="J8" i="10"/>
  <c r="J45" i="10" s="1"/>
  <c r="P10" i="10"/>
  <c r="N10" i="10"/>
  <c r="H9" i="10"/>
  <c r="P18" i="10"/>
  <c r="N18" i="10"/>
  <c r="P22" i="10"/>
  <c r="N22" i="10"/>
  <c r="M11" i="11"/>
  <c r="N11" i="11"/>
  <c r="M15" i="11"/>
  <c r="Q15" i="11" s="1"/>
  <c r="N15" i="11"/>
  <c r="L122" i="11"/>
  <c r="L9" i="11"/>
  <c r="K11" i="4" s="1"/>
  <c r="K50" i="4" s="1"/>
  <c r="M20" i="11"/>
  <c r="Q20" i="11" s="1"/>
  <c r="N20" i="11"/>
  <c r="E125" i="11"/>
  <c r="E22" i="11"/>
  <c r="D17" i="4" s="1"/>
  <c r="D51" i="4" s="1"/>
  <c r="L22" i="11"/>
  <c r="G160" i="11"/>
  <c r="G22" i="11"/>
  <c r="F17" i="4" s="1"/>
  <c r="C13" i="20" s="1"/>
  <c r="P101" i="11"/>
  <c r="M101" i="11"/>
  <c r="Q101" i="11" s="1"/>
  <c r="P44" i="14"/>
  <c r="M44" i="14"/>
  <c r="Q44" i="14" s="1"/>
  <c r="P61" i="14"/>
  <c r="M61" i="14"/>
  <c r="Q61" i="14" s="1"/>
  <c r="H55" i="14"/>
  <c r="P65" i="14"/>
  <c r="M65" i="14"/>
  <c r="Q65" i="14" s="1"/>
  <c r="P33" i="8"/>
  <c r="N33" i="8"/>
  <c r="P37" i="8"/>
  <c r="N37" i="8"/>
  <c r="P42" i="8"/>
  <c r="N42" i="8"/>
  <c r="P46" i="8"/>
  <c r="N46" i="8"/>
  <c r="P58" i="8"/>
  <c r="N58" i="8"/>
  <c r="F28" i="15"/>
  <c r="F55" i="15" s="1"/>
  <c r="F36" i="3"/>
  <c r="F84" i="3" s="1"/>
  <c r="K28" i="15"/>
  <c r="K55" i="15" s="1"/>
  <c r="K36" i="3"/>
  <c r="K84" i="3" s="1"/>
  <c r="P65" i="8"/>
  <c r="N65" i="8"/>
  <c r="P69" i="8"/>
  <c r="N69" i="8"/>
  <c r="P75" i="8"/>
  <c r="N75" i="8"/>
  <c r="P79" i="8"/>
  <c r="N79" i="8"/>
  <c r="P10" i="9"/>
  <c r="N10" i="9"/>
  <c r="N10" i="17" s="1"/>
  <c r="N55" i="17" s="1"/>
  <c r="P29" i="9"/>
  <c r="N29" i="9"/>
  <c r="N29" i="17" s="1"/>
  <c r="N74" i="17" s="1"/>
  <c r="P33" i="9"/>
  <c r="N33" i="9"/>
  <c r="N33" i="17" s="1"/>
  <c r="N78" i="17" s="1"/>
  <c r="P12" i="10"/>
  <c r="N12" i="10"/>
  <c r="P16" i="10"/>
  <c r="N16" i="10"/>
  <c r="P20" i="10"/>
  <c r="N20" i="10"/>
  <c r="P24" i="10"/>
  <c r="N24" i="10"/>
  <c r="P28" i="10"/>
  <c r="N28" i="10"/>
  <c r="N55" i="10" s="1"/>
  <c r="P32" i="10"/>
  <c r="N32" i="10"/>
  <c r="M14" i="11"/>
  <c r="Q14" i="11" s="1"/>
  <c r="N14" i="11"/>
  <c r="M19" i="11"/>
  <c r="Q19" i="11" s="1"/>
  <c r="N19" i="11"/>
  <c r="M36" i="11"/>
  <c r="N36" i="11"/>
  <c r="M41" i="11"/>
  <c r="Q41" i="11" s="1"/>
  <c r="N41" i="11"/>
  <c r="M45" i="11"/>
  <c r="Q45" i="11" s="1"/>
  <c r="N45" i="11"/>
  <c r="P72" i="11"/>
  <c r="N72" i="11"/>
  <c r="M72" i="11"/>
  <c r="M50" i="11" s="1"/>
  <c r="M137" i="11" s="1"/>
  <c r="P88" i="11"/>
  <c r="M88" i="11"/>
  <c r="Q88" i="11" s="1"/>
  <c r="P96" i="11"/>
  <c r="M96" i="11"/>
  <c r="Q96" i="11" s="1"/>
  <c r="P8" i="12"/>
  <c r="H13" i="12"/>
  <c r="H88" i="12" s="1"/>
  <c r="M8" i="12"/>
  <c r="Q8" i="12" s="1"/>
  <c r="H17" i="12"/>
  <c r="H98" i="12"/>
  <c r="H106" i="12"/>
  <c r="H114" i="12"/>
  <c r="H15" i="13"/>
  <c r="H94" i="13"/>
  <c r="P16" i="14"/>
  <c r="M16" i="14"/>
  <c r="Q16" i="14" s="1"/>
  <c r="P46" i="14"/>
  <c r="M46" i="14"/>
  <c r="Q46" i="14" s="1"/>
  <c r="P57" i="14"/>
  <c r="M57" i="14"/>
  <c r="Q57" i="14" s="1"/>
  <c r="P70" i="14"/>
  <c r="H69" i="14"/>
  <c r="P69" i="14" s="1"/>
  <c r="M70" i="14"/>
  <c r="H33" i="18"/>
  <c r="M33" i="18" s="1"/>
  <c r="J34" i="2"/>
  <c r="J88" i="2" s="1"/>
  <c r="E35" i="2"/>
  <c r="E89" i="2" s="1"/>
  <c r="J35" i="2"/>
  <c r="J89" i="2" s="1"/>
  <c r="H77" i="3"/>
  <c r="N27" i="3"/>
  <c r="F27" i="4"/>
  <c r="J27" i="4"/>
  <c r="P7" i="5"/>
  <c r="H14" i="5"/>
  <c r="D17" i="5"/>
  <c r="H17" i="5"/>
  <c r="P16" i="6"/>
  <c r="N16" i="6"/>
  <c r="P20" i="6"/>
  <c r="N20" i="6"/>
  <c r="P23" i="6"/>
  <c r="N23" i="6"/>
  <c r="P27" i="6"/>
  <c r="N27" i="6"/>
  <c r="P32" i="6"/>
  <c r="N32" i="6"/>
  <c r="P37" i="6"/>
  <c r="N37" i="6"/>
  <c r="P41" i="6"/>
  <c r="N41" i="6"/>
  <c r="P45" i="6"/>
  <c r="N45" i="6"/>
  <c r="P50" i="6"/>
  <c r="N50" i="6"/>
  <c r="P57" i="6"/>
  <c r="N57" i="6"/>
  <c r="C124" i="20"/>
  <c r="P65" i="6"/>
  <c r="N65" i="6"/>
  <c r="N64" i="6" s="1"/>
  <c r="P69" i="6"/>
  <c r="N69" i="6"/>
  <c r="P74" i="6"/>
  <c r="N74" i="6"/>
  <c r="P78" i="6"/>
  <c r="N78" i="6"/>
  <c r="P87" i="6"/>
  <c r="N87" i="6"/>
  <c r="C83" i="20" a="1"/>
  <c r="C83" i="20" s="1"/>
  <c r="G15" i="3"/>
  <c r="P15" i="7"/>
  <c r="N15" i="7"/>
  <c r="P19" i="7"/>
  <c r="N19" i="7"/>
  <c r="C86" i="20" a="1"/>
  <c r="C86" i="20" s="1"/>
  <c r="G18" i="3"/>
  <c r="G70" i="3" s="1"/>
  <c r="P22" i="7"/>
  <c r="N22" i="7"/>
  <c r="P26" i="7"/>
  <c r="N26" i="7"/>
  <c r="P29" i="7"/>
  <c r="N29" i="7"/>
  <c r="P32" i="7"/>
  <c r="N32" i="7"/>
  <c r="F89" i="7"/>
  <c r="F20" i="3"/>
  <c r="F72" i="3" s="1"/>
  <c r="J89" i="7"/>
  <c r="J20" i="3"/>
  <c r="J72" i="3" s="1"/>
  <c r="P35" i="7"/>
  <c r="N35" i="7"/>
  <c r="P40" i="7"/>
  <c r="N40" i="7"/>
  <c r="P43" i="7"/>
  <c r="N43" i="7"/>
  <c r="G105" i="8"/>
  <c r="G25" i="3"/>
  <c r="L105" i="8"/>
  <c r="L25" i="3"/>
  <c r="P13" i="8"/>
  <c r="N13" i="8"/>
  <c r="E106" i="8"/>
  <c r="E28" i="3"/>
  <c r="E78" i="3" s="1"/>
  <c r="J106" i="8"/>
  <c r="J28" i="3"/>
  <c r="J78" i="3" s="1"/>
  <c r="P18" i="8"/>
  <c r="N18" i="8"/>
  <c r="P32" i="8"/>
  <c r="N32" i="8"/>
  <c r="P36" i="8"/>
  <c r="N36" i="8"/>
  <c r="P41" i="8"/>
  <c r="N41" i="8"/>
  <c r="P45" i="8"/>
  <c r="N45" i="8"/>
  <c r="E139" i="8"/>
  <c r="J139" i="8"/>
  <c r="P57" i="8"/>
  <c r="N57" i="8"/>
  <c r="E28" i="15"/>
  <c r="E146" i="8" s="1"/>
  <c r="E36" i="3"/>
  <c r="J28" i="15"/>
  <c r="J36" i="3"/>
  <c r="J84" i="3" s="1"/>
  <c r="P64" i="8"/>
  <c r="N64" i="8"/>
  <c r="P68" i="8"/>
  <c r="N68" i="8"/>
  <c r="P74" i="8"/>
  <c r="N74" i="8"/>
  <c r="P78" i="8"/>
  <c r="N78" i="8"/>
  <c r="D22" i="20"/>
  <c r="P16" i="9"/>
  <c r="N16" i="9"/>
  <c r="P18" i="9"/>
  <c r="N18" i="9"/>
  <c r="P20" i="9"/>
  <c r="N20" i="9"/>
  <c r="P22" i="9"/>
  <c r="N22" i="9"/>
  <c r="P24" i="9"/>
  <c r="N24" i="9"/>
  <c r="P28" i="9"/>
  <c r="N28" i="9"/>
  <c r="P32" i="9"/>
  <c r="N32" i="9"/>
  <c r="P11" i="10"/>
  <c r="N11" i="10"/>
  <c r="P15" i="10"/>
  <c r="N15" i="10"/>
  <c r="P19" i="10"/>
  <c r="N19" i="10"/>
  <c r="P23" i="10"/>
  <c r="N23" i="10"/>
  <c r="P27" i="10"/>
  <c r="N27" i="10"/>
  <c r="P31" i="10"/>
  <c r="N31" i="10"/>
  <c r="P35" i="10"/>
  <c r="N35" i="10"/>
  <c r="M13" i="11"/>
  <c r="Q13" i="11" s="1"/>
  <c r="N13" i="11"/>
  <c r="M18" i="11"/>
  <c r="Q18" i="11" s="1"/>
  <c r="N18" i="11"/>
  <c r="K22" i="11"/>
  <c r="J17" i="4" s="1"/>
  <c r="J51" i="4" s="1"/>
  <c r="G158" i="11"/>
  <c r="M35" i="11"/>
  <c r="M26" i="11" s="1"/>
  <c r="N35" i="11"/>
  <c r="M39" i="11"/>
  <c r="Q39" i="11" s="1"/>
  <c r="N39" i="11"/>
  <c r="M44" i="11"/>
  <c r="Q44" i="11" s="1"/>
  <c r="N44" i="11"/>
  <c r="M48" i="11"/>
  <c r="Q48" i="11" s="1"/>
  <c r="N48" i="11"/>
  <c r="M57" i="11"/>
  <c r="Q57" i="11" s="1"/>
  <c r="N57" i="11"/>
  <c r="P70" i="11"/>
  <c r="N70" i="11"/>
  <c r="P74" i="11"/>
  <c r="N74" i="11"/>
  <c r="P77" i="11"/>
  <c r="N77" i="11"/>
  <c r="M77" i="11"/>
  <c r="Q77" i="11" s="1"/>
  <c r="H95" i="12"/>
  <c r="H103" i="12"/>
  <c r="H111" i="12"/>
  <c r="F8" i="14"/>
  <c r="F88" i="14" s="1"/>
  <c r="E97" i="14"/>
  <c r="E8" i="14"/>
  <c r="E88" i="14" s="1"/>
  <c r="P10" i="14"/>
  <c r="H9" i="14"/>
  <c r="H97" i="14" s="1"/>
  <c r="M10" i="14"/>
  <c r="P25" i="14"/>
  <c r="H24" i="14"/>
  <c r="P24" i="14" s="1"/>
  <c r="M25" i="14"/>
  <c r="Q25" i="14" s="1"/>
  <c r="P59" i="14"/>
  <c r="M59" i="14"/>
  <c r="Q59" i="14" s="1"/>
  <c r="P63" i="14"/>
  <c r="H62" i="14"/>
  <c r="P62" i="14" s="1"/>
  <c r="P72" i="14"/>
  <c r="M72" i="14"/>
  <c r="Q72" i="14" s="1"/>
  <c r="G55" i="17"/>
  <c r="G9" i="17"/>
  <c r="G95" i="17" s="1" a="1"/>
  <c r="G95" i="17" s="1"/>
  <c r="L55" i="17"/>
  <c r="L9" i="17"/>
  <c r="L46" i="17" s="1"/>
  <c r="G25" i="17"/>
  <c r="G49" i="17" s="1"/>
  <c r="M58" i="11"/>
  <c r="Q58" i="11" s="1"/>
  <c r="N58" i="11"/>
  <c r="P66" i="11"/>
  <c r="N66" i="11"/>
  <c r="P75" i="11"/>
  <c r="N75" i="11"/>
  <c r="H92" i="12"/>
  <c r="H96" i="12"/>
  <c r="H100" i="12"/>
  <c r="H104" i="12"/>
  <c r="H108" i="12"/>
  <c r="H112" i="12"/>
  <c r="H10" i="13"/>
  <c r="P10" i="13" s="1"/>
  <c r="H13" i="13"/>
  <c r="H17" i="13"/>
  <c r="P17" i="13" s="1"/>
  <c r="U17" i="18"/>
  <c r="U29" i="18"/>
  <c r="U33" i="18"/>
  <c r="U51" i="18"/>
  <c r="U68" i="18"/>
  <c r="U80" i="18"/>
  <c r="U84" i="18"/>
  <c r="U102" i="18"/>
  <c r="U119" i="18"/>
  <c r="U137" i="18"/>
  <c r="U154" i="18"/>
  <c r="M59" i="11"/>
  <c r="Q59" i="11" s="1"/>
  <c r="N59" i="11"/>
  <c r="P64" i="11"/>
  <c r="N25" i="21" s="1"/>
  <c r="N64" i="11"/>
  <c r="P67" i="11"/>
  <c r="N67" i="11"/>
  <c r="P69" i="11"/>
  <c r="N69" i="11"/>
  <c r="P73" i="11"/>
  <c r="N73" i="11"/>
  <c r="P76" i="11"/>
  <c r="N76" i="11"/>
  <c r="P78" i="11"/>
  <c r="N78" i="11"/>
  <c r="M102" i="12"/>
  <c r="H93" i="12"/>
  <c r="H97" i="12"/>
  <c r="H101" i="12"/>
  <c r="H105" i="12"/>
  <c r="H109" i="12"/>
  <c r="H113" i="12"/>
  <c r="H78" i="13"/>
  <c r="M19" i="14"/>
  <c r="Q19" i="14" s="1"/>
  <c r="M21" i="14"/>
  <c r="Q21" i="14" s="1"/>
  <c r="M23" i="14"/>
  <c r="Q23" i="14" s="1"/>
  <c r="M32" i="14"/>
  <c r="M34" i="14"/>
  <c r="Q34" i="14" s="1"/>
  <c r="M36" i="14"/>
  <c r="Q36" i="14" s="1"/>
  <c r="M38" i="14"/>
  <c r="Q38" i="14" s="1"/>
  <c r="M40" i="14"/>
  <c r="Q40" i="14" s="1"/>
  <c r="M49" i="14"/>
  <c r="Q49" i="14" s="1"/>
  <c r="M51" i="14"/>
  <c r="Q51" i="14" s="1"/>
  <c r="M53" i="14"/>
  <c r="Q53" i="14" s="1"/>
  <c r="M64" i="14"/>
  <c r="Q64" i="14" s="1"/>
  <c r="M66" i="14"/>
  <c r="Q66" i="14" s="1"/>
  <c r="M68" i="14"/>
  <c r="Q68" i="14" s="1"/>
  <c r="M79" i="14"/>
  <c r="M81" i="14"/>
  <c r="Q81" i="14" s="1"/>
  <c r="M83" i="14"/>
  <c r="Q83" i="14" s="1"/>
  <c r="M85" i="14"/>
  <c r="Q85" i="14" s="1"/>
  <c r="M87" i="14"/>
  <c r="Q87" i="14" s="1"/>
  <c r="L99" i="17"/>
  <c r="L100" i="17"/>
  <c r="X11" i="18"/>
  <c r="V17" i="18"/>
  <c r="X15" i="18"/>
  <c r="V29" i="18"/>
  <c r="R33" i="18"/>
  <c r="V33" i="18"/>
  <c r="H34" i="18"/>
  <c r="M34" i="18" s="1"/>
  <c r="H35" i="18"/>
  <c r="M35" i="18" s="1"/>
  <c r="H36" i="18"/>
  <c r="M36" i="18" s="1"/>
  <c r="H37" i="18"/>
  <c r="M37" i="18" s="1"/>
  <c r="H38" i="18"/>
  <c r="M38" i="18" s="1"/>
  <c r="X45" i="18"/>
  <c r="V51" i="18"/>
  <c r="X49" i="18"/>
  <c r="X62" i="18"/>
  <c r="V68" i="18"/>
  <c r="X66" i="18"/>
  <c r="V80" i="18"/>
  <c r="R84" i="18"/>
  <c r="V84" i="18"/>
  <c r="H84" i="18"/>
  <c r="M84" i="18" s="1"/>
  <c r="H89" i="18"/>
  <c r="M89" i="18" s="1"/>
  <c r="R102" i="18"/>
  <c r="V102" i="18"/>
  <c r="X100" i="18"/>
  <c r="R119" i="18"/>
  <c r="V119" i="18"/>
  <c r="X117" i="18"/>
  <c r="R137" i="18"/>
  <c r="V137" i="18"/>
  <c r="X135" i="18"/>
  <c r="R154" i="18"/>
  <c r="V154" i="18"/>
  <c r="X152" i="18"/>
  <c r="P72" i="8"/>
  <c r="N72" i="8"/>
  <c r="L160" i="8"/>
  <c r="K41" i="15"/>
  <c r="K56" i="15" s="1"/>
  <c r="K37" i="3"/>
  <c r="J41" i="15"/>
  <c r="J37" i="3"/>
  <c r="I41" i="15"/>
  <c r="I56" i="15" s="1"/>
  <c r="I37" i="3"/>
  <c r="I49" i="8"/>
  <c r="G158" i="8" a="1"/>
  <c r="G158" i="8" s="1"/>
  <c r="G37" i="3"/>
  <c r="F41" i="15"/>
  <c r="F147" i="8" s="1"/>
  <c r="F37" i="3"/>
  <c r="E41" i="15"/>
  <c r="E147" i="8" s="1"/>
  <c r="E37" i="3"/>
  <c r="H32" i="3"/>
  <c r="H58" i="3" s="1"/>
  <c r="M26" i="3"/>
  <c r="Q26" i="3" s="1"/>
  <c r="M27" i="3"/>
  <c r="Q27" i="3" s="1"/>
  <c r="M43" i="3"/>
  <c r="M33" i="3"/>
  <c r="Q33" i="3" s="1"/>
  <c r="M34" i="3"/>
  <c r="Q34" i="3" s="1"/>
  <c r="J49" i="11"/>
  <c r="I23" i="4" s="1"/>
  <c r="I52" i="4" s="1"/>
  <c r="K146" i="11"/>
  <c r="I146" i="11"/>
  <c r="I49" i="11"/>
  <c r="K49" i="11"/>
  <c r="K145" i="11"/>
  <c r="I145" i="11"/>
  <c r="F49" i="11"/>
  <c r="E23" i="4" s="1"/>
  <c r="E52" i="4" s="1"/>
  <c r="H71" i="11"/>
  <c r="H146" i="11" s="1"/>
  <c r="M74" i="11"/>
  <c r="Q74" i="11" s="1"/>
  <c r="M75" i="11"/>
  <c r="Q75" i="11" s="1"/>
  <c r="M78" i="11"/>
  <c r="Q78" i="11" s="1"/>
  <c r="M79" i="11"/>
  <c r="Q79" i="11" s="1"/>
  <c r="G146" i="11"/>
  <c r="E146" i="11"/>
  <c r="G145" i="11"/>
  <c r="H63" i="11"/>
  <c r="P63" i="11" s="1"/>
  <c r="M65" i="11"/>
  <c r="M66" i="11"/>
  <c r="M69" i="11"/>
  <c r="Q69" i="11" s="1"/>
  <c r="M70" i="11"/>
  <c r="E145" i="11"/>
  <c r="F22" i="11"/>
  <c r="L8" i="10"/>
  <c r="D24" i="20" s="1"/>
  <c r="D25" i="20"/>
  <c r="I8" i="10"/>
  <c r="I45" i="10" s="1"/>
  <c r="I20" i="21" s="1"/>
  <c r="M34" i="10"/>
  <c r="Q34" i="10" s="1"/>
  <c r="M35" i="10"/>
  <c r="Q35" i="10" s="1"/>
  <c r="F8" i="10"/>
  <c r="F45" i="10" s="1"/>
  <c r="E20" i="21" s="1"/>
  <c r="M26" i="10"/>
  <c r="Q26" i="10" s="1"/>
  <c r="M27" i="10"/>
  <c r="Q27" i="10" s="1"/>
  <c r="M28" i="10"/>
  <c r="Q28" i="10" s="1"/>
  <c r="M29" i="10"/>
  <c r="Q29" i="10" s="1"/>
  <c r="M30" i="10"/>
  <c r="Q30" i="10" s="1"/>
  <c r="M31" i="10"/>
  <c r="Q31" i="10" s="1"/>
  <c r="M32" i="10"/>
  <c r="Q32" i="10" s="1"/>
  <c r="M33" i="10"/>
  <c r="Q33" i="10" s="1"/>
  <c r="E25" i="17"/>
  <c r="E49" i="17" s="1"/>
  <c r="H26" i="17"/>
  <c r="P26" i="17" s="1"/>
  <c r="H24" i="17"/>
  <c r="P24" i="17" s="1"/>
  <c r="H23" i="17"/>
  <c r="P23" i="17" s="1"/>
  <c r="M24" i="10"/>
  <c r="Q24" i="10" s="1"/>
  <c r="M23" i="10"/>
  <c r="Q23" i="10" s="1"/>
  <c r="F14" i="17"/>
  <c r="F59" i="17" s="1"/>
  <c r="E18" i="5"/>
  <c r="M15" i="10"/>
  <c r="M16" i="10"/>
  <c r="Q16" i="10" s="1"/>
  <c r="M17" i="10"/>
  <c r="Q17" i="10" s="1"/>
  <c r="M18" i="10"/>
  <c r="Q18" i="10" s="1"/>
  <c r="M19" i="10"/>
  <c r="Q19" i="10" s="1"/>
  <c r="M20" i="10"/>
  <c r="Q20" i="10" s="1"/>
  <c r="M21" i="10"/>
  <c r="Q21" i="10" s="1"/>
  <c r="M22" i="10"/>
  <c r="Q22" i="10" s="1"/>
  <c r="H18" i="17"/>
  <c r="H19" i="17"/>
  <c r="P19" i="17" s="1"/>
  <c r="H20" i="17"/>
  <c r="P20" i="17" s="1"/>
  <c r="H21" i="17"/>
  <c r="P21" i="17" s="1"/>
  <c r="H22" i="17"/>
  <c r="P22" i="17" s="1"/>
  <c r="M10" i="10"/>
  <c r="Q10" i="10" s="1"/>
  <c r="M11" i="10"/>
  <c r="Q11" i="10" s="1"/>
  <c r="M12" i="10"/>
  <c r="Q12" i="10" s="1"/>
  <c r="M13" i="10"/>
  <c r="Q13" i="10" s="1"/>
  <c r="K8" i="9"/>
  <c r="K45" i="9" s="1"/>
  <c r="J19" i="21" s="1"/>
  <c r="K9" i="17"/>
  <c r="K54" i="17" s="1"/>
  <c r="P13" i="9"/>
  <c r="N13" i="9"/>
  <c r="H9" i="9"/>
  <c r="P9" i="9" s="1"/>
  <c r="F25" i="17"/>
  <c r="F50" i="17" s="1"/>
  <c r="H27" i="17"/>
  <c r="P27" i="17" s="1"/>
  <c r="P27" i="9"/>
  <c r="N27" i="9"/>
  <c r="I8" i="9"/>
  <c r="I45" i="9" s="1"/>
  <c r="I19" i="21" s="1"/>
  <c r="M34" i="9"/>
  <c r="Q34" i="9" s="1"/>
  <c r="M35" i="9"/>
  <c r="Q35" i="9" s="1"/>
  <c r="H53" i="9"/>
  <c r="H55" i="9"/>
  <c r="M26" i="9"/>
  <c r="Q26" i="9" s="1"/>
  <c r="M27" i="9"/>
  <c r="M28" i="9"/>
  <c r="Q28" i="9" s="1"/>
  <c r="M29" i="9"/>
  <c r="Q29" i="9" s="1"/>
  <c r="M30" i="9"/>
  <c r="Q30" i="9" s="1"/>
  <c r="M31" i="9"/>
  <c r="Q31" i="9" s="1"/>
  <c r="M32" i="9"/>
  <c r="Q32" i="9" s="1"/>
  <c r="M33" i="9"/>
  <c r="Q33" i="9" s="1"/>
  <c r="H52" i="9"/>
  <c r="H54" i="9"/>
  <c r="G8" i="9"/>
  <c r="C21" i="20" s="1"/>
  <c r="F8" i="9"/>
  <c r="F45" i="9" s="1"/>
  <c r="E19" i="21" s="1"/>
  <c r="M10" i="9"/>
  <c r="Q10" i="9" s="1"/>
  <c r="M11" i="9"/>
  <c r="Q11" i="9" s="1"/>
  <c r="M12" i="9"/>
  <c r="Q12" i="9" s="1"/>
  <c r="M13" i="9"/>
  <c r="Q13" i="9" s="1"/>
  <c r="F38" i="2"/>
  <c r="C66" i="20" s="1"/>
  <c r="L49" i="8"/>
  <c r="L119" i="8" s="1"/>
  <c r="K49" i="8"/>
  <c r="K95" i="8" s="1"/>
  <c r="J49" i="8"/>
  <c r="J119" i="8" s="1"/>
  <c r="I15" i="4"/>
  <c r="I48" i="4" s="1"/>
  <c r="J25" i="2"/>
  <c r="J9" i="4"/>
  <c r="J47" i="4" s="1"/>
  <c r="K9" i="4"/>
  <c r="K47" i="4" s="1"/>
  <c r="H33" i="2"/>
  <c r="H87" i="2" s="1"/>
  <c r="H34" i="2"/>
  <c r="H88" i="2" s="1"/>
  <c r="I80" i="3"/>
  <c r="G160" i="8"/>
  <c r="G161" i="8"/>
  <c r="G162" i="8"/>
  <c r="G164" i="8"/>
  <c r="G165" i="8"/>
  <c r="G163" i="8"/>
  <c r="G167" i="8"/>
  <c r="G49" i="8"/>
  <c r="C19" i="20" s="1"/>
  <c r="F49" i="8"/>
  <c r="F8" i="8" s="1"/>
  <c r="F103" i="8" s="1"/>
  <c r="E15" i="21" s="1"/>
  <c r="E49" i="8"/>
  <c r="H45" i="7"/>
  <c r="L24" i="7"/>
  <c r="L19" i="3" s="1"/>
  <c r="I38" i="7"/>
  <c r="J48" i="7"/>
  <c r="J97" i="7" s="1"/>
  <c r="L48" i="7"/>
  <c r="L97" i="7" s="1"/>
  <c r="I70" i="3"/>
  <c r="F48" i="7"/>
  <c r="F97" i="7" s="1"/>
  <c r="M50" i="7"/>
  <c r="M51" i="7"/>
  <c r="Q51" i="7" s="1"/>
  <c r="M52" i="7"/>
  <c r="Q52" i="7" s="1"/>
  <c r="M46" i="7"/>
  <c r="Q46" i="7" s="1"/>
  <c r="M47" i="7"/>
  <c r="Q47" i="7" s="1"/>
  <c r="G113" i="7" a="1"/>
  <c r="G113" i="7" s="1"/>
  <c r="O28" i="2"/>
  <c r="P33" i="4"/>
  <c r="F86" i="17"/>
  <c r="I86" i="17"/>
  <c r="K86" i="17"/>
  <c r="F87" i="17"/>
  <c r="I87" i="17"/>
  <c r="K87" i="17"/>
  <c r="F88" i="17"/>
  <c r="I88" i="17"/>
  <c r="K88" i="17"/>
  <c r="F89" i="17"/>
  <c r="I89" i="17"/>
  <c r="K89" i="17"/>
  <c r="O27" i="2"/>
  <c r="J80" i="3"/>
  <c r="O8" i="4"/>
  <c r="N14" i="22" s="1"/>
  <c r="P8" i="4"/>
  <c r="O14" i="22" s="1"/>
  <c r="O20" i="4"/>
  <c r="P20" i="4"/>
  <c r="G86" i="17"/>
  <c r="J86" i="17"/>
  <c r="L86" i="17"/>
  <c r="G87" i="17"/>
  <c r="J87" i="17"/>
  <c r="L87" i="17"/>
  <c r="G88" i="17"/>
  <c r="J88" i="17"/>
  <c r="L88" i="17"/>
  <c r="G89" i="17"/>
  <c r="J89" i="17"/>
  <c r="L89" i="17"/>
  <c r="H85" i="18"/>
  <c r="M85" i="18" s="1"/>
  <c r="H86" i="18"/>
  <c r="M86" i="18" s="1"/>
  <c r="H87" i="18"/>
  <c r="M87" i="18" s="1"/>
  <c r="H88" i="18"/>
  <c r="M88" i="18" s="1"/>
  <c r="G38" i="7"/>
  <c r="M44" i="7"/>
  <c r="Q44" i="7" s="1"/>
  <c r="M43" i="7"/>
  <c r="Q43" i="7" s="1"/>
  <c r="H39" i="7"/>
  <c r="P39" i="7" s="1"/>
  <c r="M42" i="7"/>
  <c r="Q42" i="7" s="1"/>
  <c r="M41" i="7"/>
  <c r="Q41" i="7" s="1"/>
  <c r="M36" i="7"/>
  <c r="Q36" i="7" s="1"/>
  <c r="M37" i="7"/>
  <c r="Q37" i="7" s="1"/>
  <c r="G110" i="7" a="1"/>
  <c r="G110" i="7" s="1"/>
  <c r="M33" i="7"/>
  <c r="F24" i="7"/>
  <c r="F19" i="3" s="1"/>
  <c r="M29" i="7"/>
  <c r="E24" i="7"/>
  <c r="E19" i="3" s="1"/>
  <c r="M27" i="7"/>
  <c r="G109" i="7" a="1"/>
  <c r="G109" i="7" s="1"/>
  <c r="H20" i="7"/>
  <c r="G18" i="2" s="1"/>
  <c r="O18" i="2" s="1"/>
  <c r="M23" i="7"/>
  <c r="Q23" i="7" s="1"/>
  <c r="E17" i="2"/>
  <c r="E75" i="2" s="1"/>
  <c r="M17" i="7"/>
  <c r="Q17" i="7" s="1"/>
  <c r="O16" i="2"/>
  <c r="M15" i="7"/>
  <c r="Q15" i="7" s="1"/>
  <c r="M13" i="7"/>
  <c r="Q13" i="7" s="1"/>
  <c r="M10" i="7"/>
  <c r="Q10" i="7" s="1"/>
  <c r="G106" i="7" a="1"/>
  <c r="G106" i="7" s="1"/>
  <c r="P11" i="6"/>
  <c r="N11" i="6"/>
  <c r="E42" i="6"/>
  <c r="E11" i="3" s="1"/>
  <c r="L62" i="6"/>
  <c r="L13" i="3" s="1"/>
  <c r="L65" i="3" s="1"/>
  <c r="H26" i="18"/>
  <c r="H28" i="18"/>
  <c r="H29" i="18"/>
  <c r="H30" i="18"/>
  <c r="M30" i="18" s="1"/>
  <c r="H77" i="18"/>
  <c r="T79" i="18" s="1"/>
  <c r="S85" i="18"/>
  <c r="K42" i="6"/>
  <c r="K11" i="3" s="1"/>
  <c r="H10" i="2"/>
  <c r="H67" i="2" s="1"/>
  <c r="L149" i="6" a="1"/>
  <c r="L149" i="6" s="1"/>
  <c r="D77" i="20" a="1"/>
  <c r="D77" i="20" s="1"/>
  <c r="L150" i="6" a="1"/>
  <c r="L150" i="6" s="1"/>
  <c r="L131" i="6"/>
  <c r="D124" i="20"/>
  <c r="L156" i="6"/>
  <c r="L133" i="6"/>
  <c r="D122" i="20"/>
  <c r="L138" i="6"/>
  <c r="D121" i="20"/>
  <c r="L161" i="6"/>
  <c r="L135" i="6"/>
  <c r="D81" i="20" a="1"/>
  <c r="D81" i="20" s="1"/>
  <c r="F92" i="14"/>
  <c r="F86" i="7"/>
  <c r="J92" i="14"/>
  <c r="J86" i="7"/>
  <c r="L92" i="14"/>
  <c r="L86" i="7"/>
  <c r="D45" i="20"/>
  <c r="M101" i="7"/>
  <c r="H92" i="7"/>
  <c r="P25" i="7"/>
  <c r="D87" i="20" a="1"/>
  <c r="D87" i="20" s="1"/>
  <c r="L109" i="7" a="1"/>
  <c r="L109" i="7" s="1"/>
  <c r="L92" i="7"/>
  <c r="P31" i="7"/>
  <c r="D47" i="20"/>
  <c r="M103" i="7"/>
  <c r="D88" i="20" a="1"/>
  <c r="D88" i="20" s="1"/>
  <c r="L110" i="7" a="1"/>
  <c r="L110" i="7" s="1"/>
  <c r="L89" i="7"/>
  <c r="H96" i="7"/>
  <c r="P45" i="7"/>
  <c r="L113" i="7" a="1"/>
  <c r="L113" i="7" s="1"/>
  <c r="L96" i="7"/>
  <c r="Q11" i="11"/>
  <c r="M17" i="11"/>
  <c r="Q35" i="11"/>
  <c r="E73" i="2"/>
  <c r="G73" i="2"/>
  <c r="I73" i="2"/>
  <c r="K73" i="2"/>
  <c r="G74" i="2"/>
  <c r="K76" i="2"/>
  <c r="G83" i="2"/>
  <c r="G84" i="2"/>
  <c r="K89" i="2"/>
  <c r="K92" i="2"/>
  <c r="K104" i="2"/>
  <c r="K105" i="2"/>
  <c r="P26" i="3"/>
  <c r="P27" i="3"/>
  <c r="E58" i="3"/>
  <c r="G58" i="3"/>
  <c r="I58" i="3"/>
  <c r="K58" i="3"/>
  <c r="G80" i="3"/>
  <c r="E81" i="3"/>
  <c r="G81" i="3"/>
  <c r="I81" i="3"/>
  <c r="K81" i="3"/>
  <c r="P14" i="4"/>
  <c r="E37" i="4"/>
  <c r="I37" i="4"/>
  <c r="I45" i="4" s="1"/>
  <c r="K37" i="4"/>
  <c r="K45" i="4" s="1"/>
  <c r="K18" i="22" s="1"/>
  <c r="M37" i="4"/>
  <c r="M45" i="4" s="1"/>
  <c r="E45" i="4"/>
  <c r="E18" i="22" s="1"/>
  <c r="O7" i="5"/>
  <c r="H10" i="6"/>
  <c r="M11" i="6"/>
  <c r="M12" i="6"/>
  <c r="Q12" i="6" s="1"/>
  <c r="M13" i="6"/>
  <c r="Q13" i="6" s="1"/>
  <c r="M14" i="6"/>
  <c r="Q14" i="6" s="1"/>
  <c r="H15" i="6"/>
  <c r="M16" i="6"/>
  <c r="M17" i="6"/>
  <c r="Q17" i="6" s="1"/>
  <c r="M18" i="6"/>
  <c r="Q18" i="6" s="1"/>
  <c r="M19" i="6"/>
  <c r="Q19" i="6" s="1"/>
  <c r="M20" i="6"/>
  <c r="Q20" i="6" s="1"/>
  <c r="H22" i="6"/>
  <c r="M23" i="6"/>
  <c r="M24" i="6"/>
  <c r="Q24" i="6" s="1"/>
  <c r="M25" i="6"/>
  <c r="Q25" i="6" s="1"/>
  <c r="M26" i="6"/>
  <c r="Q26" i="6" s="1"/>
  <c r="M27" i="6"/>
  <c r="Q27" i="6" s="1"/>
  <c r="M28" i="6"/>
  <c r="Q28" i="6" s="1"/>
  <c r="M29" i="6"/>
  <c r="Q29" i="6" s="1"/>
  <c r="H30" i="6"/>
  <c r="M31" i="6"/>
  <c r="M32" i="6"/>
  <c r="Q32" i="6" s="1"/>
  <c r="M33" i="6"/>
  <c r="Q33" i="6" s="1"/>
  <c r="H34" i="6"/>
  <c r="M35" i="6"/>
  <c r="M36" i="6"/>
  <c r="Q36" i="6" s="1"/>
  <c r="M37" i="6"/>
  <c r="Q37" i="6" s="1"/>
  <c r="M38" i="6"/>
  <c r="Q38" i="6" s="1"/>
  <c r="M39" i="6"/>
  <c r="Q39" i="6" s="1"/>
  <c r="M40" i="6"/>
  <c r="Q40" i="6" s="1"/>
  <c r="M41" i="6"/>
  <c r="Q41" i="6" s="1"/>
  <c r="H43" i="6"/>
  <c r="M44" i="6"/>
  <c r="M45" i="6"/>
  <c r="Q45" i="6" s="1"/>
  <c r="M46" i="6"/>
  <c r="Q46" i="6" s="1"/>
  <c r="M47" i="6"/>
  <c r="Q47" i="6" s="1"/>
  <c r="H48" i="6"/>
  <c r="M49" i="6"/>
  <c r="M50" i="6"/>
  <c r="Q50" i="6" s="1"/>
  <c r="M51" i="6"/>
  <c r="Q51" i="6" s="1"/>
  <c r="H53" i="6"/>
  <c r="M54" i="6"/>
  <c r="M55" i="6"/>
  <c r="H56" i="6"/>
  <c r="M57" i="6"/>
  <c r="M58" i="6"/>
  <c r="Q58" i="6" s="1"/>
  <c r="H59" i="6"/>
  <c r="M60" i="6"/>
  <c r="M61" i="6"/>
  <c r="H64" i="6"/>
  <c r="M65" i="6"/>
  <c r="M66" i="6"/>
  <c r="Q66" i="6" s="1"/>
  <c r="M67" i="6"/>
  <c r="M68" i="6"/>
  <c r="Q68" i="6" s="1"/>
  <c r="M69" i="6"/>
  <c r="Q69" i="6" s="1"/>
  <c r="M70" i="6"/>
  <c r="Q70" i="6" s="1"/>
  <c r="M71" i="6"/>
  <c r="Q71" i="6" s="1"/>
  <c r="M72" i="6"/>
  <c r="Q72" i="6" s="1"/>
  <c r="H73" i="6"/>
  <c r="M74" i="6"/>
  <c r="M75" i="6"/>
  <c r="Q75" i="6" s="1"/>
  <c r="Q76" i="6"/>
  <c r="M77" i="6"/>
  <c r="Q77" i="6" s="1"/>
  <c r="M78" i="6"/>
  <c r="Q78" i="6" s="1"/>
  <c r="H80" i="6"/>
  <c r="M81" i="6"/>
  <c r="M82" i="6"/>
  <c r="Q82" i="6" s="1"/>
  <c r="M83" i="6"/>
  <c r="Q83" i="6" s="1"/>
  <c r="H85" i="6"/>
  <c r="M86" i="6"/>
  <c r="M87" i="6"/>
  <c r="Q87" i="6" s="1"/>
  <c r="M88" i="6"/>
  <c r="Q88" i="6" s="1"/>
  <c r="M92" i="6"/>
  <c r="Q92" i="6" s="1"/>
  <c r="M93" i="6"/>
  <c r="Q93" i="6" s="1"/>
  <c r="M95" i="6"/>
  <c r="Q95" i="6" s="1"/>
  <c r="H96" i="6"/>
  <c r="P96" i="6" s="1"/>
  <c r="M97" i="6"/>
  <c r="M98" i="6"/>
  <c r="Q98" i="6" s="1"/>
  <c r="M99" i="6"/>
  <c r="Q99" i="6" s="1"/>
  <c r="M100" i="6"/>
  <c r="Q100" i="6" s="1"/>
  <c r="M102" i="6"/>
  <c r="Q102" i="6" s="1"/>
  <c r="M103" i="6"/>
  <c r="Q103" i="6" s="1"/>
  <c r="M104" i="6"/>
  <c r="Q104" i="6" s="1"/>
  <c r="M105" i="6"/>
  <c r="Q105" i="6" s="1"/>
  <c r="M106" i="6"/>
  <c r="Q106" i="6" s="1"/>
  <c r="M107" i="6"/>
  <c r="Q107" i="6" s="1"/>
  <c r="M109" i="6"/>
  <c r="Q109" i="6" s="1"/>
  <c r="M110" i="6"/>
  <c r="Q110" i="6" s="1"/>
  <c r="M111" i="6"/>
  <c r="Q111" i="6" s="1"/>
  <c r="M112" i="6"/>
  <c r="Q112" i="6" s="1"/>
  <c r="M113" i="6"/>
  <c r="Q113" i="6" s="1"/>
  <c r="M114" i="6"/>
  <c r="Q114" i="6" s="1"/>
  <c r="G133" i="6"/>
  <c r="G135" i="6"/>
  <c r="Q21" i="7"/>
  <c r="Q27" i="7"/>
  <c r="Q40" i="7"/>
  <c r="C77" i="20" a="1"/>
  <c r="C77" i="20" s="1"/>
  <c r="G150" i="6" a="1"/>
  <c r="G150" i="6" s="1"/>
  <c r="L106" i="7" a="1"/>
  <c r="L106" i="7" s="1"/>
  <c r="L85" i="7"/>
  <c r="D86" i="20" a="1"/>
  <c r="D86" i="20" s="1"/>
  <c r="L87" i="7"/>
  <c r="D123" i="20"/>
  <c r="L95" i="7"/>
  <c r="Q36" i="11"/>
  <c r="M27" i="11"/>
  <c r="Q38" i="11"/>
  <c r="F60" i="2"/>
  <c r="F71" i="2"/>
  <c r="D73" i="2"/>
  <c r="F73" i="2"/>
  <c r="H73" i="2"/>
  <c r="J73" i="2"/>
  <c r="D74" i="2"/>
  <c r="F76" i="2"/>
  <c r="F78" i="2"/>
  <c r="F87" i="2"/>
  <c r="F89" i="2"/>
  <c r="F102" i="2"/>
  <c r="F103" i="2"/>
  <c r="F104" i="2"/>
  <c r="F58" i="3"/>
  <c r="J58" i="3"/>
  <c r="L58" i="3"/>
  <c r="F81" i="3"/>
  <c r="J81" i="3"/>
  <c r="O14" i="4"/>
  <c r="O34" i="4"/>
  <c r="O36" i="4"/>
  <c r="D37" i="4"/>
  <c r="F37" i="4"/>
  <c r="F45" i="4" s="1"/>
  <c r="G18" i="22" s="1"/>
  <c r="H37" i="4"/>
  <c r="H45" i="4" s="1"/>
  <c r="I18" i="22" s="1"/>
  <c r="J37" i="4"/>
  <c r="J45" i="4" s="1"/>
  <c r="J18" i="22" s="1"/>
  <c r="D45" i="4"/>
  <c r="D18" i="22" s="1"/>
  <c r="F48" i="4"/>
  <c r="G120" i="6"/>
  <c r="G136" i="6"/>
  <c r="G138" i="6"/>
  <c r="G156" i="6"/>
  <c r="F61" i="15"/>
  <c r="F50" i="15"/>
  <c r="J61" i="15"/>
  <c r="J50" i="15"/>
  <c r="L61" i="15"/>
  <c r="L50" i="15"/>
  <c r="F62" i="15"/>
  <c r="F51" i="15"/>
  <c r="J62" i="15"/>
  <c r="J51" i="15"/>
  <c r="D91" i="20" a="1"/>
  <c r="D91" i="20" s="1"/>
  <c r="L22" i="15"/>
  <c r="J64" i="15"/>
  <c r="J55" i="15"/>
  <c r="F65" i="15"/>
  <c r="F56" i="15"/>
  <c r="J65" i="15"/>
  <c r="D92" i="20" a="1"/>
  <c r="D92" i="20" s="1"/>
  <c r="L41" i="15"/>
  <c r="C102" i="20" a="1"/>
  <c r="C102" i="20" s="1"/>
  <c r="G154" i="11" a="1"/>
  <c r="G154" i="11" s="1"/>
  <c r="I8" i="16"/>
  <c r="E61" i="16"/>
  <c r="E50" i="16"/>
  <c r="G61" i="16"/>
  <c r="G50" i="16"/>
  <c r="I61" i="16"/>
  <c r="I50" i="16"/>
  <c r="K61" i="16"/>
  <c r="K50" i="16"/>
  <c r="E62" i="16"/>
  <c r="E51" i="16"/>
  <c r="C103" i="20" a="1"/>
  <c r="C103" i="20" s="1"/>
  <c r="G155" i="11" a="1"/>
  <c r="G155" i="11" s="1"/>
  <c r="G22" i="16"/>
  <c r="I62" i="16"/>
  <c r="I51" i="16"/>
  <c r="K62" i="16"/>
  <c r="K51" i="16"/>
  <c r="E64" i="16"/>
  <c r="E55" i="16"/>
  <c r="G64" i="16"/>
  <c r="G55" i="16"/>
  <c r="I64" i="16"/>
  <c r="I55" i="16"/>
  <c r="K64" i="16"/>
  <c r="K55" i="16"/>
  <c r="N24" i="22"/>
  <c r="F41" i="16"/>
  <c r="F146" i="11"/>
  <c r="J41" i="16"/>
  <c r="J146" i="11"/>
  <c r="D104" i="20" a="1"/>
  <c r="D104" i="20" s="1"/>
  <c r="L41" i="16"/>
  <c r="L156" i="11" a="1"/>
  <c r="L156" i="11" s="1"/>
  <c r="L146" i="11"/>
  <c r="P10" i="12"/>
  <c r="H87" i="12"/>
  <c r="L117" i="12"/>
  <c r="L87" i="12"/>
  <c r="P13" i="12"/>
  <c r="P15" i="12"/>
  <c r="H89" i="12"/>
  <c r="P17" i="12"/>
  <c r="H90" i="12"/>
  <c r="M93" i="12"/>
  <c r="M91" i="12"/>
  <c r="Q18" i="12"/>
  <c r="G85" i="7"/>
  <c r="E86" i="7"/>
  <c r="G86" i="7"/>
  <c r="I86" i="7"/>
  <c r="K86" i="7"/>
  <c r="G87" i="7"/>
  <c r="G89" i="7"/>
  <c r="G92" i="7"/>
  <c r="G95" i="7"/>
  <c r="H10" i="8"/>
  <c r="M11" i="8"/>
  <c r="M12" i="8"/>
  <c r="Q12" i="8" s="1"/>
  <c r="M13" i="8"/>
  <c r="Q13" i="8" s="1"/>
  <c r="M14" i="8"/>
  <c r="Q14" i="8" s="1"/>
  <c r="M15" i="8"/>
  <c r="M16" i="8"/>
  <c r="H17" i="8"/>
  <c r="M18" i="8"/>
  <c r="M19" i="8"/>
  <c r="Q19" i="8" s="1"/>
  <c r="M20" i="8"/>
  <c r="Q20" i="8" s="1"/>
  <c r="M21" i="8"/>
  <c r="Q21" i="8" s="1"/>
  <c r="H23" i="8"/>
  <c r="H24" i="8"/>
  <c r="H25" i="8"/>
  <c r="H26" i="8"/>
  <c r="H27" i="8"/>
  <c r="H28" i="8"/>
  <c r="H29" i="8"/>
  <c r="H30" i="8"/>
  <c r="H31" i="8"/>
  <c r="M32" i="8"/>
  <c r="M33" i="8"/>
  <c r="M34" i="8"/>
  <c r="M35" i="8"/>
  <c r="M36" i="8"/>
  <c r="M37" i="8"/>
  <c r="M38" i="8"/>
  <c r="M39" i="8"/>
  <c r="H40" i="8"/>
  <c r="M41" i="8"/>
  <c r="M42" i="8"/>
  <c r="Q42" i="8" s="1"/>
  <c r="M43" i="8"/>
  <c r="Q43" i="8" s="1"/>
  <c r="M44" i="8"/>
  <c r="Q44" i="8" s="1"/>
  <c r="M45" i="8"/>
  <c r="Q45" i="8" s="1"/>
  <c r="M46" i="8"/>
  <c r="Q46" i="8" s="1"/>
  <c r="M47" i="8"/>
  <c r="Q47" i="8" s="1"/>
  <c r="M48" i="8"/>
  <c r="Q48" i="8" s="1"/>
  <c r="H50" i="8"/>
  <c r="H51" i="8"/>
  <c r="H52" i="8"/>
  <c r="H53" i="8"/>
  <c r="H54" i="8"/>
  <c r="H55" i="8"/>
  <c r="M56" i="8"/>
  <c r="Q56" i="8" s="1"/>
  <c r="M57" i="8"/>
  <c r="Q57" i="8" s="1"/>
  <c r="M58" i="8"/>
  <c r="Q58" i="8" s="1"/>
  <c r="M59" i="8"/>
  <c r="Q59" i="8" s="1"/>
  <c r="M60" i="8"/>
  <c r="Q60" i="8" s="1"/>
  <c r="H61" i="8"/>
  <c r="H62" i="8"/>
  <c r="H63" i="8"/>
  <c r="M64" i="8"/>
  <c r="M65" i="8"/>
  <c r="M66" i="8"/>
  <c r="M67" i="8"/>
  <c r="M68" i="8"/>
  <c r="M69" i="8"/>
  <c r="M70" i="8"/>
  <c r="H71" i="8"/>
  <c r="M72" i="8"/>
  <c r="M73" i="8"/>
  <c r="Q73" i="8" s="1"/>
  <c r="M74" i="8"/>
  <c r="Q74" i="8" s="1"/>
  <c r="M75" i="8"/>
  <c r="Q75" i="8" s="1"/>
  <c r="M76" i="8"/>
  <c r="Q76" i="8" s="1"/>
  <c r="M77" i="8"/>
  <c r="Q77" i="8" s="1"/>
  <c r="M78" i="8"/>
  <c r="Q78" i="8" s="1"/>
  <c r="M79" i="8"/>
  <c r="Q79" i="8" s="1"/>
  <c r="H81" i="8"/>
  <c r="M82" i="8"/>
  <c r="M83" i="8"/>
  <c r="Q83" i="8" s="1"/>
  <c r="M84" i="8"/>
  <c r="Q84" i="8" s="1"/>
  <c r="H85" i="8"/>
  <c r="M86" i="8"/>
  <c r="M87" i="8"/>
  <c r="Q87" i="8" s="1"/>
  <c r="M88" i="8"/>
  <c r="Q88" i="8" s="1"/>
  <c r="M89" i="8"/>
  <c r="H90" i="8"/>
  <c r="M91" i="8"/>
  <c r="M92" i="8"/>
  <c r="Q92" i="8" s="1"/>
  <c r="M93" i="8"/>
  <c r="Q93" i="8" s="1"/>
  <c r="M94" i="8"/>
  <c r="Q94" i="8" s="1"/>
  <c r="M96" i="8"/>
  <c r="M98" i="8"/>
  <c r="M99" i="8"/>
  <c r="F104" i="8"/>
  <c r="F107" i="8"/>
  <c r="J107" i="8"/>
  <c r="L107" i="8"/>
  <c r="F108" i="8"/>
  <c r="J108" i="8"/>
  <c r="L109" i="8"/>
  <c r="L110" i="8"/>
  <c r="L111" i="8"/>
  <c r="L112" i="8"/>
  <c r="L113" i="8"/>
  <c r="L114" i="8"/>
  <c r="L115" i="8"/>
  <c r="L116" i="8"/>
  <c r="F117" i="8"/>
  <c r="J117" i="8"/>
  <c r="L117" i="8"/>
  <c r="F118" i="8"/>
  <c r="J118" i="8"/>
  <c r="L118" i="8"/>
  <c r="F121" i="8"/>
  <c r="J121" i="8"/>
  <c r="L121" i="8"/>
  <c r="F123" i="8"/>
  <c r="J123" i="8"/>
  <c r="L123" i="8"/>
  <c r="F126" i="8"/>
  <c r="J126" i="8"/>
  <c r="L126" i="8"/>
  <c r="F129" i="8"/>
  <c r="J129" i="8"/>
  <c r="L129" i="8"/>
  <c r="F130" i="8"/>
  <c r="J130" i="8"/>
  <c r="L130" i="8"/>
  <c r="H134" i="8"/>
  <c r="F137" i="8"/>
  <c r="J137" i="8"/>
  <c r="L137" i="8"/>
  <c r="F138" i="8"/>
  <c r="J138" i="8"/>
  <c r="L138" i="8"/>
  <c r="F143" i="8"/>
  <c r="J143" i="8"/>
  <c r="L143" i="8"/>
  <c r="F144" i="8"/>
  <c r="J144" i="8"/>
  <c r="L144" i="8"/>
  <c r="J146" i="8"/>
  <c r="L147" i="8"/>
  <c r="G156" i="8" a="1"/>
  <c r="G156" i="8" s="1"/>
  <c r="L157" i="8" a="1"/>
  <c r="L157" i="8" s="1"/>
  <c r="L158" i="8" a="1"/>
  <c r="L158" i="8" s="1"/>
  <c r="E37" i="9"/>
  <c r="E51" i="9" s="1"/>
  <c r="G37" i="9"/>
  <c r="G51" i="9" s="1"/>
  <c r="I37" i="9"/>
  <c r="I51" i="9" s="1"/>
  <c r="K37" i="9"/>
  <c r="K51" i="9" s="1"/>
  <c r="G46" i="9"/>
  <c r="E47" i="9"/>
  <c r="G47" i="9"/>
  <c r="I47" i="9"/>
  <c r="K47" i="9"/>
  <c r="G48" i="9"/>
  <c r="E49" i="9"/>
  <c r="G49" i="9"/>
  <c r="I49" i="9"/>
  <c r="K49" i="9"/>
  <c r="G58" i="9"/>
  <c r="G59" i="9"/>
  <c r="F37" i="10"/>
  <c r="F51" i="10" s="1"/>
  <c r="J37" i="10"/>
  <c r="J51" i="10" s="1"/>
  <c r="L37" i="10"/>
  <c r="L51" i="10" s="1"/>
  <c r="Q38" i="10"/>
  <c r="Q39" i="10"/>
  <c r="Q40" i="10"/>
  <c r="Q41" i="10"/>
  <c r="L46" i="10"/>
  <c r="F47" i="10"/>
  <c r="H47" i="10"/>
  <c r="J47" i="10"/>
  <c r="L47" i="10"/>
  <c r="L48" i="10"/>
  <c r="F49" i="10"/>
  <c r="H49" i="10"/>
  <c r="J49" i="10"/>
  <c r="L49" i="10"/>
  <c r="H50" i="10"/>
  <c r="H52" i="10"/>
  <c r="H53" i="10"/>
  <c r="H54" i="10"/>
  <c r="H55" i="10"/>
  <c r="L58" i="10"/>
  <c r="L59" i="10"/>
  <c r="G61" i="10" a="1"/>
  <c r="G61" i="10" s="1"/>
  <c r="L61" i="10" a="1"/>
  <c r="L61" i="10" s="1"/>
  <c r="P11" i="11"/>
  <c r="P12" i="11"/>
  <c r="P13" i="11"/>
  <c r="P14" i="11"/>
  <c r="P15" i="11"/>
  <c r="P16" i="11"/>
  <c r="P18" i="11"/>
  <c r="P19" i="11"/>
  <c r="P20" i="11"/>
  <c r="P21" i="11"/>
  <c r="P23" i="11"/>
  <c r="P26" i="11"/>
  <c r="P28" i="11"/>
  <c r="P33" i="11"/>
  <c r="P34" i="11"/>
  <c r="P35" i="11"/>
  <c r="P36" i="11"/>
  <c r="P37" i="11"/>
  <c r="P38" i="11"/>
  <c r="P39" i="11"/>
  <c r="P41" i="11"/>
  <c r="P42" i="11"/>
  <c r="P43" i="11"/>
  <c r="P44" i="11"/>
  <c r="P45" i="11"/>
  <c r="P46" i="11"/>
  <c r="P47" i="11"/>
  <c r="P48" i="11"/>
  <c r="P50" i="11"/>
  <c r="P51" i="11"/>
  <c r="P52" i="11"/>
  <c r="P53" i="11"/>
  <c r="P55" i="11"/>
  <c r="P56" i="11"/>
  <c r="P57" i="11"/>
  <c r="P58" i="11"/>
  <c r="P59" i="11"/>
  <c r="P60" i="11"/>
  <c r="I124" i="11"/>
  <c r="G125" i="11"/>
  <c r="G127" i="11"/>
  <c r="G129" i="11"/>
  <c r="G131" i="11"/>
  <c r="G133" i="11"/>
  <c r="K133" i="11"/>
  <c r="E134" i="11"/>
  <c r="I134" i="11"/>
  <c r="K135" i="11"/>
  <c r="E136" i="11"/>
  <c r="E142" i="11"/>
  <c r="I142" i="11"/>
  <c r="G147" i="11"/>
  <c r="K147" i="11"/>
  <c r="G159" i="11"/>
  <c r="G161" i="11"/>
  <c r="G163" i="11"/>
  <c r="G165" i="11"/>
  <c r="G8" i="15"/>
  <c r="G142" i="8" s="1"/>
  <c r="E61" i="15"/>
  <c r="E50" i="15"/>
  <c r="G61" i="15"/>
  <c r="G50" i="15"/>
  <c r="I61" i="15"/>
  <c r="I50" i="15"/>
  <c r="K61" i="15"/>
  <c r="K50" i="15"/>
  <c r="E62" i="15"/>
  <c r="E51" i="15"/>
  <c r="C91" i="20" a="1"/>
  <c r="C91" i="20" s="1"/>
  <c r="G22" i="15"/>
  <c r="G144" i="8" s="1"/>
  <c r="I62" i="15"/>
  <c r="I51" i="15"/>
  <c r="K62" i="15"/>
  <c r="K51" i="15"/>
  <c r="E64" i="15"/>
  <c r="I64" i="15"/>
  <c r="K64" i="15"/>
  <c r="E65" i="15"/>
  <c r="C92" i="20" a="1"/>
  <c r="C92" i="20" s="1"/>
  <c r="G41" i="15"/>
  <c r="G147" i="8" s="1"/>
  <c r="F8" i="16"/>
  <c r="F124" i="11"/>
  <c r="F123" i="11"/>
  <c r="J8" i="16"/>
  <c r="L8" i="16"/>
  <c r="L124" i="11"/>
  <c r="L123" i="11"/>
  <c r="L158" i="11"/>
  <c r="L125" i="11"/>
  <c r="L159" i="11"/>
  <c r="L126" i="11"/>
  <c r="L160" i="11"/>
  <c r="L127" i="11"/>
  <c r="L161" i="11"/>
  <c r="L128" i="11"/>
  <c r="L162" i="11"/>
  <c r="L129" i="11"/>
  <c r="L163" i="11"/>
  <c r="L130" i="11"/>
  <c r="L164" i="11"/>
  <c r="L131" i="11"/>
  <c r="L165" i="11"/>
  <c r="L132" i="11"/>
  <c r="F9" i="16"/>
  <c r="F133" i="11"/>
  <c r="J9" i="16"/>
  <c r="J133" i="11"/>
  <c r="L9" i="16"/>
  <c r="L133" i="11"/>
  <c r="F22" i="16"/>
  <c r="F134" i="11"/>
  <c r="J22" i="16"/>
  <c r="J134" i="11"/>
  <c r="D103" i="20" a="1"/>
  <c r="D103" i="20" s="1"/>
  <c r="L22" i="16"/>
  <c r="L155" i="11" a="1"/>
  <c r="L155" i="11" s="1"/>
  <c r="L134" i="11"/>
  <c r="F147" i="11"/>
  <c r="F142" i="11"/>
  <c r="H147" i="11"/>
  <c r="H142" i="11"/>
  <c r="J147" i="11"/>
  <c r="J142" i="11"/>
  <c r="L147" i="11"/>
  <c r="L142" i="11"/>
  <c r="H143" i="11"/>
  <c r="P61" i="11"/>
  <c r="F28" i="16"/>
  <c r="F145" i="11"/>
  <c r="J28" i="16"/>
  <c r="J145" i="11"/>
  <c r="L28" i="16"/>
  <c r="L145" i="11"/>
  <c r="E65" i="16"/>
  <c r="E56" i="16"/>
  <c r="I65" i="16"/>
  <c r="I56" i="16"/>
  <c r="K65" i="16"/>
  <c r="K56" i="16"/>
  <c r="M13" i="13"/>
  <c r="Q13" i="13" s="1"/>
  <c r="P15" i="13"/>
  <c r="M15" i="13"/>
  <c r="Q15" i="13" s="1"/>
  <c r="G104" i="8"/>
  <c r="K104" i="8"/>
  <c r="E107" i="8"/>
  <c r="G107" i="8"/>
  <c r="I107" i="8"/>
  <c r="G108" i="8"/>
  <c r="I108" i="8"/>
  <c r="G109" i="8"/>
  <c r="G110" i="8"/>
  <c r="G111" i="8"/>
  <c r="G112" i="8"/>
  <c r="G113" i="8"/>
  <c r="G114" i="8"/>
  <c r="G115" i="8"/>
  <c r="G116" i="8"/>
  <c r="E117" i="8"/>
  <c r="G117" i="8"/>
  <c r="I117" i="8"/>
  <c r="K117" i="8"/>
  <c r="E118" i="8"/>
  <c r="G118" i="8"/>
  <c r="I118" i="8"/>
  <c r="K118" i="8"/>
  <c r="E119" i="8"/>
  <c r="I119" i="8"/>
  <c r="E120" i="8"/>
  <c r="E121" i="8"/>
  <c r="G121" i="8"/>
  <c r="I121" i="8"/>
  <c r="K121" i="8"/>
  <c r="E123" i="8"/>
  <c r="G123" i="8"/>
  <c r="I123" i="8"/>
  <c r="K123" i="8"/>
  <c r="E126" i="8"/>
  <c r="G126" i="8"/>
  <c r="I126" i="8"/>
  <c r="K126" i="8"/>
  <c r="E129" i="8"/>
  <c r="G129" i="8"/>
  <c r="I129" i="8"/>
  <c r="K129" i="8"/>
  <c r="E130" i="8"/>
  <c r="G130" i="8"/>
  <c r="I130" i="8"/>
  <c r="K130" i="8"/>
  <c r="E137" i="8"/>
  <c r="G137" i="8"/>
  <c r="I137" i="8"/>
  <c r="K137" i="8"/>
  <c r="E138" i="8"/>
  <c r="G138" i="8"/>
  <c r="I138" i="8"/>
  <c r="K138" i="8"/>
  <c r="E143" i="8"/>
  <c r="G143" i="8"/>
  <c r="I143" i="8"/>
  <c r="K143" i="8"/>
  <c r="E144" i="8"/>
  <c r="I144" i="8"/>
  <c r="K144" i="8"/>
  <c r="I146" i="8"/>
  <c r="K146" i="8"/>
  <c r="G153" i="8"/>
  <c r="F37" i="9"/>
  <c r="F51" i="9" s="1"/>
  <c r="H37" i="9"/>
  <c r="J37" i="9"/>
  <c r="J51" i="9" s="1"/>
  <c r="L37" i="9"/>
  <c r="L51" i="9" s="1"/>
  <c r="L46" i="9"/>
  <c r="F47" i="9"/>
  <c r="J47" i="9"/>
  <c r="L47" i="9"/>
  <c r="L48" i="9"/>
  <c r="F49" i="9"/>
  <c r="H49" i="9"/>
  <c r="J49" i="9"/>
  <c r="L49" i="9"/>
  <c r="L58" i="9"/>
  <c r="L59" i="9"/>
  <c r="G61" i="9" a="1"/>
  <c r="G61" i="9" s="1"/>
  <c r="L61" i="9" a="1"/>
  <c r="L61" i="9" s="1"/>
  <c r="E37" i="10"/>
  <c r="E51" i="10" s="1"/>
  <c r="G37" i="10"/>
  <c r="G51" i="10" s="1"/>
  <c r="I37" i="10"/>
  <c r="I51" i="10" s="1"/>
  <c r="K37" i="10"/>
  <c r="K51" i="10" s="1"/>
  <c r="G46" i="10"/>
  <c r="E47" i="10"/>
  <c r="G47" i="10"/>
  <c r="I47" i="10"/>
  <c r="K47" i="10"/>
  <c r="G48" i="10"/>
  <c r="E49" i="10"/>
  <c r="G49" i="10"/>
  <c r="I49" i="10"/>
  <c r="K49" i="10"/>
  <c r="G58" i="10"/>
  <c r="G59" i="10"/>
  <c r="H10" i="11"/>
  <c r="H17" i="11"/>
  <c r="H29" i="11"/>
  <c r="H30" i="11"/>
  <c r="H31" i="11"/>
  <c r="H40" i="11"/>
  <c r="Q50" i="11"/>
  <c r="Q72" i="11"/>
  <c r="G120" i="11"/>
  <c r="I123" i="11"/>
  <c r="E133" i="11"/>
  <c r="I133" i="11"/>
  <c r="G134" i="11"/>
  <c r="K134" i="11"/>
  <c r="K136" i="11"/>
  <c r="G151" i="11"/>
  <c r="E54" i="17"/>
  <c r="E46" i="17"/>
  <c r="G54" i="17"/>
  <c r="H10" i="17"/>
  <c r="E55" i="17"/>
  <c r="H11" i="17"/>
  <c r="E56" i="17"/>
  <c r="H12" i="17"/>
  <c r="E57" i="17"/>
  <c r="H13" i="17"/>
  <c r="E58" i="17"/>
  <c r="E47" i="17"/>
  <c r="E48" i="17"/>
  <c r="H15" i="17"/>
  <c r="E60" i="17"/>
  <c r="G99" i="17"/>
  <c r="G60" i="17"/>
  <c r="H16" i="17"/>
  <c r="E61" i="17"/>
  <c r="G61" i="17"/>
  <c r="G100" i="17"/>
  <c r="H17" i="17"/>
  <c r="E62" i="17"/>
  <c r="G101" i="17"/>
  <c r="G62" i="17"/>
  <c r="Q28" i="12"/>
  <c r="Q64" i="12"/>
  <c r="Q74" i="12"/>
  <c r="P8"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E75" i="13"/>
  <c r="G75" i="13"/>
  <c r="E76" i="13"/>
  <c r="E77" i="13"/>
  <c r="E78" i="13"/>
  <c r="Q17" i="14"/>
  <c r="Q42" i="14"/>
  <c r="Q63" i="14"/>
  <c r="Q70" i="14"/>
  <c r="J88" i="14"/>
  <c r="H99" i="14"/>
  <c r="H101" i="14"/>
  <c r="H102" i="14"/>
  <c r="H105" i="14"/>
  <c r="G41" i="16"/>
  <c r="P42" i="16"/>
  <c r="P43" i="16"/>
  <c r="P44" i="16"/>
  <c r="P45" i="16"/>
  <c r="J54" i="17"/>
  <c r="J59" i="17"/>
  <c r="G156" i="11" a="1"/>
  <c r="G156" i="11" s="1"/>
  <c r="G87" i="12"/>
  <c r="M100" i="12"/>
  <c r="M101" i="12"/>
  <c r="M104" i="12"/>
  <c r="M107" i="12"/>
  <c r="M108" i="12"/>
  <c r="M112" i="12"/>
  <c r="M113" i="12"/>
  <c r="M8" i="13"/>
  <c r="M18" i="13"/>
  <c r="M28" i="13"/>
  <c r="M40" i="13"/>
  <c r="M52" i="13"/>
  <c r="M62" i="13"/>
  <c r="L75" i="13"/>
  <c r="H77" i="13"/>
  <c r="H79" i="13"/>
  <c r="H80" i="13"/>
  <c r="H81" i="13"/>
  <c r="H83" i="13"/>
  <c r="H84" i="13"/>
  <c r="H85" i="13"/>
  <c r="H87" i="13"/>
  <c r="H88" i="13"/>
  <c r="H89" i="13"/>
  <c r="H91" i="13"/>
  <c r="H92" i="13"/>
  <c r="H93" i="13"/>
  <c r="H95" i="13"/>
  <c r="H96" i="13"/>
  <c r="H97" i="13"/>
  <c r="I88" i="14"/>
  <c r="K88" i="14"/>
  <c r="M109" i="14"/>
  <c r="R29" i="18"/>
  <c r="H27" i="18"/>
  <c r="R80" i="18"/>
  <c r="H78" i="18"/>
  <c r="H81" i="18"/>
  <c r="R83" i="18"/>
  <c r="X83" i="18" s="1"/>
  <c r="M21" i="17"/>
  <c r="M28" i="17"/>
  <c r="M29" i="17"/>
  <c r="M30" i="17"/>
  <c r="M38" i="17"/>
  <c r="M39" i="17"/>
  <c r="M40" i="17"/>
  <c r="I46" i="17"/>
  <c r="K49" i="17"/>
  <c r="I59" i="17"/>
  <c r="E63" i="17"/>
  <c r="G64" i="17"/>
  <c r="E65" i="17"/>
  <c r="G66" i="17"/>
  <c r="E67" i="17"/>
  <c r="E69" i="17"/>
  <c r="K70" i="17"/>
  <c r="E71" i="17"/>
  <c r="E73" i="17"/>
  <c r="E75" i="17"/>
  <c r="E77" i="17"/>
  <c r="E79" i="17"/>
  <c r="G80" i="17"/>
  <c r="G82" i="17"/>
  <c r="K82" i="17"/>
  <c r="E83" i="17"/>
  <c r="I83" i="17"/>
  <c r="G84" i="17"/>
  <c r="K84" i="17"/>
  <c r="E85" i="17"/>
  <c r="I85" i="17"/>
  <c r="E87" i="17"/>
  <c r="E89" i="17"/>
  <c r="G97" i="17"/>
  <c r="G102" i="17"/>
  <c r="G104" i="17"/>
  <c r="G106" i="17"/>
  <c r="X13" i="18"/>
  <c r="R17" i="18"/>
  <c r="W34" i="18"/>
  <c r="M28" i="18"/>
  <c r="R28" i="18"/>
  <c r="H31" i="18"/>
  <c r="S31" i="18"/>
  <c r="S34" i="18" s="1"/>
  <c r="T32" i="18"/>
  <c r="X46" i="18"/>
  <c r="X47" i="18"/>
  <c r="X50" i="18"/>
  <c r="R51" i="18"/>
  <c r="X64" i="18"/>
  <c r="R68" i="18"/>
  <c r="W85" i="18"/>
  <c r="M77" i="18"/>
  <c r="R79" i="18"/>
  <c r="X82" i="18"/>
  <c r="H82" i="17"/>
  <c r="H87" i="17"/>
  <c r="H84" i="17"/>
  <c r="H79" i="18"/>
  <c r="H66" i="17"/>
  <c r="H69" i="17"/>
  <c r="L70" i="17"/>
  <c r="H73" i="17"/>
  <c r="H74" i="17"/>
  <c r="H76" i="17"/>
  <c r="H80" i="17"/>
  <c r="E64" i="17"/>
  <c r="E66" i="17"/>
  <c r="E68" i="17"/>
  <c r="G69" i="17"/>
  <c r="E72" i="17"/>
  <c r="E74" i="17"/>
  <c r="E76" i="17"/>
  <c r="E78" i="17"/>
  <c r="E80" i="17"/>
  <c r="E82" i="17"/>
  <c r="I82" i="17"/>
  <c r="G83" i="17"/>
  <c r="K83" i="17"/>
  <c r="E84" i="17"/>
  <c r="I84" i="17"/>
  <c r="G85" i="17"/>
  <c r="K85" i="17"/>
  <c r="E86" i="17"/>
  <c r="E88" i="17"/>
  <c r="G96" i="17"/>
  <c r="X14" i="18"/>
  <c r="X33" i="18"/>
  <c r="R32" i="18"/>
  <c r="X32" i="18" s="1"/>
  <c r="X48" i="18"/>
  <c r="X65" i="18"/>
  <c r="H80" i="18"/>
  <c r="H82" i="18"/>
  <c r="X96" i="18"/>
  <c r="X98" i="18"/>
  <c r="X113" i="18"/>
  <c r="X115" i="18"/>
  <c r="X131" i="18"/>
  <c r="X133" i="18"/>
  <c r="X148" i="18"/>
  <c r="X150" i="18"/>
  <c r="L37" i="17"/>
  <c r="F46" i="17"/>
  <c r="J46" i="17"/>
  <c r="J47" i="17"/>
  <c r="J48" i="17"/>
  <c r="F49" i="17"/>
  <c r="J49" i="17"/>
  <c r="L60" i="17"/>
  <c r="L61" i="17"/>
  <c r="L62" i="17"/>
  <c r="L63" i="17"/>
  <c r="L64" i="17"/>
  <c r="L65" i="17"/>
  <c r="L66" i="17"/>
  <c r="L67" i="17"/>
  <c r="L69" i="17"/>
  <c r="L80" i="17"/>
  <c r="F82" i="17"/>
  <c r="J82" i="17"/>
  <c r="L82" i="17"/>
  <c r="N82" i="17"/>
  <c r="F83" i="17"/>
  <c r="J83" i="17"/>
  <c r="L83" i="17"/>
  <c r="N83" i="17"/>
  <c r="F84" i="17"/>
  <c r="J84" i="17"/>
  <c r="L84" i="17"/>
  <c r="N84" i="17"/>
  <c r="F85" i="17"/>
  <c r="J85" i="17"/>
  <c r="L85" i="17"/>
  <c r="N85" i="17"/>
  <c r="L92" i="17"/>
  <c r="L95" i="17" a="1"/>
  <c r="L95" i="17" s="1"/>
  <c r="L96" i="17"/>
  <c r="L97" i="17"/>
  <c r="J70" i="17" l="1"/>
  <c r="H104" i="14"/>
  <c r="E38" i="7"/>
  <c r="E21" i="3" s="1"/>
  <c r="N39" i="7"/>
  <c r="N95" i="7" s="1"/>
  <c r="E80" i="3"/>
  <c r="M25" i="11"/>
  <c r="M127" i="11" s="1"/>
  <c r="J14" i="2"/>
  <c r="J71" i="2" s="1"/>
  <c r="G10" i="3"/>
  <c r="G62" i="3" s="1"/>
  <c r="M97" i="12"/>
  <c r="H77" i="17"/>
  <c r="K37" i="17"/>
  <c r="F70" i="17"/>
  <c r="X80" i="18"/>
  <c r="M99" i="12"/>
  <c r="C111" i="20" a="1"/>
  <c r="C111" i="20" s="1"/>
  <c r="I147" i="8"/>
  <c r="M10" i="13"/>
  <c r="Q10" i="13" s="1"/>
  <c r="P27" i="11"/>
  <c r="H37" i="10"/>
  <c r="F119" i="8"/>
  <c r="J95" i="8"/>
  <c r="M94" i="12"/>
  <c r="P71" i="11"/>
  <c r="C33" i="20"/>
  <c r="L55" i="15"/>
  <c r="G18" i="5"/>
  <c r="K15" i="3"/>
  <c r="J19" i="2"/>
  <c r="J77" i="2" s="1"/>
  <c r="H24" i="7"/>
  <c r="G19" i="2" s="1"/>
  <c r="G77" i="2" s="1"/>
  <c r="J16" i="5"/>
  <c r="H79" i="17"/>
  <c r="L48" i="17"/>
  <c r="H78" i="17"/>
  <c r="G70" i="17"/>
  <c r="H89" i="7"/>
  <c r="L47" i="17"/>
  <c r="H65" i="17"/>
  <c r="M109" i="12"/>
  <c r="M96" i="12"/>
  <c r="D102" i="20" a="1"/>
  <c r="D102" i="20" s="1"/>
  <c r="L45" i="10"/>
  <c r="K20" i="21" s="1"/>
  <c r="L146" i="8"/>
  <c r="F11" i="3"/>
  <c r="F63" i="3" s="1"/>
  <c r="L54" i="17"/>
  <c r="I49" i="17"/>
  <c r="M95" i="12"/>
  <c r="H98" i="14"/>
  <c r="G47" i="17"/>
  <c r="E123" i="11"/>
  <c r="L45" i="9"/>
  <c r="K19" i="21" s="1"/>
  <c r="E95" i="8"/>
  <c r="I65" i="15"/>
  <c r="I41" i="22" s="1"/>
  <c r="E9" i="6"/>
  <c r="E10" i="3" s="1"/>
  <c r="L93" i="17"/>
  <c r="E12" i="3"/>
  <c r="E64" i="3" s="1"/>
  <c r="K88" i="7"/>
  <c r="P32" i="3"/>
  <c r="L120" i="6"/>
  <c r="N31" i="7"/>
  <c r="N94" i="7" s="1"/>
  <c r="L59" i="17"/>
  <c r="M24" i="17"/>
  <c r="J136" i="11"/>
  <c r="H75" i="17"/>
  <c r="M34" i="17"/>
  <c r="M79" i="17" s="1"/>
  <c r="X29" i="18"/>
  <c r="L50" i="17"/>
  <c r="H89" i="17"/>
  <c r="K47" i="17"/>
  <c r="M33" i="17"/>
  <c r="M19" i="17"/>
  <c r="Q19" i="17" s="1"/>
  <c r="K59" i="17"/>
  <c r="Q52" i="12"/>
  <c r="G48" i="17"/>
  <c r="M17" i="13"/>
  <c r="Q17" i="13" s="1"/>
  <c r="H28" i="16"/>
  <c r="J123" i="11"/>
  <c r="P54" i="11"/>
  <c r="H48" i="10"/>
  <c r="P28" i="7"/>
  <c r="E62" i="6"/>
  <c r="E8" i="6" s="1"/>
  <c r="N40" i="8"/>
  <c r="N25" i="7"/>
  <c r="N92" i="7" s="1"/>
  <c r="E121" i="6"/>
  <c r="Q86" i="11"/>
  <c r="L36" i="4"/>
  <c r="M92" i="12"/>
  <c r="G45" i="9"/>
  <c r="G19" i="21" s="1"/>
  <c r="J120" i="8"/>
  <c r="M35" i="17"/>
  <c r="H41" i="16"/>
  <c r="M24" i="11"/>
  <c r="J50" i="17"/>
  <c r="K48" i="17"/>
  <c r="M32" i="17"/>
  <c r="H106" i="14"/>
  <c r="F81" i="11"/>
  <c r="F148" i="11" s="1"/>
  <c r="J124" i="11"/>
  <c r="H139" i="8"/>
  <c r="K36" i="5"/>
  <c r="M23" i="11"/>
  <c r="J9" i="6"/>
  <c r="J10" i="3" s="1"/>
  <c r="V85" i="18"/>
  <c r="N23" i="17"/>
  <c r="N68" i="17" s="1"/>
  <c r="D10" i="4"/>
  <c r="D53" i="4" s="1"/>
  <c r="K65" i="15"/>
  <c r="J41" i="21" s="1"/>
  <c r="K120" i="8"/>
  <c r="K119" i="8"/>
  <c r="H94" i="7"/>
  <c r="D41" i="5"/>
  <c r="D35" i="5"/>
  <c r="V34" i="18"/>
  <c r="G93" i="17"/>
  <c r="F18" i="4"/>
  <c r="D21" i="19"/>
  <c r="M25" i="7"/>
  <c r="Q33" i="7"/>
  <c r="M104" i="7"/>
  <c r="M31" i="7"/>
  <c r="D46" i="20" s="1"/>
  <c r="D95" i="19"/>
  <c r="Q50" i="7"/>
  <c r="H49" i="11"/>
  <c r="H144" i="11"/>
  <c r="K43" i="5"/>
  <c r="K37" i="5"/>
  <c r="L8" i="15"/>
  <c r="L142" i="8" s="1"/>
  <c r="L108" i="8"/>
  <c r="L80" i="3"/>
  <c r="L95" i="8"/>
  <c r="K28" i="4" s="1"/>
  <c r="E120" i="11"/>
  <c r="D11" i="4"/>
  <c r="D50" i="4" s="1"/>
  <c r="Q63" i="12"/>
  <c r="M106" i="12"/>
  <c r="C24" i="20"/>
  <c r="G45" i="10"/>
  <c r="G20" i="21" s="1"/>
  <c r="E135" i="8"/>
  <c r="D9" i="4"/>
  <c r="D47" i="4" s="1"/>
  <c r="D25" i="2"/>
  <c r="E104" i="8"/>
  <c r="I47" i="17"/>
  <c r="H16" i="5"/>
  <c r="H16" i="4"/>
  <c r="H54" i="4" s="1"/>
  <c r="Q83" i="12"/>
  <c r="M114" i="12"/>
  <c r="Q73" i="12"/>
  <c r="M110" i="12"/>
  <c r="Q54" i="12"/>
  <c r="M103" i="12"/>
  <c r="Q64" i="11"/>
  <c r="M51" i="11"/>
  <c r="M34" i="7"/>
  <c r="L20" i="2" s="1"/>
  <c r="T28" i="18"/>
  <c r="M26" i="18"/>
  <c r="J81" i="2"/>
  <c r="J59" i="2"/>
  <c r="J42" i="2"/>
  <c r="J63" i="2" s="1"/>
  <c r="Q27" i="9"/>
  <c r="M53" i="9"/>
  <c r="P18" i="17"/>
  <c r="H63" i="17"/>
  <c r="N73" i="6"/>
  <c r="N135" i="6" s="1"/>
  <c r="P55" i="14"/>
  <c r="H103" i="14"/>
  <c r="G15" i="5"/>
  <c r="O15" i="5" s="1"/>
  <c r="H46" i="10"/>
  <c r="P9" i="10"/>
  <c r="F125" i="6"/>
  <c r="F9" i="6"/>
  <c r="F10" i="3" s="1"/>
  <c r="H10" i="3" s="1"/>
  <c r="Q29" i="7"/>
  <c r="M28" i="7"/>
  <c r="I81" i="11"/>
  <c r="I148" i="11" s="1"/>
  <c r="I136" i="11"/>
  <c r="I95" i="8"/>
  <c r="H28" i="4" s="1"/>
  <c r="H56" i="4" s="1"/>
  <c r="I120" i="8"/>
  <c r="J147" i="8"/>
  <c r="J56" i="15"/>
  <c r="X84" i="18"/>
  <c r="H76" i="13"/>
  <c r="P13" i="13"/>
  <c r="D64" i="20"/>
  <c r="K103" i="2"/>
  <c r="H126" i="11"/>
  <c r="P24" i="11"/>
  <c r="I8" i="17"/>
  <c r="I54" i="17"/>
  <c r="U85" i="18"/>
  <c r="I37" i="17"/>
  <c r="I51" i="17" s="1"/>
  <c r="H67" i="17"/>
  <c r="H71" i="17"/>
  <c r="M31" i="17"/>
  <c r="M26" i="17"/>
  <c r="Q26" i="17" s="1"/>
  <c r="I70" i="17"/>
  <c r="H100" i="14"/>
  <c r="K108" i="8"/>
  <c r="K107" i="8"/>
  <c r="H60" i="2"/>
  <c r="D48" i="20"/>
  <c r="M30" i="11"/>
  <c r="T31" i="18"/>
  <c r="M29" i="18"/>
  <c r="J38" i="7"/>
  <c r="J21" i="3" s="1"/>
  <c r="J14" i="3" s="1"/>
  <c r="J56" i="3" s="1"/>
  <c r="K147" i="8"/>
  <c r="C28" i="20"/>
  <c r="Q33" i="11"/>
  <c r="T30" i="18"/>
  <c r="E37" i="17"/>
  <c r="M98" i="12"/>
  <c r="N22" i="17"/>
  <c r="N67" i="17" s="1"/>
  <c r="N15" i="6"/>
  <c r="N124" i="6" s="1"/>
  <c r="N77" i="3"/>
  <c r="N20" i="7"/>
  <c r="N87" i="7" s="1"/>
  <c r="N25" i="11"/>
  <c r="N127" i="11" s="1"/>
  <c r="N55" i="11"/>
  <c r="N28" i="11"/>
  <c r="N130" i="11" s="1"/>
  <c r="N91" i="7"/>
  <c r="N30" i="17"/>
  <c r="N75" i="17" s="1"/>
  <c r="F16" i="5"/>
  <c r="E8" i="15"/>
  <c r="D33" i="2"/>
  <c r="D15" i="4"/>
  <c r="D48" i="4" s="1"/>
  <c r="N54" i="11"/>
  <c r="N141" i="11" s="1"/>
  <c r="N53" i="11"/>
  <c r="N140" i="11" s="1"/>
  <c r="M24" i="14"/>
  <c r="N55" i="8"/>
  <c r="N126" i="8" s="1"/>
  <c r="N10" i="11"/>
  <c r="N121" i="11" s="1"/>
  <c r="N25" i="8"/>
  <c r="N111" i="8" s="1"/>
  <c r="N12" i="17"/>
  <c r="N57" i="17" s="1"/>
  <c r="D16" i="5"/>
  <c r="D16" i="4"/>
  <c r="D54" i="4" s="1"/>
  <c r="L49" i="17"/>
  <c r="R30" i="18"/>
  <c r="H83" i="17"/>
  <c r="E59" i="17"/>
  <c r="M15" i="12"/>
  <c r="Q15" i="12" s="1"/>
  <c r="G152" i="11"/>
  <c r="Q34" i="11"/>
  <c r="M11" i="7"/>
  <c r="M9" i="7" s="1"/>
  <c r="D71" i="19" s="1"/>
  <c r="P34" i="7"/>
  <c r="E10" i="2"/>
  <c r="E67" i="2" s="1"/>
  <c r="H48" i="7"/>
  <c r="H38" i="7" s="1"/>
  <c r="N48" i="7"/>
  <c r="N97" i="7" s="1"/>
  <c r="L8" i="17"/>
  <c r="N62" i="11"/>
  <c r="N144" i="11" s="1"/>
  <c r="N20" i="17"/>
  <c r="N65" i="17" s="1"/>
  <c r="M69" i="14"/>
  <c r="M105" i="14" s="1"/>
  <c r="G8" i="11"/>
  <c r="M10" i="11"/>
  <c r="M121" i="11" s="1"/>
  <c r="N29" i="11"/>
  <c r="N131" i="11" s="1"/>
  <c r="M41" i="14"/>
  <c r="M101" i="14" s="1"/>
  <c r="L152" i="11"/>
  <c r="N59" i="6"/>
  <c r="N133" i="6" s="1"/>
  <c r="I13" i="5"/>
  <c r="I10" i="4"/>
  <c r="I53" i="4" s="1"/>
  <c r="J8" i="15"/>
  <c r="I33" i="2"/>
  <c r="I8" i="15"/>
  <c r="H15" i="4"/>
  <c r="K50" i="17"/>
  <c r="J19" i="5"/>
  <c r="J22" i="4"/>
  <c r="J55" i="4" s="1"/>
  <c r="M63" i="11"/>
  <c r="M145" i="11" s="1"/>
  <c r="J12" i="3"/>
  <c r="J64" i="3" s="1"/>
  <c r="J121" i="6"/>
  <c r="K15" i="4"/>
  <c r="K33" i="2"/>
  <c r="I16" i="5"/>
  <c r="I16" i="4"/>
  <c r="V30" i="18"/>
  <c r="P27" i="4"/>
  <c r="H13" i="5"/>
  <c r="H10" i="4"/>
  <c r="H53" i="4" s="1"/>
  <c r="O18" i="5"/>
  <c r="W81" i="18"/>
  <c r="G23" i="4"/>
  <c r="H135" i="11"/>
  <c r="H25" i="21" s="1"/>
  <c r="P49" i="11"/>
  <c r="H136" i="11"/>
  <c r="H27" i="16"/>
  <c r="N63" i="8"/>
  <c r="N51" i="8"/>
  <c r="N122" i="8" s="1"/>
  <c r="N22" i="15"/>
  <c r="M35" i="2"/>
  <c r="M89" i="2" s="1"/>
  <c r="N31" i="8"/>
  <c r="N23" i="8"/>
  <c r="G24" i="3"/>
  <c r="G57" i="3" s="1"/>
  <c r="G75" i="3"/>
  <c r="N134" i="8"/>
  <c r="M16" i="2"/>
  <c r="N138" i="6"/>
  <c r="N63" i="6"/>
  <c r="N40" i="11"/>
  <c r="N23" i="11"/>
  <c r="N52" i="8"/>
  <c r="N28" i="8"/>
  <c r="N114" i="8" s="1"/>
  <c r="D90" i="20"/>
  <c r="K25" i="2"/>
  <c r="G96" i="3"/>
  <c r="G72" i="3"/>
  <c r="G121" i="6"/>
  <c r="G12" i="3"/>
  <c r="G64" i="3" s="1"/>
  <c r="F11" i="2"/>
  <c r="F68" i="2" s="1"/>
  <c r="I121" i="6"/>
  <c r="I12" i="3"/>
  <c r="I64" i="3" s="1"/>
  <c r="H11" i="2"/>
  <c r="H68" i="2" s="1"/>
  <c r="F119" i="6"/>
  <c r="H8" i="10"/>
  <c r="G21" i="5"/>
  <c r="O21" i="5" s="1"/>
  <c r="H50" i="9"/>
  <c r="G20" i="5"/>
  <c r="O20" i="5" s="1"/>
  <c r="L72" i="3"/>
  <c r="L96" i="3"/>
  <c r="N31" i="11"/>
  <c r="N24" i="11"/>
  <c r="N126" i="11" s="1"/>
  <c r="G17" i="2"/>
  <c r="N16" i="7"/>
  <c r="R81" i="18"/>
  <c r="H75" i="13"/>
  <c r="H92" i="14"/>
  <c r="Q54" i="11"/>
  <c r="M17" i="12"/>
  <c r="Q17" i="12" s="1"/>
  <c r="L136" i="11"/>
  <c r="J27" i="16"/>
  <c r="F135" i="11"/>
  <c r="E25" i="21" s="1"/>
  <c r="P25" i="9"/>
  <c r="M9" i="9"/>
  <c r="L14" i="5" s="1"/>
  <c r="F120" i="8"/>
  <c r="N118" i="8"/>
  <c r="M63" i="7"/>
  <c r="Q63" i="7" s="1"/>
  <c r="M40" i="11"/>
  <c r="H9" i="7"/>
  <c r="I9" i="4"/>
  <c r="M78" i="14"/>
  <c r="G50" i="17"/>
  <c r="F19" i="5"/>
  <c r="F22" i="4"/>
  <c r="F55" i="4" s="1"/>
  <c r="M9" i="14"/>
  <c r="N26" i="11"/>
  <c r="N128" i="11" s="1"/>
  <c r="N17" i="11"/>
  <c r="N122" i="11" s="1"/>
  <c r="N55" i="9"/>
  <c r="N28" i="17"/>
  <c r="N18" i="17"/>
  <c r="N63" i="17" s="1"/>
  <c r="M18" i="2"/>
  <c r="M76" i="2" s="1"/>
  <c r="N35" i="17"/>
  <c r="N80" i="17" s="1"/>
  <c r="N26" i="17"/>
  <c r="N71" i="17" s="1"/>
  <c r="G11" i="3"/>
  <c r="H11" i="3" s="1"/>
  <c r="F10" i="2"/>
  <c r="H72" i="17"/>
  <c r="H68" i="17"/>
  <c r="H64" i="17"/>
  <c r="H25" i="17"/>
  <c r="H70" i="17" s="1"/>
  <c r="E50" i="17"/>
  <c r="Q79" i="14"/>
  <c r="G37" i="17"/>
  <c r="G81" i="17" s="1"/>
  <c r="I135" i="11"/>
  <c r="I25" i="21" s="1"/>
  <c r="J81" i="11"/>
  <c r="M13" i="12"/>
  <c r="H145" i="11"/>
  <c r="P62" i="11"/>
  <c r="J135" i="11"/>
  <c r="F27" i="16"/>
  <c r="L154" i="11" a="1"/>
  <c r="L154" i="11" s="1"/>
  <c r="E56" i="15"/>
  <c r="E55" i="15"/>
  <c r="G123" i="11"/>
  <c r="P25" i="11"/>
  <c r="M54" i="9"/>
  <c r="M14" i="9"/>
  <c r="Q14" i="9" s="1"/>
  <c r="L154" i="8"/>
  <c r="F146" i="8"/>
  <c r="L135" i="8"/>
  <c r="L120" i="8"/>
  <c r="M49" i="7"/>
  <c r="Q49" i="7" s="1"/>
  <c r="K81" i="11"/>
  <c r="J30" i="4" s="1"/>
  <c r="G81" i="11"/>
  <c r="E81" i="11"/>
  <c r="D30" i="4" s="1"/>
  <c r="F64" i="15"/>
  <c r="E40" i="21" s="1"/>
  <c r="D19" i="20"/>
  <c r="F51" i="4"/>
  <c r="G149" i="6" a="1"/>
  <c r="G149" i="6" s="1"/>
  <c r="L140" i="6"/>
  <c r="M32" i="3"/>
  <c r="Q32" i="3" s="1"/>
  <c r="Q37" i="11"/>
  <c r="M31" i="11"/>
  <c r="H88" i="7"/>
  <c r="H86" i="7"/>
  <c r="H91" i="7"/>
  <c r="K12" i="2"/>
  <c r="K69" i="2" s="1"/>
  <c r="F62" i="6"/>
  <c r="F13" i="3" s="1"/>
  <c r="F65" i="3" s="1"/>
  <c r="E8" i="7"/>
  <c r="E84" i="7" s="1"/>
  <c r="H19" i="3"/>
  <c r="O20" i="2"/>
  <c r="G21" i="3"/>
  <c r="I8" i="7"/>
  <c r="H10" i="5" s="1"/>
  <c r="H39" i="5" s="1"/>
  <c r="I21" i="3"/>
  <c r="I73" i="3" s="1"/>
  <c r="M53" i="10"/>
  <c r="C27" i="20"/>
  <c r="M48" i="14"/>
  <c r="M18" i="14"/>
  <c r="U30" i="18"/>
  <c r="N30" i="11"/>
  <c r="N132" i="11" s="1"/>
  <c r="N14" i="10"/>
  <c r="N32" i="17"/>
  <c r="N77" i="17" s="1"/>
  <c r="N24" i="17"/>
  <c r="N69" i="17" s="1"/>
  <c r="N16" i="17"/>
  <c r="N61" i="17" s="1"/>
  <c r="N56" i="6"/>
  <c r="N132" i="6" s="1"/>
  <c r="S30" i="18"/>
  <c r="M62" i="14"/>
  <c r="L81" i="11"/>
  <c r="K17" i="4"/>
  <c r="N9" i="10"/>
  <c r="N30" i="8"/>
  <c r="N116" i="8" s="1"/>
  <c r="K75" i="3"/>
  <c r="K24" i="3"/>
  <c r="L15" i="3"/>
  <c r="K14" i="2"/>
  <c r="N48" i="6"/>
  <c r="N130" i="6" s="1"/>
  <c r="J120" i="6"/>
  <c r="J11" i="3"/>
  <c r="J63" i="3" s="1"/>
  <c r="I10" i="2"/>
  <c r="I67" i="2" s="1"/>
  <c r="N34" i="6"/>
  <c r="N128" i="6" s="1"/>
  <c r="N31" i="17"/>
  <c r="N76" i="17" s="1"/>
  <c r="N19" i="17"/>
  <c r="N64" i="17" s="1"/>
  <c r="E70" i="3"/>
  <c r="H18" i="3"/>
  <c r="N85" i="6"/>
  <c r="N76" i="3"/>
  <c r="N21" i="17"/>
  <c r="N66" i="17" s="1"/>
  <c r="N62" i="8"/>
  <c r="N128" i="8" s="1"/>
  <c r="N29" i="8"/>
  <c r="N115" i="8" s="1"/>
  <c r="C90" i="20"/>
  <c r="F25" i="2"/>
  <c r="F9" i="4"/>
  <c r="E69" i="3"/>
  <c r="H17" i="3"/>
  <c r="Q68" i="11"/>
  <c r="M55" i="11"/>
  <c r="N52" i="11"/>
  <c r="N139" i="11" s="1"/>
  <c r="K121" i="6"/>
  <c r="K12" i="3"/>
  <c r="K64" i="3" s="1"/>
  <c r="J11" i="2"/>
  <c r="J68" i="2" s="1"/>
  <c r="K8" i="15"/>
  <c r="J15" i="4"/>
  <c r="J48" i="4" s="1"/>
  <c r="J33" i="2"/>
  <c r="K120" i="11"/>
  <c r="J11" i="4"/>
  <c r="J50" i="4" s="1"/>
  <c r="I75" i="3"/>
  <c r="I24" i="3"/>
  <c r="I74" i="3" s="1"/>
  <c r="H22" i="4"/>
  <c r="H55" i="4" s="1"/>
  <c r="H19" i="5"/>
  <c r="M31" i="14"/>
  <c r="G8" i="17"/>
  <c r="F13" i="5"/>
  <c r="F10" i="4"/>
  <c r="F53" i="4" s="1"/>
  <c r="E84" i="3"/>
  <c r="H36" i="3"/>
  <c r="N71" i="11"/>
  <c r="N50" i="11"/>
  <c r="J135" i="8"/>
  <c r="I25" i="2"/>
  <c r="L8" i="11"/>
  <c r="K23" i="4"/>
  <c r="K52" i="4" s="1"/>
  <c r="I120" i="11"/>
  <c r="H11" i="4"/>
  <c r="I67" i="3"/>
  <c r="P41" i="17"/>
  <c r="G35" i="4"/>
  <c r="F8" i="15"/>
  <c r="E33" i="2"/>
  <c r="E15" i="4"/>
  <c r="E48" i="4" s="1"/>
  <c r="F48" i="17"/>
  <c r="F47" i="17"/>
  <c r="F37" i="17"/>
  <c r="F81" i="17" s="1"/>
  <c r="M41" i="17"/>
  <c r="L35" i="4" s="1"/>
  <c r="E70" i="17"/>
  <c r="Q32" i="14"/>
  <c r="G46" i="17"/>
  <c r="K124" i="11"/>
  <c r="G146" i="8"/>
  <c r="Q69" i="14"/>
  <c r="D28" i="20"/>
  <c r="L120" i="11"/>
  <c r="G55" i="15"/>
  <c r="E124" i="11"/>
  <c r="M52" i="9"/>
  <c r="L156" i="8" a="1"/>
  <c r="L156" i="8" s="1"/>
  <c r="H87" i="7"/>
  <c r="M45" i="7"/>
  <c r="M96" i="7" s="1"/>
  <c r="K62" i="6"/>
  <c r="J12" i="2" s="1"/>
  <c r="J69" i="2" s="1"/>
  <c r="L122" i="6"/>
  <c r="E8" i="17"/>
  <c r="M55" i="14"/>
  <c r="N22" i="6"/>
  <c r="N26" i="8"/>
  <c r="N112" i="8" s="1"/>
  <c r="N43" i="6"/>
  <c r="H48" i="9"/>
  <c r="G17" i="5"/>
  <c r="O17" i="5" s="1"/>
  <c r="J24" i="3"/>
  <c r="J75" i="3"/>
  <c r="I88" i="7"/>
  <c r="I19" i="3"/>
  <c r="I71" i="3" s="1"/>
  <c r="H19" i="2"/>
  <c r="H77" i="2" s="1"/>
  <c r="I120" i="6"/>
  <c r="I11" i="3"/>
  <c r="I63" i="3" s="1"/>
  <c r="N54" i="10"/>
  <c r="N53" i="10"/>
  <c r="N52" i="10"/>
  <c r="N25" i="10"/>
  <c r="N17" i="17"/>
  <c r="N62" i="17" s="1"/>
  <c r="N53" i="8"/>
  <c r="N124" i="8" s="1"/>
  <c r="E27" i="16"/>
  <c r="D23" i="4"/>
  <c r="D52" i="4" s="1"/>
  <c r="F121" i="6"/>
  <c r="F12" i="3"/>
  <c r="F64" i="3" s="1"/>
  <c r="E11" i="2"/>
  <c r="E68" i="2" s="1"/>
  <c r="E67" i="3"/>
  <c r="E14" i="3"/>
  <c r="G27" i="16"/>
  <c r="G63" i="16" s="1"/>
  <c r="F23" i="4"/>
  <c r="F52" i="4" s="1"/>
  <c r="F120" i="11"/>
  <c r="E11" i="4"/>
  <c r="I119" i="6"/>
  <c r="I10" i="3"/>
  <c r="H9" i="2"/>
  <c r="H66" i="2" s="1"/>
  <c r="J8" i="17"/>
  <c r="I19" i="5"/>
  <c r="I22" i="4"/>
  <c r="I55" i="4" s="1"/>
  <c r="F85" i="7"/>
  <c r="F15" i="3"/>
  <c r="E14" i="2"/>
  <c r="E71" i="2" s="1"/>
  <c r="H88" i="17"/>
  <c r="H86" i="17"/>
  <c r="M27" i="17"/>
  <c r="Q27" i="17" s="1"/>
  <c r="M23" i="17"/>
  <c r="Q23" i="17" s="1"/>
  <c r="Q10" i="14"/>
  <c r="G92" i="17"/>
  <c r="G136" i="11"/>
  <c r="G124" i="11"/>
  <c r="H47" i="9"/>
  <c r="G154" i="8"/>
  <c r="G120" i="8"/>
  <c r="G119" i="8"/>
  <c r="G95" i="8"/>
  <c r="M10" i="12"/>
  <c r="Q10" i="12" s="1"/>
  <c r="L27" i="16"/>
  <c r="L54" i="16" s="1"/>
  <c r="F136" i="11"/>
  <c r="D33" i="20"/>
  <c r="L151" i="11"/>
  <c r="K123" i="11"/>
  <c r="M55" i="9"/>
  <c r="P14" i="9"/>
  <c r="L104" i="8"/>
  <c r="P49" i="7"/>
  <c r="K8" i="16"/>
  <c r="K60" i="16" s="1"/>
  <c r="G8" i="16"/>
  <c r="G60" i="16" s="1"/>
  <c r="E8" i="16"/>
  <c r="E60" i="16" s="1"/>
  <c r="F42" i="4"/>
  <c r="G15" i="22" s="1"/>
  <c r="E59" i="2"/>
  <c r="E42" i="2"/>
  <c r="E63" i="2" s="1"/>
  <c r="P24" i="7"/>
  <c r="P16" i="7"/>
  <c r="P11" i="7"/>
  <c r="L9" i="6"/>
  <c r="I62" i="6"/>
  <c r="I122" i="6" s="1"/>
  <c r="J62" i="6"/>
  <c r="J122" i="6" s="1"/>
  <c r="N10" i="6"/>
  <c r="F38" i="7"/>
  <c r="E21" i="2" s="1"/>
  <c r="E79" i="2" s="1"/>
  <c r="K38" i="7"/>
  <c r="K8" i="7" s="1"/>
  <c r="H8" i="9"/>
  <c r="P25" i="10"/>
  <c r="E8" i="11"/>
  <c r="D24" i="5" s="1"/>
  <c r="D44" i="5" s="1"/>
  <c r="J8" i="11"/>
  <c r="N61" i="11"/>
  <c r="N143" i="11" s="1"/>
  <c r="N63" i="11"/>
  <c r="N51" i="11"/>
  <c r="N138" i="11" s="1"/>
  <c r="D111" i="20" a="1"/>
  <c r="D111" i="20" s="1"/>
  <c r="K13" i="5"/>
  <c r="K10" i="4"/>
  <c r="K12" i="4" s="1"/>
  <c r="D69" i="20" s="1"/>
  <c r="P9" i="14"/>
  <c r="H8" i="14"/>
  <c r="N27" i="8"/>
  <c r="N113" i="8" s="1"/>
  <c r="N17" i="8"/>
  <c r="H28" i="3"/>
  <c r="H78" i="3" s="1"/>
  <c r="E24" i="3"/>
  <c r="L24" i="3"/>
  <c r="L75" i="3"/>
  <c r="N34" i="7"/>
  <c r="G95" i="3"/>
  <c r="G67" i="3"/>
  <c r="W30" i="18"/>
  <c r="N27" i="11"/>
  <c r="N129" i="11" s="1"/>
  <c r="N61" i="8"/>
  <c r="N127" i="8" s="1"/>
  <c r="N24" i="8"/>
  <c r="N54" i="8"/>
  <c r="N125" i="8" s="1"/>
  <c r="F75" i="3"/>
  <c r="H25" i="3"/>
  <c r="F24" i="3"/>
  <c r="N14" i="9"/>
  <c r="N15" i="17"/>
  <c r="L35" i="3"/>
  <c r="L83" i="3" s="1"/>
  <c r="L84" i="3"/>
  <c r="E13" i="5"/>
  <c r="E10" i="4"/>
  <c r="E53" i="4" s="1"/>
  <c r="N11" i="17"/>
  <c r="N56" i="17" s="1"/>
  <c r="N28" i="7"/>
  <c r="L121" i="6"/>
  <c r="L12" i="3"/>
  <c r="L64" i="3" s="1"/>
  <c r="K11" i="2"/>
  <c r="K68" i="2" s="1"/>
  <c r="N53" i="6"/>
  <c r="N30" i="6"/>
  <c r="N127" i="6" s="1"/>
  <c r="K9" i="6"/>
  <c r="F80" i="3"/>
  <c r="N10" i="8"/>
  <c r="H20" i="3"/>
  <c r="E72" i="3"/>
  <c r="K67" i="3"/>
  <c r="N34" i="17"/>
  <c r="N79" i="17" s="1"/>
  <c r="J67" i="3"/>
  <c r="I135" i="8"/>
  <c r="H25" i="2"/>
  <c r="H9" i="4"/>
  <c r="H47" i="4" s="1"/>
  <c r="N45" i="7"/>
  <c r="N96" i="7" s="1"/>
  <c r="L11" i="3"/>
  <c r="K10" i="2"/>
  <c r="N80" i="6"/>
  <c r="N71" i="8"/>
  <c r="N50" i="8"/>
  <c r="K85" i="3"/>
  <c r="K35" i="3"/>
  <c r="J85" i="3"/>
  <c r="J35" i="3"/>
  <c r="J83" i="3" s="1"/>
  <c r="I27" i="15"/>
  <c r="H21" i="4"/>
  <c r="H49" i="4" s="1"/>
  <c r="H36" i="2"/>
  <c r="I85" i="3"/>
  <c r="I35" i="3"/>
  <c r="I8" i="8"/>
  <c r="I103" i="8" s="1"/>
  <c r="I15" i="21" s="1"/>
  <c r="G98" i="3"/>
  <c r="G35" i="3"/>
  <c r="G83" i="3" s="1"/>
  <c r="G85" i="3"/>
  <c r="F85" i="3"/>
  <c r="F35" i="3"/>
  <c r="F83" i="3" s="1"/>
  <c r="F95" i="8"/>
  <c r="E28" i="4" s="1"/>
  <c r="E56" i="4" s="1"/>
  <c r="E85" i="3"/>
  <c r="H37" i="3"/>
  <c r="E35" i="3"/>
  <c r="Q43" i="3"/>
  <c r="L45" i="2"/>
  <c r="P45" i="2" s="1"/>
  <c r="M61" i="11"/>
  <c r="I27" i="16"/>
  <c r="H23" i="4"/>
  <c r="I8" i="11"/>
  <c r="K27" i="16"/>
  <c r="K8" i="11"/>
  <c r="J23" i="4"/>
  <c r="J52" i="4" s="1"/>
  <c r="M71" i="11"/>
  <c r="M62" i="11"/>
  <c r="Q70" i="11"/>
  <c r="M53" i="11"/>
  <c r="Q66" i="11"/>
  <c r="Q65" i="11"/>
  <c r="M52" i="11"/>
  <c r="F8" i="11"/>
  <c r="E17" i="4"/>
  <c r="E51" i="4" s="1"/>
  <c r="M55" i="10"/>
  <c r="M54" i="10"/>
  <c r="D19" i="5"/>
  <c r="D22" i="4"/>
  <c r="D55" i="4" s="1"/>
  <c r="M52" i="10"/>
  <c r="M25" i="10"/>
  <c r="E16" i="5"/>
  <c r="E16" i="4"/>
  <c r="M14" i="10"/>
  <c r="M22" i="17"/>
  <c r="Q22" i="17" s="1"/>
  <c r="M20" i="17"/>
  <c r="Q20" i="17" s="1"/>
  <c r="M18" i="17"/>
  <c r="M63" i="17" s="1"/>
  <c r="Q15" i="10"/>
  <c r="M9" i="10"/>
  <c r="K46" i="17"/>
  <c r="K8" i="17"/>
  <c r="J13" i="5"/>
  <c r="J10" i="4"/>
  <c r="H46" i="9"/>
  <c r="G14" i="5"/>
  <c r="O14" i="5" s="1"/>
  <c r="N13" i="17"/>
  <c r="N9" i="9"/>
  <c r="E19" i="5"/>
  <c r="F8" i="17"/>
  <c r="E22" i="4"/>
  <c r="E55" i="4" s="1"/>
  <c r="N27" i="17"/>
  <c r="N54" i="9"/>
  <c r="N53" i="9"/>
  <c r="N52" i="9"/>
  <c r="N25" i="9"/>
  <c r="M25" i="9"/>
  <c r="L20" i="5" s="1"/>
  <c r="P20" i="5" s="1"/>
  <c r="F105" i="2"/>
  <c r="F92" i="2"/>
  <c r="L27" i="15"/>
  <c r="D30" i="20" s="1"/>
  <c r="K36" i="2"/>
  <c r="L8" i="8"/>
  <c r="K21" i="4"/>
  <c r="K8" i="8"/>
  <c r="K103" i="8" s="1"/>
  <c r="J15" i="21" s="1"/>
  <c r="K27" i="15"/>
  <c r="J21" i="4"/>
  <c r="J36" i="2"/>
  <c r="J8" i="8"/>
  <c r="J103" i="8" s="1"/>
  <c r="J27" i="15"/>
  <c r="I36" i="2"/>
  <c r="I21" i="4"/>
  <c r="H137" i="8"/>
  <c r="G27" i="15"/>
  <c r="C30" i="20" s="1"/>
  <c r="G8" i="8"/>
  <c r="F21" i="4"/>
  <c r="F36" i="2"/>
  <c r="F27" i="15"/>
  <c r="E21" i="4"/>
  <c r="E36" i="2"/>
  <c r="E27" i="15"/>
  <c r="E8" i="8"/>
  <c r="E103" i="8" s="1"/>
  <c r="D15" i="21" s="1"/>
  <c r="D21" i="4"/>
  <c r="D36" i="2"/>
  <c r="H140" i="8"/>
  <c r="I84" i="7"/>
  <c r="L88" i="7"/>
  <c r="L71" i="3"/>
  <c r="K19" i="2"/>
  <c r="K77" i="2" s="1"/>
  <c r="I90" i="7"/>
  <c r="H21" i="2"/>
  <c r="L38" i="7"/>
  <c r="L21" i="3" s="1"/>
  <c r="M20" i="7"/>
  <c r="L18" i="2" s="1"/>
  <c r="S81" i="18"/>
  <c r="U81" i="18"/>
  <c r="V81" i="18"/>
  <c r="G90" i="7"/>
  <c r="G73" i="3"/>
  <c r="F21" i="2"/>
  <c r="F79" i="2" s="1"/>
  <c r="H95" i="7"/>
  <c r="F90" i="7"/>
  <c r="E90" i="7"/>
  <c r="E73" i="3"/>
  <c r="D21" i="2"/>
  <c r="D79" i="2" s="1"/>
  <c r="M39" i="7"/>
  <c r="F88" i="7"/>
  <c r="F71" i="3"/>
  <c r="E19" i="2"/>
  <c r="E88" i="7"/>
  <c r="E71" i="3"/>
  <c r="D19" i="2"/>
  <c r="P20" i="7"/>
  <c r="G76" i="2"/>
  <c r="H70" i="3"/>
  <c r="M16" i="7"/>
  <c r="M92" i="14" s="1"/>
  <c r="D82" i="19"/>
  <c r="L16" i="2"/>
  <c r="G14" i="2"/>
  <c r="E120" i="6"/>
  <c r="D10" i="2"/>
  <c r="D67" i="2" s="1"/>
  <c r="E63" i="3"/>
  <c r="N123" i="6"/>
  <c r="F122" i="6"/>
  <c r="E12" i="2"/>
  <c r="E69" i="2" s="1"/>
  <c r="H12" i="2"/>
  <c r="H69" i="2" s="1"/>
  <c r="K120" i="6"/>
  <c r="J10" i="2"/>
  <c r="J67" i="2" s="1"/>
  <c r="K63" i="3"/>
  <c r="J119" i="6"/>
  <c r="J62" i="3"/>
  <c r="I9" i="2"/>
  <c r="I66" i="2" s="1"/>
  <c r="E119" i="6"/>
  <c r="D9" i="2"/>
  <c r="D66" i="2" s="1"/>
  <c r="E62" i="3"/>
  <c r="F51" i="17"/>
  <c r="E29" i="4"/>
  <c r="E57" i="4" s="1"/>
  <c r="T84" i="18"/>
  <c r="M82" i="18"/>
  <c r="T81" i="18"/>
  <c r="M79" i="18"/>
  <c r="Q39" i="17"/>
  <c r="M83" i="17"/>
  <c r="K81" i="17"/>
  <c r="K51" i="17"/>
  <c r="J29" i="4"/>
  <c r="J57" i="4" s="1"/>
  <c r="Q32" i="17"/>
  <c r="M77" i="17"/>
  <c r="Q30" i="17"/>
  <c r="M75" i="17"/>
  <c r="Q28" i="17"/>
  <c r="M73" i="17"/>
  <c r="Q24" i="17"/>
  <c r="M69" i="17"/>
  <c r="M67" i="17"/>
  <c r="M65" i="17"/>
  <c r="Q18" i="17"/>
  <c r="T80" i="18"/>
  <c r="M78" i="18"/>
  <c r="T29" i="18"/>
  <c r="M27" i="18"/>
  <c r="Q52" i="13"/>
  <c r="M94" i="13"/>
  <c r="M93" i="13"/>
  <c r="M92" i="13"/>
  <c r="M91" i="13"/>
  <c r="Q28" i="13"/>
  <c r="M86" i="13"/>
  <c r="M85" i="13"/>
  <c r="M84" i="13"/>
  <c r="M83" i="13"/>
  <c r="Q8" i="13"/>
  <c r="M78" i="13"/>
  <c r="M77" i="13"/>
  <c r="M76" i="13"/>
  <c r="M75" i="13"/>
  <c r="H62" i="17"/>
  <c r="P17" i="17"/>
  <c r="M17" i="17"/>
  <c r="H61" i="17"/>
  <c r="P16" i="17"/>
  <c r="M16" i="17"/>
  <c r="H60" i="17"/>
  <c r="H14" i="17"/>
  <c r="P15" i="17"/>
  <c r="M15" i="17"/>
  <c r="E51" i="17"/>
  <c r="E81" i="17"/>
  <c r="D29" i="4"/>
  <c r="D57" i="4" s="1"/>
  <c r="I23" i="22"/>
  <c r="I24" i="21"/>
  <c r="G22" i="22"/>
  <c r="G23" i="21"/>
  <c r="J148" i="11"/>
  <c r="I30" i="4"/>
  <c r="M28" i="16"/>
  <c r="H22" i="16"/>
  <c r="H134" i="11"/>
  <c r="P40" i="11"/>
  <c r="H132" i="11"/>
  <c r="P30" i="11"/>
  <c r="H122" i="11"/>
  <c r="P17" i="11"/>
  <c r="D28" i="4"/>
  <c r="D56" i="4" s="1"/>
  <c r="L64" i="16"/>
  <c r="L55" i="16"/>
  <c r="J55" i="16"/>
  <c r="J64" i="16"/>
  <c r="J62" i="16"/>
  <c r="J51" i="16"/>
  <c r="F51" i="16"/>
  <c r="F62" i="16"/>
  <c r="L61" i="16"/>
  <c r="L50" i="16"/>
  <c r="J61" i="16"/>
  <c r="J50" i="16"/>
  <c r="F61" i="16"/>
  <c r="F50" i="16"/>
  <c r="K23" i="22"/>
  <c r="K24" i="21"/>
  <c r="J49" i="16"/>
  <c r="J60" i="16"/>
  <c r="C109" i="20" a="1"/>
  <c r="C109" i="20" s="1"/>
  <c r="G65" i="15"/>
  <c r="G56" i="15"/>
  <c r="G76" i="15" a="1"/>
  <c r="G76" i="15" s="1"/>
  <c r="C107" i="20" a="1"/>
  <c r="C107" i="20" s="1"/>
  <c r="G62" i="15"/>
  <c r="G51" i="15"/>
  <c r="G74" i="15" a="1"/>
  <c r="G74" i="15" s="1"/>
  <c r="G60" i="15"/>
  <c r="G49" i="15"/>
  <c r="G24" i="22"/>
  <c r="G25" i="21"/>
  <c r="P37" i="10"/>
  <c r="H51" i="10"/>
  <c r="Q98" i="8"/>
  <c r="I28" i="4"/>
  <c r="I56" i="4" s="1"/>
  <c r="P90" i="8"/>
  <c r="H136" i="8"/>
  <c r="M85" i="8"/>
  <c r="Q86" i="8"/>
  <c r="M81" i="8"/>
  <c r="Q82" i="8"/>
  <c r="H41" i="15"/>
  <c r="H147" i="8" s="1"/>
  <c r="P71" i="8"/>
  <c r="H130" i="8"/>
  <c r="G38" i="2"/>
  <c r="M61" i="8"/>
  <c r="Q69" i="8"/>
  <c r="M54" i="8"/>
  <c r="Q67" i="8"/>
  <c r="M52" i="8"/>
  <c r="Q65" i="8"/>
  <c r="H28" i="15"/>
  <c r="P63" i="8"/>
  <c r="H146" i="8"/>
  <c r="H129" i="8"/>
  <c r="G37" i="2"/>
  <c r="P61" i="8"/>
  <c r="H127" i="8"/>
  <c r="P55" i="8"/>
  <c r="H131" i="8"/>
  <c r="H126" i="8"/>
  <c r="P53" i="8"/>
  <c r="H124" i="8"/>
  <c r="P51" i="8"/>
  <c r="H122" i="8"/>
  <c r="H22" i="15"/>
  <c r="H144" i="8" s="1"/>
  <c r="P40" i="8"/>
  <c r="H118" i="8"/>
  <c r="G35" i="2"/>
  <c r="M29" i="8"/>
  <c r="Q38" i="8"/>
  <c r="M27" i="8"/>
  <c r="Q36" i="8"/>
  <c r="M25" i="8"/>
  <c r="Q34" i="8"/>
  <c r="M31" i="8"/>
  <c r="M23" i="8"/>
  <c r="Q32" i="8"/>
  <c r="P30" i="8"/>
  <c r="H116" i="8"/>
  <c r="P28" i="8"/>
  <c r="H114" i="8"/>
  <c r="P26" i="8"/>
  <c r="H112" i="8"/>
  <c r="P24" i="8"/>
  <c r="H110" i="8"/>
  <c r="H39" i="3"/>
  <c r="G43" i="2"/>
  <c r="O43" i="2" s="1"/>
  <c r="P17" i="8"/>
  <c r="H106" i="8"/>
  <c r="G29" i="2"/>
  <c r="Q15" i="8"/>
  <c r="L27" i="2"/>
  <c r="M10" i="8"/>
  <c r="Q11" i="8"/>
  <c r="J65" i="16"/>
  <c r="J56" i="16"/>
  <c r="I60" i="16"/>
  <c r="I49" i="16"/>
  <c r="D109" i="20" a="1"/>
  <c r="D109" i="20" s="1"/>
  <c r="L76" i="15" a="1"/>
  <c r="L76" i="15" s="1"/>
  <c r="L65" i="15"/>
  <c r="L56" i="15"/>
  <c r="D107" i="20" a="1"/>
  <c r="D107" i="20" s="1"/>
  <c r="L74" i="15" a="1"/>
  <c r="L74" i="15" s="1"/>
  <c r="L62" i="15"/>
  <c r="L51" i="15"/>
  <c r="L68" i="15"/>
  <c r="L60" i="15"/>
  <c r="L49" i="15"/>
  <c r="Q9" i="7"/>
  <c r="M131" i="11"/>
  <c r="Q29" i="11"/>
  <c r="M129" i="11"/>
  <c r="Q27" i="11"/>
  <c r="D90" i="19"/>
  <c r="Q34" i="7"/>
  <c r="N85" i="7"/>
  <c r="M14" i="2"/>
  <c r="M71" i="2" s="1"/>
  <c r="H139" i="6"/>
  <c r="P80" i="6"/>
  <c r="H79" i="6"/>
  <c r="H135" i="6"/>
  <c r="P73" i="6"/>
  <c r="M146" i="6"/>
  <c r="Q67" i="6"/>
  <c r="M64" i="6"/>
  <c r="Q65" i="6"/>
  <c r="D43" i="20"/>
  <c r="M145" i="6"/>
  <c r="Q61" i="6"/>
  <c r="H133" i="6"/>
  <c r="P59" i="6"/>
  <c r="M56" i="6"/>
  <c r="Q57" i="6"/>
  <c r="D18" i="19"/>
  <c r="Q55" i="6"/>
  <c r="H131" i="6"/>
  <c r="P53" i="6"/>
  <c r="H52" i="6"/>
  <c r="H130" i="6"/>
  <c r="P48" i="6"/>
  <c r="M43" i="6"/>
  <c r="Q44" i="6"/>
  <c r="M34" i="6"/>
  <c r="Q35" i="6"/>
  <c r="M30" i="6"/>
  <c r="Q31" i="6"/>
  <c r="M22" i="6"/>
  <c r="Q23" i="6"/>
  <c r="M15" i="6"/>
  <c r="Q16" i="6"/>
  <c r="H123" i="6"/>
  <c r="P10" i="6"/>
  <c r="M9" i="16"/>
  <c r="M133" i="11"/>
  <c r="Q31" i="11"/>
  <c r="Q17" i="11"/>
  <c r="M122" i="11"/>
  <c r="X31" i="18"/>
  <c r="M90" i="12"/>
  <c r="M76" i="3"/>
  <c r="L81" i="17"/>
  <c r="L51" i="17"/>
  <c r="K29" i="4"/>
  <c r="K57" i="4" s="1"/>
  <c r="J81" i="17"/>
  <c r="J51" i="17"/>
  <c r="I29" i="4"/>
  <c r="I57" i="4" s="1"/>
  <c r="T82" i="18"/>
  <c r="M80" i="18"/>
  <c r="I81" i="17"/>
  <c r="H50" i="17"/>
  <c r="H49" i="17"/>
  <c r="P25" i="17"/>
  <c r="G22" i="4"/>
  <c r="R85" i="18"/>
  <c r="X79" i="18"/>
  <c r="T33" i="18"/>
  <c r="M31" i="18"/>
  <c r="X28" i="18"/>
  <c r="R34" i="18"/>
  <c r="Q40" i="17"/>
  <c r="M84" i="17"/>
  <c r="Q38" i="17"/>
  <c r="M82" i="17"/>
  <c r="Q35" i="17"/>
  <c r="M80" i="17"/>
  <c r="Q33" i="17"/>
  <c r="M78" i="17"/>
  <c r="Q31" i="17"/>
  <c r="M76" i="17"/>
  <c r="Q29" i="17"/>
  <c r="M74" i="17"/>
  <c r="M68" i="17"/>
  <c r="Q21" i="17"/>
  <c r="M66" i="17"/>
  <c r="T83" i="18"/>
  <c r="M81" i="18"/>
  <c r="Q62" i="13"/>
  <c r="M98" i="13"/>
  <c r="M97" i="13"/>
  <c r="M96" i="13"/>
  <c r="M95" i="13"/>
  <c r="Q40" i="13"/>
  <c r="M90" i="13"/>
  <c r="M89" i="13"/>
  <c r="M88" i="13"/>
  <c r="M87" i="13"/>
  <c r="Q18" i="13"/>
  <c r="M82" i="13"/>
  <c r="M81" i="13"/>
  <c r="M80" i="13"/>
  <c r="M79" i="13"/>
  <c r="G65" i="16"/>
  <c r="G56" i="16"/>
  <c r="G76" i="16" a="1"/>
  <c r="G76" i="16" s="1"/>
  <c r="G51" i="17"/>
  <c r="H58" i="17"/>
  <c r="P13" i="17"/>
  <c r="M13" i="17"/>
  <c r="H57" i="17"/>
  <c r="P12" i="17"/>
  <c r="M12" i="17"/>
  <c r="H56" i="17"/>
  <c r="P11" i="17"/>
  <c r="M11" i="17"/>
  <c r="H55" i="17"/>
  <c r="H9" i="17"/>
  <c r="P10" i="17"/>
  <c r="M10" i="17"/>
  <c r="D24" i="22"/>
  <c r="D25" i="21"/>
  <c r="D23" i="22"/>
  <c r="D24" i="21"/>
  <c r="H9" i="16"/>
  <c r="H133" i="11"/>
  <c r="P31" i="11"/>
  <c r="H131" i="11"/>
  <c r="H22" i="11"/>
  <c r="P29" i="11"/>
  <c r="H121" i="11"/>
  <c r="H9" i="11"/>
  <c r="P10" i="11"/>
  <c r="H51" i="9"/>
  <c r="P37" i="9"/>
  <c r="J28" i="4"/>
  <c r="J56" i="4" s="1"/>
  <c r="F28" i="4"/>
  <c r="H64" i="16"/>
  <c r="H55" i="16"/>
  <c r="P28" i="16"/>
  <c r="F64" i="16"/>
  <c r="F55" i="16"/>
  <c r="K24" i="22"/>
  <c r="K25" i="21"/>
  <c r="L63" i="16"/>
  <c r="H24" i="22"/>
  <c r="H63" i="16"/>
  <c r="H54" i="16"/>
  <c r="L62" i="16"/>
  <c r="L51" i="16"/>
  <c r="L74" i="16" a="1"/>
  <c r="L74" i="16" s="1"/>
  <c r="L60" i="16"/>
  <c r="L49" i="16"/>
  <c r="E23" i="22"/>
  <c r="E24" i="21"/>
  <c r="F60" i="16"/>
  <c r="F49" i="16"/>
  <c r="J41" i="22"/>
  <c r="I41" i="21"/>
  <c r="D41" i="21"/>
  <c r="D41" i="22"/>
  <c r="J40" i="22"/>
  <c r="J40" i="21"/>
  <c r="I40" i="21"/>
  <c r="I40" i="22"/>
  <c r="G40" i="21"/>
  <c r="G40" i="22"/>
  <c r="D40" i="22"/>
  <c r="D40" i="21"/>
  <c r="J37" i="22"/>
  <c r="J38" i="21"/>
  <c r="I37" i="22"/>
  <c r="I38" i="21"/>
  <c r="D37" i="22"/>
  <c r="D38" i="21"/>
  <c r="J36" i="22"/>
  <c r="J37" i="21"/>
  <c r="I36" i="22"/>
  <c r="I37" i="21"/>
  <c r="G36" i="22"/>
  <c r="G37" i="21"/>
  <c r="D36" i="22"/>
  <c r="D37" i="21"/>
  <c r="J24" i="22"/>
  <c r="J25" i="21"/>
  <c r="J23" i="22"/>
  <c r="J24" i="21"/>
  <c r="M47" i="9"/>
  <c r="M46" i="9"/>
  <c r="Q99" i="8"/>
  <c r="L34" i="4"/>
  <c r="Q96" i="8"/>
  <c r="M90" i="8"/>
  <c r="Q91" i="8"/>
  <c r="M134" i="8"/>
  <c r="Q89" i="8"/>
  <c r="P85" i="8"/>
  <c r="H133" i="8"/>
  <c r="P81" i="8"/>
  <c r="H132" i="8"/>
  <c r="M71" i="8"/>
  <c r="M50" i="8"/>
  <c r="Q72" i="8"/>
  <c r="M62" i="8"/>
  <c r="Q70" i="8"/>
  <c r="M55" i="8"/>
  <c r="Q68" i="8"/>
  <c r="M53" i="8"/>
  <c r="Q66" i="8"/>
  <c r="M63" i="8"/>
  <c r="M51" i="8"/>
  <c r="Q64" i="8"/>
  <c r="P62" i="8"/>
  <c r="H128" i="8"/>
  <c r="P54" i="8"/>
  <c r="H125" i="8"/>
  <c r="P52" i="8"/>
  <c r="H123" i="8"/>
  <c r="P50" i="8"/>
  <c r="H138" i="8"/>
  <c r="H121" i="8"/>
  <c r="H49" i="8"/>
  <c r="M40" i="8"/>
  <c r="Q41" i="8"/>
  <c r="M30" i="8"/>
  <c r="Q39" i="8"/>
  <c r="M28" i="8"/>
  <c r="Q37" i="8"/>
  <c r="M26" i="8"/>
  <c r="Q35" i="8"/>
  <c r="M24" i="8"/>
  <c r="Q33" i="8"/>
  <c r="H9" i="15"/>
  <c r="H143" i="8" s="1"/>
  <c r="P31" i="8"/>
  <c r="H117" i="8"/>
  <c r="G34" i="2"/>
  <c r="P29" i="8"/>
  <c r="H115" i="8"/>
  <c r="P27" i="8"/>
  <c r="H113" i="8"/>
  <c r="P25" i="8"/>
  <c r="H111" i="8"/>
  <c r="P23" i="8"/>
  <c r="H109" i="8"/>
  <c r="H22" i="8"/>
  <c r="M17" i="8"/>
  <c r="Q18" i="8"/>
  <c r="Q16" i="8"/>
  <c r="L28" i="2"/>
  <c r="P10" i="8"/>
  <c r="H105" i="8"/>
  <c r="H9" i="8"/>
  <c r="G26" i="2"/>
  <c r="L65" i="16"/>
  <c r="L76" i="16" a="1"/>
  <c r="L76" i="16" s="1"/>
  <c r="L56" i="16"/>
  <c r="H56" i="16"/>
  <c r="H65" i="16"/>
  <c r="P41" i="16"/>
  <c r="F65" i="16"/>
  <c r="F56" i="16"/>
  <c r="G62" i="16"/>
  <c r="G74" i="16" a="1"/>
  <c r="G74" i="16" s="1"/>
  <c r="G51" i="16"/>
  <c r="H30" i="4"/>
  <c r="G148" i="11"/>
  <c r="F30" i="4"/>
  <c r="E148" i="11"/>
  <c r="E41" i="22"/>
  <c r="E41" i="21"/>
  <c r="K40" i="21"/>
  <c r="K40" i="22"/>
  <c r="E37" i="22"/>
  <c r="E38" i="21"/>
  <c r="K36" i="22"/>
  <c r="K37" i="21"/>
  <c r="E36" i="22"/>
  <c r="E37" i="21"/>
  <c r="M125" i="11"/>
  <c r="Q23" i="11"/>
  <c r="M22" i="11"/>
  <c r="M93" i="7"/>
  <c r="Q28" i="7"/>
  <c r="M92" i="7"/>
  <c r="Q25" i="7"/>
  <c r="L17" i="2"/>
  <c r="M91" i="7"/>
  <c r="M96" i="6"/>
  <c r="Q96" i="6" s="1"/>
  <c r="Q97" i="6"/>
  <c r="M85" i="6"/>
  <c r="Q86" i="6"/>
  <c r="P85" i="6"/>
  <c r="M80" i="6"/>
  <c r="Q81" i="6"/>
  <c r="M73" i="6"/>
  <c r="Q74" i="6"/>
  <c r="H138" i="6"/>
  <c r="P64" i="6"/>
  <c r="H63" i="6"/>
  <c r="D42" i="20"/>
  <c r="M144" i="6"/>
  <c r="M59" i="6"/>
  <c r="Q60" i="6"/>
  <c r="H132" i="6"/>
  <c r="P56" i="6"/>
  <c r="M53" i="6"/>
  <c r="Q54" i="6"/>
  <c r="M48" i="6"/>
  <c r="Q49" i="6"/>
  <c r="H129" i="6"/>
  <c r="P43" i="6"/>
  <c r="H42" i="6"/>
  <c r="H128" i="6"/>
  <c r="P34" i="6"/>
  <c r="H127" i="6"/>
  <c r="P30" i="6"/>
  <c r="H126" i="6"/>
  <c r="P22" i="6"/>
  <c r="H21" i="6"/>
  <c r="H124" i="6"/>
  <c r="P15" i="6"/>
  <c r="M10" i="6"/>
  <c r="Q11" i="6"/>
  <c r="Q30" i="11"/>
  <c r="M132" i="11"/>
  <c r="Q28" i="11"/>
  <c r="M130" i="11"/>
  <c r="Q26" i="11"/>
  <c r="M128" i="11"/>
  <c r="Q24" i="11"/>
  <c r="M126" i="11"/>
  <c r="M89" i="12"/>
  <c r="M77" i="3"/>
  <c r="H85" i="3"/>
  <c r="N9" i="11" l="1"/>
  <c r="J42" i="5"/>
  <c r="J36" i="5"/>
  <c r="M24" i="7"/>
  <c r="L19" i="2" s="1"/>
  <c r="M49" i="9"/>
  <c r="G54" i="15"/>
  <c r="M89" i="7"/>
  <c r="L14" i="2"/>
  <c r="L71" i="2" s="1"/>
  <c r="Q34" i="17"/>
  <c r="D12" i="2"/>
  <c r="D69" i="2" s="1"/>
  <c r="J73" i="3"/>
  <c r="N131" i="8"/>
  <c r="E140" i="6"/>
  <c r="L61" i="4"/>
  <c r="P36" i="4"/>
  <c r="K148" i="11"/>
  <c r="E13" i="3"/>
  <c r="E65" i="3" s="1"/>
  <c r="E122" i="6"/>
  <c r="Q25" i="9"/>
  <c r="Q25" i="11"/>
  <c r="M85" i="7"/>
  <c r="J8" i="6"/>
  <c r="J118" i="6" s="1"/>
  <c r="J90" i="7"/>
  <c r="M37" i="9"/>
  <c r="Q37" i="9" s="1"/>
  <c r="M50" i="9"/>
  <c r="K122" i="6"/>
  <c r="E30" i="4"/>
  <c r="M64" i="17"/>
  <c r="M9" i="11"/>
  <c r="Q63" i="11"/>
  <c r="I12" i="2"/>
  <c r="I69" i="2" s="1"/>
  <c r="Q41" i="14"/>
  <c r="E9" i="2"/>
  <c r="E66" i="2" s="1"/>
  <c r="I21" i="2"/>
  <c r="I79" i="2" s="1"/>
  <c r="K49" i="16"/>
  <c r="J8" i="7"/>
  <c r="J66" i="3" s="1"/>
  <c r="Q11" i="7"/>
  <c r="Q45" i="7"/>
  <c r="Q10" i="11"/>
  <c r="D10" i="5"/>
  <c r="D39" i="5" s="1"/>
  <c r="L68" i="16"/>
  <c r="F29" i="4"/>
  <c r="F57" i="4" s="1"/>
  <c r="M88" i="17"/>
  <c r="H29" i="4"/>
  <c r="H57" i="4" s="1"/>
  <c r="E9" i="3"/>
  <c r="D18" i="4"/>
  <c r="D42" i="4" s="1"/>
  <c r="D15" i="22" s="1"/>
  <c r="M94" i="7"/>
  <c r="Q31" i="7"/>
  <c r="M102" i="7"/>
  <c r="G54" i="16"/>
  <c r="L54" i="15"/>
  <c r="G68" i="16"/>
  <c r="E49" i="16"/>
  <c r="E24" i="22"/>
  <c r="I24" i="22"/>
  <c r="M71" i="17"/>
  <c r="E119" i="11"/>
  <c r="E94" i="14"/>
  <c r="X30" i="18"/>
  <c r="H48" i="4"/>
  <c r="H18" i="4"/>
  <c r="H42" i="4" s="1"/>
  <c r="I15" i="22" s="1"/>
  <c r="F42" i="5"/>
  <c r="F36" i="5"/>
  <c r="N142" i="11"/>
  <c r="N147" i="11"/>
  <c r="O25" i="21"/>
  <c r="O24" i="22"/>
  <c r="H42" i="5"/>
  <c r="H36" i="5"/>
  <c r="D13" i="2"/>
  <c r="D70" i="2" s="1"/>
  <c r="H13" i="2"/>
  <c r="H30" i="2" s="1"/>
  <c r="I95" i="14" s="1"/>
  <c r="D12" i="4"/>
  <c r="D41" i="4" s="1"/>
  <c r="D14" i="22" s="1"/>
  <c r="I60" i="15"/>
  <c r="I142" i="8"/>
  <c r="I49" i="15"/>
  <c r="I41" i="5"/>
  <c r="I35" i="5"/>
  <c r="P48" i="7"/>
  <c r="H97" i="7"/>
  <c r="D42" i="5"/>
  <c r="D36" i="5"/>
  <c r="I45" i="17"/>
  <c r="I21" i="21" s="1"/>
  <c r="H22" i="5"/>
  <c r="H40" i="5" s="1"/>
  <c r="I53" i="17"/>
  <c r="J43" i="5"/>
  <c r="J37" i="5"/>
  <c r="I87" i="2"/>
  <c r="I60" i="2"/>
  <c r="M99" i="14"/>
  <c r="Q24" i="14"/>
  <c r="D87" i="2"/>
  <c r="D60" i="2"/>
  <c r="M87" i="12"/>
  <c r="D86" i="19"/>
  <c r="M8" i="9"/>
  <c r="M45" i="9" s="1"/>
  <c r="L19" i="21" s="1"/>
  <c r="T34" i="18"/>
  <c r="G19" i="5"/>
  <c r="I57" i="3"/>
  <c r="J60" i="15"/>
  <c r="J142" i="8"/>
  <c r="J49" i="15"/>
  <c r="F24" i="5"/>
  <c r="F44" i="5" s="1"/>
  <c r="G119" i="11"/>
  <c r="K22" i="5"/>
  <c r="K40" i="5" s="1"/>
  <c r="L53" i="17"/>
  <c r="D32" i="20"/>
  <c r="L45" i="17"/>
  <c r="K21" i="21" s="1"/>
  <c r="E49" i="15"/>
  <c r="E142" i="8"/>
  <c r="E60" i="15"/>
  <c r="Q51" i="11"/>
  <c r="M138" i="11"/>
  <c r="D81" i="2"/>
  <c r="D42" i="2"/>
  <c r="D63" i="2" s="1"/>
  <c r="D59" i="2"/>
  <c r="D23" i="21"/>
  <c r="D22" i="22"/>
  <c r="D70" i="20"/>
  <c r="K48" i="4"/>
  <c r="K60" i="2"/>
  <c r="K87" i="2"/>
  <c r="F140" i="6"/>
  <c r="H41" i="5"/>
  <c r="H35" i="5"/>
  <c r="I42" i="5"/>
  <c r="I36" i="5"/>
  <c r="J18" i="4"/>
  <c r="J42" i="4" s="1"/>
  <c r="J15" i="22" s="1"/>
  <c r="P14" i="5"/>
  <c r="I54" i="4"/>
  <c r="I18" i="4"/>
  <c r="I42" i="4" s="1"/>
  <c r="J10" i="5"/>
  <c r="J39" i="5" s="1"/>
  <c r="K94" i="14"/>
  <c r="J74" i="3"/>
  <c r="J57" i="3"/>
  <c r="M11" i="3"/>
  <c r="Q11" i="3" s="1"/>
  <c r="N11" i="3"/>
  <c r="P11" i="3"/>
  <c r="L90" i="3"/>
  <c r="L74" i="3"/>
  <c r="N28" i="16"/>
  <c r="N145" i="11"/>
  <c r="G21" i="2"/>
  <c r="G79" i="2" s="1"/>
  <c r="P38" i="7"/>
  <c r="H90" i="7"/>
  <c r="M25" i="17"/>
  <c r="M50" i="17" s="1"/>
  <c r="M72" i="17"/>
  <c r="M87" i="17"/>
  <c r="M86" i="17"/>
  <c r="E56" i="3"/>
  <c r="E29" i="3"/>
  <c r="E66" i="3"/>
  <c r="K60" i="15"/>
  <c r="K49" i="15"/>
  <c r="K142" i="8"/>
  <c r="D13" i="20"/>
  <c r="K51" i="4"/>
  <c r="K18" i="4"/>
  <c r="K42" i="4" s="1"/>
  <c r="K15" i="22" s="1"/>
  <c r="F63" i="16"/>
  <c r="F54" i="16"/>
  <c r="Q40" i="11"/>
  <c r="D31" i="19"/>
  <c r="M134" i="11"/>
  <c r="M17" i="2"/>
  <c r="M75" i="2" s="1"/>
  <c r="N86" i="7"/>
  <c r="N92" i="14"/>
  <c r="N28" i="15"/>
  <c r="M37" i="2"/>
  <c r="M91" i="2" s="1"/>
  <c r="N146" i="8"/>
  <c r="N129" i="8"/>
  <c r="M22" i="16"/>
  <c r="K119" i="6"/>
  <c r="K10" i="3"/>
  <c r="J9" i="2"/>
  <c r="J66" i="2" s="1"/>
  <c r="K8" i="6"/>
  <c r="N60" i="17"/>
  <c r="N14" i="17"/>
  <c r="I22" i="22"/>
  <c r="I23" i="21"/>
  <c r="N146" i="11"/>
  <c r="N41" i="16"/>
  <c r="F41" i="5"/>
  <c r="F35" i="5"/>
  <c r="D61" i="20"/>
  <c r="K67" i="2"/>
  <c r="K101" i="2"/>
  <c r="H81" i="2"/>
  <c r="H59" i="2"/>
  <c r="H42" i="2"/>
  <c r="H63" i="2" s="1"/>
  <c r="M25" i="3"/>
  <c r="N25" i="3"/>
  <c r="P25" i="3"/>
  <c r="H24" i="3"/>
  <c r="P24" i="3" s="1"/>
  <c r="K53" i="4"/>
  <c r="K41" i="4"/>
  <c r="K14" i="22" s="1"/>
  <c r="L10" i="3"/>
  <c r="K9" i="2"/>
  <c r="K66" i="2" s="1"/>
  <c r="L8" i="6"/>
  <c r="K8" i="2" s="1"/>
  <c r="L119" i="6"/>
  <c r="F67" i="3"/>
  <c r="H15" i="3"/>
  <c r="I22" i="5"/>
  <c r="J45" i="17"/>
  <c r="J53" i="17"/>
  <c r="E50" i="4"/>
  <c r="E12" i="4"/>
  <c r="E41" i="4" s="1"/>
  <c r="E14" i="22" s="1"/>
  <c r="H43" i="5"/>
  <c r="H32" i="5"/>
  <c r="H37" i="5"/>
  <c r="K74" i="3"/>
  <c r="K57" i="3"/>
  <c r="M98" i="14"/>
  <c r="Q18" i="14"/>
  <c r="L57" i="3"/>
  <c r="G24" i="21"/>
  <c r="G23" i="22"/>
  <c r="Q13" i="12"/>
  <c r="M88" i="12"/>
  <c r="J63" i="16"/>
  <c r="J54" i="16"/>
  <c r="H12" i="3"/>
  <c r="H64" i="3" s="1"/>
  <c r="N22" i="16"/>
  <c r="N134" i="11"/>
  <c r="N9" i="15"/>
  <c r="M34" i="2"/>
  <c r="M88" i="2" s="1"/>
  <c r="N117" i="8"/>
  <c r="M48" i="7"/>
  <c r="Q48" i="7" s="1"/>
  <c r="H75" i="3"/>
  <c r="E40" i="22"/>
  <c r="M98" i="7"/>
  <c r="P27" i="16"/>
  <c r="K22" i="22"/>
  <c r="K23" i="21"/>
  <c r="Q41" i="17"/>
  <c r="M85" i="17"/>
  <c r="M89" i="17"/>
  <c r="L94" i="3"/>
  <c r="L63" i="3"/>
  <c r="N48" i="9"/>
  <c r="M17" i="5"/>
  <c r="N47" i="9"/>
  <c r="E74" i="3"/>
  <c r="E57" i="3"/>
  <c r="N126" i="6"/>
  <c r="N21" i="6"/>
  <c r="N125" i="6" s="1"/>
  <c r="E87" i="2"/>
  <c r="E60" i="2"/>
  <c r="I14" i="3"/>
  <c r="N120" i="11"/>
  <c r="M11" i="4"/>
  <c r="M50" i="4" s="1"/>
  <c r="F22" i="5"/>
  <c r="C32" i="20"/>
  <c r="G53" i="17"/>
  <c r="G45" i="17"/>
  <c r="G21" i="21" s="1"/>
  <c r="J22" i="22"/>
  <c r="J23" i="21"/>
  <c r="M147" i="11"/>
  <c r="M142" i="11"/>
  <c r="Q55" i="11"/>
  <c r="F47" i="4"/>
  <c r="F12" i="4"/>
  <c r="M102" i="14"/>
  <c r="Q48" i="14"/>
  <c r="M19" i="3"/>
  <c r="Q19" i="3" s="1"/>
  <c r="N19" i="3"/>
  <c r="P19" i="3"/>
  <c r="H71" i="3"/>
  <c r="M8" i="14"/>
  <c r="Q9" i="14"/>
  <c r="M97" i="14"/>
  <c r="N134" i="6"/>
  <c r="Q9" i="9"/>
  <c r="M48" i="9"/>
  <c r="G49" i="16"/>
  <c r="I94" i="14"/>
  <c r="J29" i="3"/>
  <c r="N105" i="8"/>
  <c r="M26" i="2"/>
  <c r="M82" i="2" s="1"/>
  <c r="N9" i="8"/>
  <c r="N131" i="6"/>
  <c r="N52" i="6"/>
  <c r="N93" i="7"/>
  <c r="N24" i="7"/>
  <c r="N89" i="7"/>
  <c r="M20" i="2"/>
  <c r="M78" i="2" s="1"/>
  <c r="M28" i="3"/>
  <c r="Q28" i="3" s="1"/>
  <c r="N28" i="3"/>
  <c r="N78" i="3" s="1"/>
  <c r="P28" i="3"/>
  <c r="P8" i="14"/>
  <c r="H88" i="14"/>
  <c r="I24" i="5"/>
  <c r="I44" i="5" s="1"/>
  <c r="J119" i="11"/>
  <c r="K90" i="7"/>
  <c r="K21" i="3"/>
  <c r="J21" i="2"/>
  <c r="J79" i="2" s="1"/>
  <c r="J13" i="3"/>
  <c r="J140" i="6"/>
  <c r="E22" i="3"/>
  <c r="E47" i="3" s="1"/>
  <c r="E30" i="3"/>
  <c r="E55" i="3"/>
  <c r="I62" i="3"/>
  <c r="N50" i="10"/>
  <c r="M21" i="5"/>
  <c r="N49" i="10"/>
  <c r="Q55" i="14"/>
  <c r="M103" i="14"/>
  <c r="K13" i="3"/>
  <c r="K65" i="3" s="1"/>
  <c r="K140" i="6"/>
  <c r="F49" i="15"/>
  <c r="F60" i="15"/>
  <c r="K24" i="5"/>
  <c r="K44" i="5" s="1"/>
  <c r="D27" i="20"/>
  <c r="L119" i="11"/>
  <c r="Q31" i="14"/>
  <c r="M100" i="14"/>
  <c r="J87" i="2"/>
  <c r="J60" i="2"/>
  <c r="C9" i="20"/>
  <c r="F42" i="2"/>
  <c r="F63" i="2" s="1"/>
  <c r="F59" i="2"/>
  <c r="F81" i="2"/>
  <c r="F97" i="2"/>
  <c r="D62" i="20"/>
  <c r="K102" i="2"/>
  <c r="K71" i="2"/>
  <c r="Q62" i="14"/>
  <c r="M104" i="14"/>
  <c r="F8" i="6"/>
  <c r="N38" i="7"/>
  <c r="C61" i="20"/>
  <c r="F101" i="2"/>
  <c r="F67" i="2"/>
  <c r="I47" i="4"/>
  <c r="I12" i="4"/>
  <c r="I41" i="4" s="1"/>
  <c r="N140" i="8"/>
  <c r="N123" i="8"/>
  <c r="G90" i="3"/>
  <c r="G74" i="3"/>
  <c r="N51" i="15"/>
  <c r="N62" i="15"/>
  <c r="N144" i="8"/>
  <c r="G52" i="4"/>
  <c r="O23" i="4"/>
  <c r="H72" i="3"/>
  <c r="N20" i="3"/>
  <c r="N72" i="3" s="1"/>
  <c r="M20" i="3"/>
  <c r="P20" i="3"/>
  <c r="E41" i="5"/>
  <c r="E35" i="5"/>
  <c r="K41" i="5"/>
  <c r="K35" i="5"/>
  <c r="H45" i="9"/>
  <c r="H19" i="21" s="1"/>
  <c r="P8" i="9"/>
  <c r="N19" i="21" s="1"/>
  <c r="N10" i="3"/>
  <c r="P10" i="3"/>
  <c r="E22" i="22"/>
  <c r="E23" i="21"/>
  <c r="M36" i="3"/>
  <c r="Q36" i="3" s="1"/>
  <c r="N36" i="3"/>
  <c r="N84" i="3" s="1"/>
  <c r="P36" i="3"/>
  <c r="M18" i="3"/>
  <c r="Q18" i="3" s="1"/>
  <c r="N18" i="3"/>
  <c r="N70" i="3" s="1"/>
  <c r="P18" i="3"/>
  <c r="L148" i="11"/>
  <c r="K30" i="4"/>
  <c r="K58" i="4" s="1"/>
  <c r="N48" i="10"/>
  <c r="M18" i="5"/>
  <c r="N37" i="10"/>
  <c r="N51" i="10" s="1"/>
  <c r="N47" i="10"/>
  <c r="N73" i="17"/>
  <c r="N89" i="17"/>
  <c r="M106" i="14"/>
  <c r="Q78" i="14"/>
  <c r="O17" i="2"/>
  <c r="G75" i="2"/>
  <c r="F9" i="3"/>
  <c r="F62" i="3"/>
  <c r="M58" i="3"/>
  <c r="L17" i="5"/>
  <c r="P17" i="5" s="1"/>
  <c r="H84" i="3"/>
  <c r="G68" i="15"/>
  <c r="N139" i="6"/>
  <c r="N79" i="6"/>
  <c r="N136" i="6" s="1"/>
  <c r="L92" i="3"/>
  <c r="L38" i="3"/>
  <c r="L50" i="3" s="1"/>
  <c r="L59" i="3"/>
  <c r="F74" i="3"/>
  <c r="F57" i="3"/>
  <c r="N110" i="8"/>
  <c r="M43" i="2"/>
  <c r="N39" i="3"/>
  <c r="N81" i="3" s="1"/>
  <c r="N106" i="8"/>
  <c r="M29" i="2"/>
  <c r="M85" i="2" s="1"/>
  <c r="F8" i="7"/>
  <c r="F21" i="3"/>
  <c r="I13" i="3"/>
  <c r="I65" i="3" s="1"/>
  <c r="I8" i="6"/>
  <c r="I140" i="6"/>
  <c r="I43" i="5"/>
  <c r="I37" i="5"/>
  <c r="E54" i="16"/>
  <c r="E63" i="16"/>
  <c r="N129" i="6"/>
  <c r="N42" i="6"/>
  <c r="D22" i="5"/>
  <c r="D40" i="5" s="1"/>
  <c r="E53" i="17"/>
  <c r="E45" i="17"/>
  <c r="D21" i="21" s="1"/>
  <c r="G60" i="4"/>
  <c r="G37" i="4"/>
  <c r="O37" i="4" s="1"/>
  <c r="O35" i="4"/>
  <c r="H50" i="4"/>
  <c r="H12" i="4"/>
  <c r="H41" i="4" s="1"/>
  <c r="I14" i="22" s="1"/>
  <c r="I81" i="2"/>
  <c r="I42" i="2"/>
  <c r="I63" i="2" s="1"/>
  <c r="I59" i="2"/>
  <c r="N137" i="11"/>
  <c r="N49" i="11"/>
  <c r="H69" i="3"/>
  <c r="N17" i="3"/>
  <c r="N69" i="3" s="1"/>
  <c r="P17" i="3"/>
  <c r="M17" i="3"/>
  <c r="L95" i="3"/>
  <c r="L67" i="3"/>
  <c r="L14" i="3"/>
  <c r="L29" i="3" s="1"/>
  <c r="N46" i="10"/>
  <c r="M15" i="5"/>
  <c r="N8" i="10"/>
  <c r="N45" i="10" s="1"/>
  <c r="G94" i="3"/>
  <c r="G63" i="3"/>
  <c r="F43" i="5"/>
  <c r="F37" i="5"/>
  <c r="P9" i="7"/>
  <c r="H85" i="7"/>
  <c r="N133" i="11"/>
  <c r="N9" i="16"/>
  <c r="H45" i="10"/>
  <c r="H20" i="21" s="1"/>
  <c r="P8" i="10"/>
  <c r="N20" i="21" s="1"/>
  <c r="D9" i="20"/>
  <c r="K97" i="2"/>
  <c r="K42" i="2"/>
  <c r="K63" i="2" s="1"/>
  <c r="K59" i="2"/>
  <c r="K81" i="2"/>
  <c r="N125" i="11"/>
  <c r="N22" i="11"/>
  <c r="M74" i="2"/>
  <c r="M73" i="2"/>
  <c r="N109" i="8"/>
  <c r="N22" i="8"/>
  <c r="F142" i="8"/>
  <c r="N41" i="15"/>
  <c r="N147" i="8" s="1"/>
  <c r="M38" i="2"/>
  <c r="M92" i="2" s="1"/>
  <c r="N130" i="8"/>
  <c r="N139" i="8"/>
  <c r="N49" i="8"/>
  <c r="N121" i="8"/>
  <c r="N137" i="8"/>
  <c r="N138" i="8"/>
  <c r="K38" i="3"/>
  <c r="K59" i="3"/>
  <c r="K83" i="3"/>
  <c r="J38" i="3"/>
  <c r="J50" i="3" s="1"/>
  <c r="J59" i="3"/>
  <c r="I83" i="3"/>
  <c r="I38" i="3"/>
  <c r="I50" i="3" s="1"/>
  <c r="I59" i="3"/>
  <c r="H90" i="2"/>
  <c r="H61" i="2"/>
  <c r="I63" i="15"/>
  <c r="I145" i="8"/>
  <c r="I54" i="15"/>
  <c r="G38" i="3"/>
  <c r="G50" i="3" s="1"/>
  <c r="G59" i="3"/>
  <c r="G92" i="3"/>
  <c r="F59" i="3"/>
  <c r="F38" i="3"/>
  <c r="F50" i="3" s="1"/>
  <c r="E59" i="3"/>
  <c r="E38" i="3"/>
  <c r="E50" i="3" s="1"/>
  <c r="M37" i="3"/>
  <c r="M85" i="3" s="1"/>
  <c r="N37" i="3"/>
  <c r="H35" i="3"/>
  <c r="H83" i="3" s="1"/>
  <c r="P37" i="3"/>
  <c r="E83" i="3"/>
  <c r="M143" i="11"/>
  <c r="Q61" i="11"/>
  <c r="K119" i="11"/>
  <c r="J24" i="5"/>
  <c r="J44" i="5" s="1"/>
  <c r="I119" i="11"/>
  <c r="H24" i="5"/>
  <c r="H44" i="5" s="1"/>
  <c r="I63" i="16"/>
  <c r="I54" i="16"/>
  <c r="K63" i="16"/>
  <c r="K54" i="16"/>
  <c r="H52" i="4"/>
  <c r="H24" i="4"/>
  <c r="H43" i="4" s="1"/>
  <c r="I16" i="22" s="1"/>
  <c r="M41" i="16"/>
  <c r="D34" i="19"/>
  <c r="Q71" i="11"/>
  <c r="M146" i="11"/>
  <c r="Q53" i="11"/>
  <c r="M140" i="11"/>
  <c r="M144" i="11"/>
  <c r="Q62" i="11"/>
  <c r="M139" i="11"/>
  <c r="M49" i="11"/>
  <c r="M8" i="11" s="1"/>
  <c r="Q52" i="11"/>
  <c r="F119" i="11"/>
  <c r="E24" i="5"/>
  <c r="E44" i="5" s="1"/>
  <c r="D22" i="21"/>
  <c r="D21" i="22"/>
  <c r="D43" i="5"/>
  <c r="D32" i="5"/>
  <c r="D37" i="5"/>
  <c r="L21" i="5"/>
  <c r="P21" i="5" s="1"/>
  <c r="M49" i="10"/>
  <c r="M50" i="10"/>
  <c r="Q25" i="10"/>
  <c r="L18" i="5"/>
  <c r="P18" i="5" s="1"/>
  <c r="M47" i="10"/>
  <c r="Q14" i="10"/>
  <c r="M48" i="10"/>
  <c r="M37" i="10"/>
  <c r="E42" i="5"/>
  <c r="E36" i="5"/>
  <c r="E54" i="4"/>
  <c r="E18" i="4"/>
  <c r="E42" i="4" s="1"/>
  <c r="E15" i="22" s="1"/>
  <c r="L15" i="5"/>
  <c r="P15" i="5" s="1"/>
  <c r="M8" i="10"/>
  <c r="M46" i="10"/>
  <c r="Q9" i="10"/>
  <c r="J41" i="5"/>
  <c r="J35" i="5"/>
  <c r="J53" i="4"/>
  <c r="J12" i="4"/>
  <c r="J41" i="4" s="1"/>
  <c r="J14" i="22" s="1"/>
  <c r="J22" i="5"/>
  <c r="K53" i="17"/>
  <c r="K45" i="17"/>
  <c r="J21" i="21" s="1"/>
  <c r="N58" i="17"/>
  <c r="N9" i="17"/>
  <c r="N46" i="9"/>
  <c r="M14" i="5"/>
  <c r="E43" i="5"/>
  <c r="E37" i="5"/>
  <c r="E22" i="5"/>
  <c r="F45" i="17"/>
  <c r="E21" i="21" s="1"/>
  <c r="F53" i="17"/>
  <c r="N50" i="9"/>
  <c r="M20" i="5"/>
  <c r="N49" i="9"/>
  <c r="N8" i="9"/>
  <c r="N45" i="9" s="1"/>
  <c r="N37" i="9"/>
  <c r="N51" i="9" s="1"/>
  <c r="N72" i="17"/>
  <c r="N25" i="17"/>
  <c r="N86" i="17"/>
  <c r="N87" i="17"/>
  <c r="N88" i="17"/>
  <c r="D18" i="20"/>
  <c r="L103" i="8"/>
  <c r="K15" i="21" s="1"/>
  <c r="L63" i="15"/>
  <c r="L145" i="8"/>
  <c r="K49" i="4"/>
  <c r="K24" i="4"/>
  <c r="K43" i="4" s="1"/>
  <c r="K16" i="22" s="1"/>
  <c r="K90" i="2"/>
  <c r="D11" i="20"/>
  <c r="K61" i="2"/>
  <c r="K99" i="2"/>
  <c r="J49" i="4"/>
  <c r="J24" i="4"/>
  <c r="J43" i="4" s="1"/>
  <c r="J16" i="22" s="1"/>
  <c r="J90" i="2"/>
  <c r="J61" i="2"/>
  <c r="K54" i="15"/>
  <c r="K145" i="8"/>
  <c r="K63" i="15"/>
  <c r="I90" i="2"/>
  <c r="I61" i="2"/>
  <c r="I49" i="4"/>
  <c r="I24" i="4"/>
  <c r="I43" i="4" s="1"/>
  <c r="J63" i="15"/>
  <c r="J54" i="15"/>
  <c r="J145" i="8"/>
  <c r="F49" i="4"/>
  <c r="F24" i="4"/>
  <c r="F43" i="4" s="1"/>
  <c r="G16" i="22" s="1"/>
  <c r="G63" i="15"/>
  <c r="G145" i="8"/>
  <c r="F90" i="2"/>
  <c r="C11" i="20"/>
  <c r="F61" i="2"/>
  <c r="F99" i="2"/>
  <c r="C18" i="20"/>
  <c r="G103" i="8"/>
  <c r="G15" i="21" s="1"/>
  <c r="E90" i="2"/>
  <c r="E61" i="2"/>
  <c r="F63" i="15"/>
  <c r="F145" i="8"/>
  <c r="F54" i="15"/>
  <c r="E49" i="4"/>
  <c r="E24" i="4"/>
  <c r="E43" i="4" s="1"/>
  <c r="E16" i="22" s="1"/>
  <c r="D49" i="4"/>
  <c r="D24" i="4"/>
  <c r="D43" i="4" s="1"/>
  <c r="D16" i="22" s="1"/>
  <c r="E63" i="15"/>
  <c r="E145" i="8"/>
  <c r="E54" i="15"/>
  <c r="D90" i="2"/>
  <c r="D61" i="2"/>
  <c r="K84" i="7"/>
  <c r="J13" i="2"/>
  <c r="H41" i="2"/>
  <c r="H62" i="2" s="1"/>
  <c r="L90" i="7"/>
  <c r="L73" i="3"/>
  <c r="L8" i="7"/>
  <c r="K21" i="2"/>
  <c r="K79" i="2" s="1"/>
  <c r="H79" i="2"/>
  <c r="J84" i="7"/>
  <c r="I10" i="5"/>
  <c r="I39" i="5" s="1"/>
  <c r="I13" i="2"/>
  <c r="Q20" i="7"/>
  <c r="M87" i="7"/>
  <c r="M95" i="7"/>
  <c r="Q39" i="7"/>
  <c r="E77" i="2"/>
  <c r="D77" i="2"/>
  <c r="O19" i="2"/>
  <c r="L76" i="2"/>
  <c r="P18" i="2"/>
  <c r="Q16" i="7"/>
  <c r="M86" i="7"/>
  <c r="D102" i="19"/>
  <c r="P16" i="2"/>
  <c r="L73" i="2"/>
  <c r="L74" i="2"/>
  <c r="D41" i="2"/>
  <c r="D62" i="2" s="1"/>
  <c r="O14" i="2"/>
  <c r="G71" i="2"/>
  <c r="J9" i="5"/>
  <c r="J38" i="5" s="1"/>
  <c r="D127" i="20"/>
  <c r="I8" i="2"/>
  <c r="E118" i="6"/>
  <c r="D9" i="5"/>
  <c r="D8" i="2"/>
  <c r="E61" i="3"/>
  <c r="M123" i="6"/>
  <c r="Q10" i="6"/>
  <c r="P42" i="6"/>
  <c r="H120" i="6"/>
  <c r="G10" i="2"/>
  <c r="H63" i="3"/>
  <c r="M130" i="6"/>
  <c r="Q48" i="6"/>
  <c r="Q85" i="6"/>
  <c r="L75" i="2"/>
  <c r="P17" i="2"/>
  <c r="D58" i="4"/>
  <c r="D31" i="4"/>
  <c r="D44" i="4" s="1"/>
  <c r="D17" i="22" s="1"/>
  <c r="F58" i="4"/>
  <c r="F31" i="4"/>
  <c r="F44" i="4" s="1"/>
  <c r="G17" i="22" s="1"/>
  <c r="H58" i="4"/>
  <c r="J58" i="4"/>
  <c r="J31" i="4"/>
  <c r="J44" i="4" s="1"/>
  <c r="J17" i="22" s="1"/>
  <c r="M97" i="7"/>
  <c r="M38" i="7"/>
  <c r="P9" i="8"/>
  <c r="H135" i="8"/>
  <c r="H104" i="8"/>
  <c r="H8" i="8"/>
  <c r="G9" i="4"/>
  <c r="G25" i="2"/>
  <c r="M106" i="8"/>
  <c r="Q17" i="8"/>
  <c r="L29" i="2"/>
  <c r="M78" i="3"/>
  <c r="O34" i="2"/>
  <c r="G88" i="2"/>
  <c r="P9" i="15"/>
  <c r="H61" i="15"/>
  <c r="H50" i="15"/>
  <c r="M110" i="8"/>
  <c r="Q24" i="8"/>
  <c r="L43" i="2"/>
  <c r="P43" i="2" s="1"/>
  <c r="M39" i="3"/>
  <c r="M112" i="8"/>
  <c r="Q26" i="8"/>
  <c r="M114" i="8"/>
  <c r="Q28" i="8"/>
  <c r="M116" i="8"/>
  <c r="Q30" i="8"/>
  <c r="D24" i="19"/>
  <c r="M22" i="15"/>
  <c r="M144" i="8" s="1"/>
  <c r="M118" i="8"/>
  <c r="Q40" i="8"/>
  <c r="L35" i="2"/>
  <c r="M122" i="8"/>
  <c r="Q51" i="8"/>
  <c r="D27" i="19"/>
  <c r="M41" i="15"/>
  <c r="M147" i="8" s="1"/>
  <c r="M130" i="8"/>
  <c r="Q71" i="8"/>
  <c r="L38" i="2"/>
  <c r="M136" i="8"/>
  <c r="Q90" i="8"/>
  <c r="D73" i="20"/>
  <c r="K56" i="4"/>
  <c r="K31" i="4"/>
  <c r="K44" i="4" s="1"/>
  <c r="K17" i="22" s="1"/>
  <c r="H120" i="11"/>
  <c r="H8" i="11"/>
  <c r="P9" i="11"/>
  <c r="G11" i="4"/>
  <c r="E58" i="4"/>
  <c r="E31" i="4"/>
  <c r="E44" i="4" s="1"/>
  <c r="E17" i="22" s="1"/>
  <c r="Q10" i="17"/>
  <c r="M55" i="17"/>
  <c r="M9" i="17"/>
  <c r="H54" i="17"/>
  <c r="H46" i="17"/>
  <c r="H8" i="17"/>
  <c r="P9" i="17"/>
  <c r="G13" i="5"/>
  <c r="G10" i="4"/>
  <c r="Q11" i="17"/>
  <c r="M56" i="17"/>
  <c r="Q13" i="17"/>
  <c r="M58" i="17"/>
  <c r="O22" i="4"/>
  <c r="N17" i="22" s="1"/>
  <c r="G55" i="4"/>
  <c r="Q9" i="11"/>
  <c r="M120" i="11"/>
  <c r="L11" i="4"/>
  <c r="P52" i="6"/>
  <c r="H121" i="6"/>
  <c r="G11" i="2"/>
  <c r="M132" i="6"/>
  <c r="Q56" i="6"/>
  <c r="H136" i="6"/>
  <c r="P79" i="6"/>
  <c r="L78" i="2"/>
  <c r="P20" i="2"/>
  <c r="K35" i="22"/>
  <c r="K36" i="21"/>
  <c r="K37" i="22"/>
  <c r="K38" i="21"/>
  <c r="K41" i="22"/>
  <c r="K41" i="21"/>
  <c r="L83" i="2"/>
  <c r="P27" i="2"/>
  <c r="O29" i="2"/>
  <c r="G85" i="2"/>
  <c r="H81" i="3"/>
  <c r="P39" i="3"/>
  <c r="M109" i="8"/>
  <c r="M22" i="8"/>
  <c r="Q23" i="8"/>
  <c r="O35" i="2"/>
  <c r="G89" i="2"/>
  <c r="P22" i="15"/>
  <c r="H62" i="15"/>
  <c r="H51" i="15"/>
  <c r="O37" i="2"/>
  <c r="G91" i="2"/>
  <c r="P28" i="15"/>
  <c r="N40" i="21" s="1"/>
  <c r="H64" i="15"/>
  <c r="H55" i="15"/>
  <c r="M123" i="8"/>
  <c r="Q52" i="8"/>
  <c r="M125" i="8"/>
  <c r="Q54" i="8"/>
  <c r="M127" i="8"/>
  <c r="Q61" i="8"/>
  <c r="G37" i="22"/>
  <c r="G38" i="21"/>
  <c r="G41" i="22"/>
  <c r="G41" i="21"/>
  <c r="H62" i="16"/>
  <c r="H51" i="16"/>
  <c r="P22" i="16"/>
  <c r="I58" i="4"/>
  <c r="I31" i="4"/>
  <c r="I44" i="4" s="1"/>
  <c r="Q17" i="17"/>
  <c r="M62" i="17"/>
  <c r="M70" i="17"/>
  <c r="L19" i="5"/>
  <c r="T85" i="18"/>
  <c r="X81" i="18"/>
  <c r="M137" i="8"/>
  <c r="M131" i="6"/>
  <c r="M52" i="6"/>
  <c r="Q53" i="6"/>
  <c r="D41" i="20"/>
  <c r="M143" i="6"/>
  <c r="M133" i="6"/>
  <c r="Q59" i="6"/>
  <c r="M8" i="16"/>
  <c r="M123" i="11"/>
  <c r="Q22" i="11"/>
  <c r="M124" i="11"/>
  <c r="L17" i="4"/>
  <c r="H125" i="6"/>
  <c r="P21" i="6"/>
  <c r="H134" i="6"/>
  <c r="P63" i="6"/>
  <c r="D66" i="19"/>
  <c r="M135" i="6"/>
  <c r="Q73" i="6"/>
  <c r="M139" i="6"/>
  <c r="M79" i="6"/>
  <c r="Q80" i="6"/>
  <c r="M88" i="7"/>
  <c r="Q24" i="7"/>
  <c r="O26" i="2"/>
  <c r="G82" i="2"/>
  <c r="L84" i="2"/>
  <c r="P28" i="2"/>
  <c r="H8" i="15"/>
  <c r="H142" i="8" s="1"/>
  <c r="P22" i="8"/>
  <c r="H108" i="8"/>
  <c r="H107" i="8"/>
  <c r="H95" i="8"/>
  <c r="G15" i="4"/>
  <c r="G33" i="2"/>
  <c r="H80" i="3"/>
  <c r="H27" i="15"/>
  <c r="H145" i="8" s="1"/>
  <c r="P49" i="8"/>
  <c r="H120" i="8"/>
  <c r="H119" i="8"/>
  <c r="G21" i="4"/>
  <c r="G36" i="2"/>
  <c r="M28" i="15"/>
  <c r="M146" i="8" s="1"/>
  <c r="M129" i="8"/>
  <c r="Q63" i="8"/>
  <c r="L37" i="2"/>
  <c r="M124" i="8"/>
  <c r="Q53" i="8"/>
  <c r="M131" i="8"/>
  <c r="M126" i="8"/>
  <c r="Q55" i="8"/>
  <c r="M128" i="8"/>
  <c r="Q62" i="8"/>
  <c r="M138" i="8"/>
  <c r="M121" i="8"/>
  <c r="M49" i="8"/>
  <c r="Q50" i="8"/>
  <c r="L59" i="4"/>
  <c r="P34" i="4"/>
  <c r="L37" i="4"/>
  <c r="P37" i="4" s="1"/>
  <c r="C73" i="20"/>
  <c r="F56" i="4"/>
  <c r="H8" i="16"/>
  <c r="H124" i="11"/>
  <c r="H123" i="11"/>
  <c r="H81" i="11"/>
  <c r="P22" i="11"/>
  <c r="G17" i="4"/>
  <c r="H50" i="16"/>
  <c r="H61" i="16"/>
  <c r="P9" i="16"/>
  <c r="Q12" i="17"/>
  <c r="M57" i="17"/>
  <c r="G43" i="5"/>
  <c r="G37" i="5"/>
  <c r="O19" i="5"/>
  <c r="M61" i="16"/>
  <c r="Q9" i="16"/>
  <c r="M50" i="16"/>
  <c r="M124" i="6"/>
  <c r="Q15" i="6"/>
  <c r="M21" i="6"/>
  <c r="M126" i="6"/>
  <c r="Q22" i="6"/>
  <c r="M127" i="6"/>
  <c r="Q30" i="6"/>
  <c r="M128" i="6"/>
  <c r="Q34" i="6"/>
  <c r="M129" i="6"/>
  <c r="M42" i="6"/>
  <c r="Q43" i="6"/>
  <c r="D62" i="19"/>
  <c r="M63" i="6"/>
  <c r="M138" i="6"/>
  <c r="Q64" i="6"/>
  <c r="M62" i="16"/>
  <c r="M51" i="16"/>
  <c r="Q22" i="16"/>
  <c r="M105" i="8"/>
  <c r="M9" i="8"/>
  <c r="Q10" i="8"/>
  <c r="L26" i="2"/>
  <c r="M75" i="3"/>
  <c r="M9" i="15"/>
  <c r="M143" i="8" s="1"/>
  <c r="M117" i="8"/>
  <c r="Q31" i="8"/>
  <c r="L34" i="2"/>
  <c r="M111" i="8"/>
  <c r="Q25" i="8"/>
  <c r="M113" i="8"/>
  <c r="Q27" i="8"/>
  <c r="M115" i="8"/>
  <c r="Q29" i="8"/>
  <c r="O38" i="2"/>
  <c r="G92" i="2"/>
  <c r="P41" i="15"/>
  <c r="N41" i="21" s="1"/>
  <c r="H65" i="15"/>
  <c r="H56" i="15"/>
  <c r="M132" i="8"/>
  <c r="Q81" i="8"/>
  <c r="M133" i="8"/>
  <c r="Q85" i="8"/>
  <c r="G35" i="22"/>
  <c r="G36" i="21"/>
  <c r="M64" i="16"/>
  <c r="M55" i="16"/>
  <c r="Q28" i="16"/>
  <c r="Q15" i="17"/>
  <c r="M60" i="17"/>
  <c r="M14" i="17"/>
  <c r="H59" i="17"/>
  <c r="H48" i="17"/>
  <c r="H47" i="17"/>
  <c r="H37" i="17"/>
  <c r="P14" i="17"/>
  <c r="G16" i="5"/>
  <c r="G16" i="4"/>
  <c r="Q16" i="17"/>
  <c r="M61" i="17"/>
  <c r="L60" i="4"/>
  <c r="P35" i="4"/>
  <c r="M140" i="8"/>
  <c r="H9" i="6"/>
  <c r="M139" i="8"/>
  <c r="M51" i="9" l="1"/>
  <c r="P14" i="2"/>
  <c r="D58" i="2"/>
  <c r="H58" i="2"/>
  <c r="Q8" i="9"/>
  <c r="O19" i="21" s="1"/>
  <c r="I9" i="5"/>
  <c r="D30" i="2"/>
  <c r="E95" i="14" s="1"/>
  <c r="M81" i="11"/>
  <c r="L30" i="4" s="1"/>
  <c r="J94" i="14"/>
  <c r="K32" i="5"/>
  <c r="H70" i="2"/>
  <c r="H74" i="3"/>
  <c r="H31" i="4"/>
  <c r="H44" i="4" s="1"/>
  <c r="I17" i="22" s="1"/>
  <c r="L118" i="6"/>
  <c r="N63" i="3"/>
  <c r="G22" i="21"/>
  <c r="G21" i="22"/>
  <c r="M71" i="3"/>
  <c r="M70" i="3"/>
  <c r="D36" i="21"/>
  <c r="D35" i="22"/>
  <c r="D34" i="22"/>
  <c r="D35" i="21"/>
  <c r="I36" i="21"/>
  <c r="I35" i="22"/>
  <c r="O21" i="2"/>
  <c r="G45" i="4"/>
  <c r="H18" i="22" s="1"/>
  <c r="I9" i="3"/>
  <c r="I30" i="3" s="1"/>
  <c r="H57" i="3"/>
  <c r="J11" i="5"/>
  <c r="J30" i="5" s="1"/>
  <c r="E42" i="3"/>
  <c r="E40" i="3"/>
  <c r="E51" i="3" s="1"/>
  <c r="E48" i="3"/>
  <c r="E49" i="3"/>
  <c r="N135" i="8"/>
  <c r="M9" i="4"/>
  <c r="M47" i="4" s="1"/>
  <c r="M25" i="2"/>
  <c r="N104" i="8"/>
  <c r="M88" i="14"/>
  <c r="Q8" i="14"/>
  <c r="M15" i="3"/>
  <c r="N15" i="3"/>
  <c r="P15" i="3"/>
  <c r="H67" i="3"/>
  <c r="M16" i="4"/>
  <c r="M54" i="4" s="1"/>
  <c r="M16" i="5"/>
  <c r="N59" i="17"/>
  <c r="N47" i="17"/>
  <c r="N48" i="17"/>
  <c r="K9" i="3"/>
  <c r="K62" i="3"/>
  <c r="L22" i="4"/>
  <c r="L55" i="4" s="1"/>
  <c r="H9" i="5"/>
  <c r="I118" i="6"/>
  <c r="H8" i="2"/>
  <c r="K21" i="22"/>
  <c r="K22" i="21"/>
  <c r="K14" i="3"/>
  <c r="K73" i="3"/>
  <c r="F40" i="5"/>
  <c r="F32" i="5"/>
  <c r="N50" i="15"/>
  <c r="N61" i="15"/>
  <c r="J34" i="22"/>
  <c r="J35" i="21"/>
  <c r="M49" i="17"/>
  <c r="K9" i="5"/>
  <c r="K38" i="5" s="1"/>
  <c r="N8" i="15"/>
  <c r="M15" i="4"/>
  <c r="M48" i="4" s="1"/>
  <c r="M33" i="2"/>
  <c r="N107" i="8"/>
  <c r="N108" i="8"/>
  <c r="N80" i="3"/>
  <c r="N123" i="11"/>
  <c r="N81" i="11"/>
  <c r="N124" i="11"/>
  <c r="N8" i="16"/>
  <c r="N8" i="11"/>
  <c r="M17" i="4"/>
  <c r="L56" i="3"/>
  <c r="Q17" i="3"/>
  <c r="M69" i="3"/>
  <c r="M23" i="4"/>
  <c r="M52" i="4" s="1"/>
  <c r="N136" i="11"/>
  <c r="N27" i="16"/>
  <c r="N135" i="11"/>
  <c r="H21" i="3"/>
  <c r="F73" i="3"/>
  <c r="F55" i="3"/>
  <c r="M10" i="3"/>
  <c r="J9" i="3"/>
  <c r="J65" i="3"/>
  <c r="N71" i="3"/>
  <c r="C69" i="20"/>
  <c r="F41" i="4"/>
  <c r="G14" i="22" s="1"/>
  <c r="N143" i="8"/>
  <c r="N51" i="16"/>
  <c r="N62" i="16"/>
  <c r="I40" i="5"/>
  <c r="I32" i="5"/>
  <c r="F14" i="3"/>
  <c r="F22" i="3" s="1"/>
  <c r="F47" i="3" s="1"/>
  <c r="L9" i="3"/>
  <c r="L62" i="3"/>
  <c r="N65" i="16"/>
  <c r="N56" i="16"/>
  <c r="N9" i="6"/>
  <c r="N64" i="15"/>
  <c r="N55" i="15"/>
  <c r="N61" i="16"/>
  <c r="N50" i="16"/>
  <c r="E13" i="2"/>
  <c r="F84" i="7"/>
  <c r="F94" i="14"/>
  <c r="E10" i="5"/>
  <c r="E39" i="5" s="1"/>
  <c r="Q20" i="3"/>
  <c r="M72" i="3"/>
  <c r="E35" i="22"/>
  <c r="E36" i="21"/>
  <c r="N88" i="7"/>
  <c r="M19" i="2"/>
  <c r="M77" i="2" s="1"/>
  <c r="I34" i="22"/>
  <c r="I35" i="21"/>
  <c r="I29" i="3"/>
  <c r="I66" i="3"/>
  <c r="I56" i="3"/>
  <c r="M12" i="3"/>
  <c r="Q12" i="3" s="1"/>
  <c r="N12" i="3"/>
  <c r="N64" i="3" s="1"/>
  <c r="P12" i="3"/>
  <c r="Q25" i="17"/>
  <c r="N90" i="7"/>
  <c r="M21" i="2"/>
  <c r="M79" i="2" s="1"/>
  <c r="I55" i="3"/>
  <c r="N75" i="3"/>
  <c r="N24" i="3"/>
  <c r="N74" i="3" s="1"/>
  <c r="J35" i="22"/>
  <c r="J36" i="21"/>
  <c r="N64" i="16"/>
  <c r="N55" i="16"/>
  <c r="M84" i="3"/>
  <c r="N120" i="6"/>
  <c r="M10" i="2"/>
  <c r="M67" i="2" s="1"/>
  <c r="F61" i="3"/>
  <c r="E8" i="2"/>
  <c r="F118" i="6"/>
  <c r="E9" i="5"/>
  <c r="E38" i="5" s="1"/>
  <c r="N34" i="22"/>
  <c r="N35" i="21"/>
  <c r="N121" i="6"/>
  <c r="M11" i="2"/>
  <c r="M68" i="2" s="1"/>
  <c r="Q25" i="3"/>
  <c r="M24" i="3"/>
  <c r="Q24" i="3" s="1"/>
  <c r="J8" i="2"/>
  <c r="K118" i="6"/>
  <c r="N65" i="15"/>
  <c r="N56" i="15"/>
  <c r="N27" i="15"/>
  <c r="N145" i="8" s="1"/>
  <c r="M21" i="4"/>
  <c r="M49" i="4" s="1"/>
  <c r="M36" i="2"/>
  <c r="N95" i="8"/>
  <c r="M28" i="4" s="1"/>
  <c r="M56" i="4" s="1"/>
  <c r="N8" i="8"/>
  <c r="N103" i="8" s="1"/>
  <c r="N119" i="8"/>
  <c r="N120" i="8"/>
  <c r="K50" i="3"/>
  <c r="I39" i="21"/>
  <c r="I39" i="22"/>
  <c r="H59" i="3"/>
  <c r="P35" i="3"/>
  <c r="H38" i="3"/>
  <c r="Q37" i="3"/>
  <c r="M35" i="3"/>
  <c r="M83" i="3" s="1"/>
  <c r="N35" i="3"/>
  <c r="N85" i="3"/>
  <c r="I22" i="21"/>
  <c r="I21" i="22"/>
  <c r="J22" i="21"/>
  <c r="J21" i="22"/>
  <c r="M56" i="16"/>
  <c r="M65" i="16"/>
  <c r="Q41" i="16"/>
  <c r="M27" i="16"/>
  <c r="L23" i="4"/>
  <c r="Q49" i="11"/>
  <c r="M136" i="11"/>
  <c r="M135" i="11"/>
  <c r="E22" i="21"/>
  <c r="E21" i="22"/>
  <c r="Q37" i="10"/>
  <c r="M51" i="10"/>
  <c r="Q8" i="10"/>
  <c r="O20" i="21" s="1"/>
  <c r="M45" i="10"/>
  <c r="L20" i="21" s="1"/>
  <c r="J40" i="5"/>
  <c r="J32" i="5"/>
  <c r="M13" i="5"/>
  <c r="M10" i="4"/>
  <c r="N54" i="17"/>
  <c r="N46" i="17"/>
  <c r="E40" i="5"/>
  <c r="E32" i="5"/>
  <c r="N8" i="17"/>
  <c r="M19" i="5"/>
  <c r="M22" i="4"/>
  <c r="N70" i="17"/>
  <c r="N37" i="17"/>
  <c r="N49" i="17"/>
  <c r="N50" i="17"/>
  <c r="K39" i="22"/>
  <c r="K39" i="21"/>
  <c r="J39" i="22"/>
  <c r="J39" i="21"/>
  <c r="G39" i="21"/>
  <c r="G39" i="22"/>
  <c r="E39" i="21"/>
  <c r="E39" i="22"/>
  <c r="D39" i="22"/>
  <c r="D39" i="21"/>
  <c r="J70" i="2"/>
  <c r="J41" i="2"/>
  <c r="J62" i="2" s="1"/>
  <c r="J30" i="2"/>
  <c r="K95" i="14" s="1"/>
  <c r="J58" i="2"/>
  <c r="L66" i="3"/>
  <c r="L94" i="14"/>
  <c r="L84" i="7"/>
  <c r="K13" i="2"/>
  <c r="K23" i="2" s="1"/>
  <c r="K10" i="5"/>
  <c r="K39" i="5" s="1"/>
  <c r="I70" i="2"/>
  <c r="I30" i="2"/>
  <c r="J95" i="14" s="1"/>
  <c r="I41" i="2"/>
  <c r="I62" i="2" s="1"/>
  <c r="I58" i="2"/>
  <c r="I38" i="5"/>
  <c r="I11" i="5"/>
  <c r="I65" i="2"/>
  <c r="I31" i="2"/>
  <c r="I57" i="2"/>
  <c r="I22" i="2"/>
  <c r="I49" i="2" s="1"/>
  <c r="I23" i="2"/>
  <c r="K65" i="2"/>
  <c r="K57" i="2"/>
  <c r="D65" i="2"/>
  <c r="D22" i="2"/>
  <c r="D49" i="2" s="1"/>
  <c r="D23" i="2"/>
  <c r="D31" i="2"/>
  <c r="D57" i="2"/>
  <c r="D38" i="5"/>
  <c r="E11" i="5"/>
  <c r="D11" i="5"/>
  <c r="P9" i="6"/>
  <c r="H119" i="6"/>
  <c r="G9" i="2"/>
  <c r="H62" i="3"/>
  <c r="G42" i="5"/>
  <c r="G36" i="5"/>
  <c r="O16" i="5"/>
  <c r="H81" i="17"/>
  <c r="H51" i="17"/>
  <c r="P37" i="17"/>
  <c r="G29" i="4"/>
  <c r="Q14" i="17"/>
  <c r="M47" i="17"/>
  <c r="M37" i="17"/>
  <c r="M59" i="17"/>
  <c r="M48" i="17"/>
  <c r="L16" i="4"/>
  <c r="L16" i="5"/>
  <c r="H41" i="21"/>
  <c r="H41" i="22"/>
  <c r="L88" i="2"/>
  <c r="P34" i="2"/>
  <c r="M61" i="15"/>
  <c r="M50" i="15"/>
  <c r="Q9" i="15"/>
  <c r="L82" i="2"/>
  <c r="P26" i="2"/>
  <c r="D11" i="19"/>
  <c r="M135" i="8"/>
  <c r="M104" i="8"/>
  <c r="M8" i="8"/>
  <c r="Q9" i="8"/>
  <c r="L9" i="4"/>
  <c r="L25" i="2"/>
  <c r="M134" i="6"/>
  <c r="Q63" i="6"/>
  <c r="O17" i="4"/>
  <c r="N8" i="22" s="1"/>
  <c r="G51" i="4"/>
  <c r="G18" i="4"/>
  <c r="O18" i="4" s="1"/>
  <c r="H148" i="11"/>
  <c r="P81" i="11"/>
  <c r="G30" i="4"/>
  <c r="L91" i="2"/>
  <c r="P37" i="2"/>
  <c r="M64" i="15"/>
  <c r="M55" i="15"/>
  <c r="Q28" i="15"/>
  <c r="O40" i="21" s="1"/>
  <c r="O36" i="2"/>
  <c r="N18" i="21" s="1"/>
  <c r="G90" i="2"/>
  <c r="G61" i="2"/>
  <c r="P27" i="15"/>
  <c r="H63" i="15"/>
  <c r="H54" i="15"/>
  <c r="O33" i="2"/>
  <c r="N17" i="21" s="1"/>
  <c r="G87" i="2"/>
  <c r="G60" i="2"/>
  <c r="P95" i="8"/>
  <c r="G28" i="4"/>
  <c r="M136" i="6"/>
  <c r="Q79" i="6"/>
  <c r="L23" i="22"/>
  <c r="L24" i="21"/>
  <c r="Q81" i="11"/>
  <c r="M121" i="6"/>
  <c r="L11" i="2"/>
  <c r="Q52" i="6"/>
  <c r="P19" i="5"/>
  <c r="L43" i="5"/>
  <c r="L37" i="5"/>
  <c r="H37" i="22"/>
  <c r="H38" i="21"/>
  <c r="M119" i="11"/>
  <c r="Q8" i="11"/>
  <c r="L24" i="5"/>
  <c r="O22" i="22"/>
  <c r="O23" i="21"/>
  <c r="G41" i="5"/>
  <c r="G35" i="5"/>
  <c r="O13" i="5"/>
  <c r="H53" i="17"/>
  <c r="H45" i="17"/>
  <c r="H21" i="21" s="1"/>
  <c r="P8" i="17"/>
  <c r="N21" i="21" s="1"/>
  <c r="G22" i="5"/>
  <c r="O11" i="4"/>
  <c r="N15" i="22" s="1"/>
  <c r="G50" i="4"/>
  <c r="G12" i="4"/>
  <c r="O12" i="4" s="1"/>
  <c r="H119" i="11"/>
  <c r="P8" i="11"/>
  <c r="G24" i="5"/>
  <c r="H36" i="22"/>
  <c r="H37" i="21"/>
  <c r="O25" i="2"/>
  <c r="N16" i="21" s="1"/>
  <c r="G81" i="2"/>
  <c r="G59" i="2"/>
  <c r="G42" i="2"/>
  <c r="P8" i="8"/>
  <c r="N15" i="21" s="1"/>
  <c r="H103" i="8"/>
  <c r="H15" i="21" s="1"/>
  <c r="M90" i="7"/>
  <c r="Q38" i="7"/>
  <c r="L21" i="2"/>
  <c r="L45" i="4"/>
  <c r="L18" i="22" s="1"/>
  <c r="O16" i="4"/>
  <c r="G54" i="4"/>
  <c r="D58" i="19"/>
  <c r="M120" i="6"/>
  <c r="L10" i="2"/>
  <c r="Q42" i="6"/>
  <c r="M63" i="3"/>
  <c r="M125" i="6"/>
  <c r="Q21" i="6"/>
  <c r="N23" i="22"/>
  <c r="N24" i="21"/>
  <c r="H23" i="22"/>
  <c r="H24" i="21"/>
  <c r="H60" i="16"/>
  <c r="H49" i="16"/>
  <c r="P8" i="16"/>
  <c r="M27" i="15"/>
  <c r="M145" i="8" s="1"/>
  <c r="M120" i="8"/>
  <c r="M119" i="8"/>
  <c r="Q49" i="8"/>
  <c r="L21" i="4"/>
  <c r="L36" i="2"/>
  <c r="O21" i="4"/>
  <c r="G49" i="4"/>
  <c r="G24" i="4"/>
  <c r="O24" i="4" s="1"/>
  <c r="O15" i="4"/>
  <c r="G48" i="4"/>
  <c r="P8" i="15"/>
  <c r="H60" i="15"/>
  <c r="H49" i="15"/>
  <c r="L77" i="2"/>
  <c r="P19" i="2"/>
  <c r="L51" i="4"/>
  <c r="P17" i="4"/>
  <c r="O8" i="22" s="1"/>
  <c r="O23" i="22"/>
  <c r="O24" i="21"/>
  <c r="M60" i="16"/>
  <c r="Q8" i="16"/>
  <c r="M49" i="16"/>
  <c r="H40" i="22"/>
  <c r="H40" i="21"/>
  <c r="N37" i="22"/>
  <c r="N38" i="21"/>
  <c r="M8" i="15"/>
  <c r="M108" i="8"/>
  <c r="M107" i="8"/>
  <c r="M95" i="8"/>
  <c r="Q22" i="8"/>
  <c r="L15" i="4"/>
  <c r="L33" i="2"/>
  <c r="M80" i="3"/>
  <c r="O11" i="2"/>
  <c r="G68" i="2"/>
  <c r="L50" i="4"/>
  <c r="P11" i="4"/>
  <c r="O15" i="22" s="1"/>
  <c r="L22" i="22"/>
  <c r="L23" i="21"/>
  <c r="O10" i="4"/>
  <c r="G53" i="4"/>
  <c r="Q9" i="17"/>
  <c r="M54" i="17"/>
  <c r="M46" i="17"/>
  <c r="M8" i="17"/>
  <c r="L10" i="4"/>
  <c r="L13" i="5"/>
  <c r="N22" i="22"/>
  <c r="N23" i="21"/>
  <c r="H22" i="22"/>
  <c r="H23" i="21"/>
  <c r="L92" i="2"/>
  <c r="P38" i="2"/>
  <c r="M65" i="15"/>
  <c r="M56" i="15"/>
  <c r="Q41" i="15"/>
  <c r="O41" i="21" s="1"/>
  <c r="L89" i="2"/>
  <c r="P35" i="2"/>
  <c r="M62" i="15"/>
  <c r="M51" i="15"/>
  <c r="Q22" i="15"/>
  <c r="Q39" i="3"/>
  <c r="M81" i="3"/>
  <c r="N36" i="22"/>
  <c r="N37" i="21"/>
  <c r="L85" i="2"/>
  <c r="P29" i="2"/>
  <c r="O9" i="4"/>
  <c r="G47" i="4"/>
  <c r="O10" i="2"/>
  <c r="G67" i="2"/>
  <c r="M9" i="6"/>
  <c r="I22" i="3" l="1"/>
  <c r="I47" i="3" s="1"/>
  <c r="M148" i="11"/>
  <c r="K22" i="2"/>
  <c r="K31" i="2"/>
  <c r="K51" i="2" s="1"/>
  <c r="M74" i="3"/>
  <c r="M64" i="3"/>
  <c r="I61" i="3"/>
  <c r="M57" i="3"/>
  <c r="N57" i="3"/>
  <c r="J23" i="5"/>
  <c r="J25" i="5" s="1"/>
  <c r="J29" i="5" s="1"/>
  <c r="E79" i="3"/>
  <c r="J55" i="3"/>
  <c r="J22" i="3"/>
  <c r="J47" i="3" s="1"/>
  <c r="J30" i="3"/>
  <c r="J61" i="3"/>
  <c r="N49" i="16"/>
  <c r="N60" i="16"/>
  <c r="E35" i="21"/>
  <c r="E34" i="22"/>
  <c r="N62" i="3"/>
  <c r="M9" i="2"/>
  <c r="M66" i="2" s="1"/>
  <c r="N119" i="6"/>
  <c r="Q10" i="3"/>
  <c r="K29" i="3"/>
  <c r="K66" i="3"/>
  <c r="Q15" i="3"/>
  <c r="M67" i="3"/>
  <c r="M81" i="2"/>
  <c r="M42" i="2"/>
  <c r="M63" i="2" s="1"/>
  <c r="M59" i="2"/>
  <c r="E65" i="2"/>
  <c r="E57" i="2"/>
  <c r="E23" i="2"/>
  <c r="E50" i="2" s="1"/>
  <c r="E31" i="2"/>
  <c r="E22" i="2"/>
  <c r="E49" i="2" s="1"/>
  <c r="F29" i="3"/>
  <c r="F66" i="3"/>
  <c r="F56" i="3"/>
  <c r="M21" i="3"/>
  <c r="N21" i="3"/>
  <c r="N73" i="3" s="1"/>
  <c r="P21" i="3"/>
  <c r="H73" i="3"/>
  <c r="M51" i="4"/>
  <c r="M18" i="4"/>
  <c r="M42" i="4" s="1"/>
  <c r="M30" i="4"/>
  <c r="M58" i="4" s="1"/>
  <c r="N148" i="11"/>
  <c r="N60" i="15"/>
  <c r="N49" i="15"/>
  <c r="K56" i="3"/>
  <c r="K22" i="3"/>
  <c r="K47" i="3" s="1"/>
  <c r="K55" i="3"/>
  <c r="K30" i="3"/>
  <c r="K61" i="3"/>
  <c r="M42" i="5"/>
  <c r="M36" i="5"/>
  <c r="O35" i="21"/>
  <c r="O34" i="22"/>
  <c r="E150" i="8"/>
  <c r="E53" i="3"/>
  <c r="E52" i="3"/>
  <c r="J31" i="2"/>
  <c r="J52" i="2" s="1"/>
  <c r="J65" i="2"/>
  <c r="J57" i="2"/>
  <c r="J23" i="2"/>
  <c r="J22" i="2"/>
  <c r="J49" i="2" s="1"/>
  <c r="N63" i="16"/>
  <c r="N54" i="16"/>
  <c r="M87" i="2"/>
  <c r="M60" i="2"/>
  <c r="N67" i="3"/>
  <c r="L30" i="3"/>
  <c r="L55" i="3"/>
  <c r="L22" i="3"/>
  <c r="L61" i="3"/>
  <c r="H22" i="2"/>
  <c r="H49" i="2" s="1"/>
  <c r="H23" i="2"/>
  <c r="H50" i="2" s="1"/>
  <c r="H31" i="2"/>
  <c r="H65" i="2"/>
  <c r="H57" i="2"/>
  <c r="P22" i="4"/>
  <c r="O17" i="22" s="1"/>
  <c r="K11" i="5"/>
  <c r="K31" i="5" s="1"/>
  <c r="I42" i="3"/>
  <c r="I40" i="3"/>
  <c r="I52" i="3" s="1"/>
  <c r="I49" i="3"/>
  <c r="I48" i="3"/>
  <c r="E30" i="2"/>
  <c r="F95" i="14" s="1"/>
  <c r="E58" i="2"/>
  <c r="E41" i="2"/>
  <c r="E62" i="2" s="1"/>
  <c r="E70" i="2"/>
  <c r="F30" i="3"/>
  <c r="M24" i="5"/>
  <c r="M44" i="5" s="1"/>
  <c r="N119" i="11"/>
  <c r="N142" i="8"/>
  <c r="H38" i="5"/>
  <c r="H11" i="5"/>
  <c r="E86" i="3"/>
  <c r="E82" i="3"/>
  <c r="M90" i="2"/>
  <c r="M61" i="2"/>
  <c r="N63" i="15"/>
  <c r="N54" i="15"/>
  <c r="Q35" i="3"/>
  <c r="M38" i="3"/>
  <c r="M59" i="3"/>
  <c r="H50" i="3"/>
  <c r="P38" i="3"/>
  <c r="N83" i="3"/>
  <c r="N38" i="3"/>
  <c r="N59" i="3"/>
  <c r="L25" i="21"/>
  <c r="L24" i="22"/>
  <c r="M63" i="16"/>
  <c r="Q27" i="16"/>
  <c r="M54" i="16"/>
  <c r="L52" i="4"/>
  <c r="P23" i="4"/>
  <c r="M41" i="5"/>
  <c r="M35" i="5"/>
  <c r="M53" i="4"/>
  <c r="M12" i="4"/>
  <c r="M41" i="4" s="1"/>
  <c r="N81" i="17"/>
  <c r="M29" i="4"/>
  <c r="N51" i="17"/>
  <c r="M55" i="4"/>
  <c r="M24" i="4"/>
  <c r="M43" i="4" s="1"/>
  <c r="M22" i="5"/>
  <c r="N45" i="17"/>
  <c r="N53" i="17"/>
  <c r="M43" i="5"/>
  <c r="M37" i="5"/>
  <c r="G43" i="4"/>
  <c r="H16" i="22" s="1"/>
  <c r="K30" i="2"/>
  <c r="L95" i="14" s="1"/>
  <c r="K58" i="2"/>
  <c r="K70" i="2"/>
  <c r="K41" i="2"/>
  <c r="K62" i="2" s="1"/>
  <c r="K35" i="21"/>
  <c r="K34" i="22"/>
  <c r="D8" i="20"/>
  <c r="K50" i="2"/>
  <c r="K96" i="2"/>
  <c r="I50" i="2"/>
  <c r="D10" i="20"/>
  <c r="K44" i="2"/>
  <c r="K55" i="2" s="1"/>
  <c r="K98" i="2"/>
  <c r="K95" i="2"/>
  <c r="D7" i="20"/>
  <c r="K49" i="2"/>
  <c r="I51" i="2"/>
  <c r="I39" i="2"/>
  <c r="I86" i="2" s="1"/>
  <c r="I52" i="2"/>
  <c r="I44" i="2"/>
  <c r="I55" i="2" s="1"/>
  <c r="J33" i="5"/>
  <c r="K23" i="5"/>
  <c r="I31" i="5"/>
  <c r="I23" i="5"/>
  <c r="I30" i="5"/>
  <c r="D30" i="5"/>
  <c r="D31" i="5"/>
  <c r="D23" i="5"/>
  <c r="D50" i="2"/>
  <c r="E23" i="5"/>
  <c r="E30" i="5"/>
  <c r="D52" i="2"/>
  <c r="D44" i="2"/>
  <c r="D55" i="2" s="1"/>
  <c r="D51" i="2"/>
  <c r="D39" i="2"/>
  <c r="D86" i="2" s="1"/>
  <c r="L37" i="22"/>
  <c r="L38" i="21"/>
  <c r="Q8" i="17"/>
  <c r="O21" i="21" s="1"/>
  <c r="M45" i="17"/>
  <c r="L21" i="21" s="1"/>
  <c r="M53" i="17"/>
  <c r="L22" i="5"/>
  <c r="L48" i="4"/>
  <c r="P15" i="4"/>
  <c r="Q95" i="8"/>
  <c r="L28" i="4"/>
  <c r="M60" i="15"/>
  <c r="M49" i="15"/>
  <c r="Q8" i="15"/>
  <c r="H35" i="22"/>
  <c r="H36" i="21"/>
  <c r="L49" i="4"/>
  <c r="P21" i="4"/>
  <c r="L24" i="4"/>
  <c r="P24" i="4" s="1"/>
  <c r="N21" i="22"/>
  <c r="N22" i="21"/>
  <c r="G40" i="5"/>
  <c r="G32" i="5"/>
  <c r="O22" i="5"/>
  <c r="O21" i="22"/>
  <c r="O22" i="21"/>
  <c r="N39" i="22"/>
  <c r="N40" i="22"/>
  <c r="N39" i="21"/>
  <c r="L40" i="22"/>
  <c r="L40" i="21"/>
  <c r="L81" i="2"/>
  <c r="L59" i="2"/>
  <c r="L42" i="2"/>
  <c r="P25" i="2"/>
  <c r="O16" i="21" s="1"/>
  <c r="P16" i="5"/>
  <c r="L42" i="5"/>
  <c r="L36" i="5"/>
  <c r="Q37" i="17"/>
  <c r="M51" i="17"/>
  <c r="M81" i="17"/>
  <c r="L29" i="4"/>
  <c r="O37" i="22"/>
  <c r="O38" i="21"/>
  <c r="P13" i="5"/>
  <c r="L41" i="5"/>
  <c r="L35" i="5"/>
  <c r="M119" i="6"/>
  <c r="L9" i="2"/>
  <c r="Q9" i="6"/>
  <c r="M62" i="3"/>
  <c r="L41" i="21"/>
  <c r="L41" i="22"/>
  <c r="L53" i="4"/>
  <c r="P10" i="4"/>
  <c r="L87" i="2"/>
  <c r="L60" i="2"/>
  <c r="P33" i="2"/>
  <c r="O17" i="21" s="1"/>
  <c r="N35" i="22"/>
  <c r="N36" i="21"/>
  <c r="L90" i="2"/>
  <c r="L61" i="2"/>
  <c r="P36" i="2"/>
  <c r="O18" i="21" s="1"/>
  <c r="M63" i="15"/>
  <c r="M54" i="15"/>
  <c r="Q27" i="15"/>
  <c r="L67" i="2"/>
  <c r="P10" i="2"/>
  <c r="L79" i="2"/>
  <c r="P21" i="2"/>
  <c r="O42" i="2"/>
  <c r="G63" i="2"/>
  <c r="G44" i="5"/>
  <c r="O24" i="5"/>
  <c r="H21" i="22"/>
  <c r="H22" i="21"/>
  <c r="P24" i="5"/>
  <c r="L44" i="5"/>
  <c r="L21" i="22"/>
  <c r="L22" i="21"/>
  <c r="L68" i="2"/>
  <c r="P11" i="2"/>
  <c r="L58" i="4"/>
  <c r="P30" i="4"/>
  <c r="O28" i="4"/>
  <c r="G56" i="4"/>
  <c r="H39" i="21"/>
  <c r="H39" i="22"/>
  <c r="O30" i="4"/>
  <c r="G58" i="4"/>
  <c r="G31" i="4"/>
  <c r="O31" i="4" s="1"/>
  <c r="L47" i="4"/>
  <c r="P9" i="4"/>
  <c r="M103" i="8"/>
  <c r="L15" i="21" s="1"/>
  <c r="Q8" i="8"/>
  <c r="O15" i="21" s="1"/>
  <c r="O36" i="22"/>
  <c r="O37" i="21"/>
  <c r="L36" i="22"/>
  <c r="L37" i="21"/>
  <c r="L54" i="4"/>
  <c r="P16" i="4"/>
  <c r="O29" i="4"/>
  <c r="G57" i="4"/>
  <c r="O9" i="2"/>
  <c r="G66" i="2"/>
  <c r="L12" i="4"/>
  <c r="M142" i="8"/>
  <c r="L18" i="4"/>
  <c r="P18" i="4" s="1"/>
  <c r="G41" i="4"/>
  <c r="H14" i="22" s="1"/>
  <c r="G42" i="4"/>
  <c r="H15" i="22" s="1"/>
  <c r="K39" i="2" l="1"/>
  <c r="K86" i="2" s="1"/>
  <c r="K52" i="2"/>
  <c r="L31" i="4"/>
  <c r="L44" i="4" s="1"/>
  <c r="L17" i="22" s="1"/>
  <c r="I79" i="3"/>
  <c r="E31" i="5"/>
  <c r="H51" i="2"/>
  <c r="H44" i="2"/>
  <c r="H55" i="2" s="1"/>
  <c r="H39" i="2"/>
  <c r="H86" i="2" s="1"/>
  <c r="H52" i="2"/>
  <c r="L47" i="3"/>
  <c r="L89" i="3"/>
  <c r="H23" i="5"/>
  <c r="H30" i="5"/>
  <c r="H31" i="5"/>
  <c r="K30" i="5"/>
  <c r="I53" i="3"/>
  <c r="J50" i="2"/>
  <c r="J31" i="5"/>
  <c r="E51" i="2"/>
  <c r="E39" i="2"/>
  <c r="E80" i="2" s="1"/>
  <c r="E52" i="2"/>
  <c r="E44" i="2"/>
  <c r="E55" i="2" s="1"/>
  <c r="J42" i="3"/>
  <c r="J40" i="3"/>
  <c r="J79" i="3" s="1"/>
  <c r="J48" i="3"/>
  <c r="J49" i="3"/>
  <c r="K48" i="3"/>
  <c r="K40" i="3"/>
  <c r="K42" i="3"/>
  <c r="K49" i="3"/>
  <c r="I150" i="8"/>
  <c r="Q21" i="3"/>
  <c r="M73" i="3"/>
  <c r="F42" i="3"/>
  <c r="F40" i="3"/>
  <c r="F52" i="3" s="1"/>
  <c r="F48" i="3"/>
  <c r="F49" i="3"/>
  <c r="I51" i="3"/>
  <c r="I86" i="3"/>
  <c r="I82" i="3"/>
  <c r="L91" i="3"/>
  <c r="L40" i="3"/>
  <c r="L150" i="8" s="1"/>
  <c r="L48" i="3"/>
  <c r="L49" i="3"/>
  <c r="L42" i="3"/>
  <c r="L79" i="3"/>
  <c r="J51" i="2"/>
  <c r="J39" i="2"/>
  <c r="J44" i="2"/>
  <c r="J55" i="2" s="1"/>
  <c r="N50" i="3"/>
  <c r="M50" i="3"/>
  <c r="Q38" i="3"/>
  <c r="M40" i="5"/>
  <c r="M32" i="5"/>
  <c r="M57" i="4"/>
  <c r="M31" i="4"/>
  <c r="M44" i="4" s="1"/>
  <c r="L149" i="8"/>
  <c r="J149" i="8"/>
  <c r="K33" i="5"/>
  <c r="K25" i="5"/>
  <c r="K29" i="5" s="1"/>
  <c r="I53" i="2"/>
  <c r="I54" i="2"/>
  <c r="K53" i="2"/>
  <c r="K54" i="2"/>
  <c r="I80" i="2"/>
  <c r="K80" i="2"/>
  <c r="I25" i="5"/>
  <c r="I29" i="5" s="1"/>
  <c r="I33" i="5"/>
  <c r="E149" i="8"/>
  <c r="D25" i="5"/>
  <c r="D29" i="5" s="1"/>
  <c r="D33" i="5"/>
  <c r="D53" i="2"/>
  <c r="D54" i="2"/>
  <c r="E33" i="5"/>
  <c r="E25" i="5"/>
  <c r="E29" i="5" s="1"/>
  <c r="D80" i="2"/>
  <c r="P12" i="4"/>
  <c r="L41" i="4"/>
  <c r="L14" i="22" s="1"/>
  <c r="L66" i="2"/>
  <c r="P9" i="2"/>
  <c r="L57" i="4"/>
  <c r="P29" i="4"/>
  <c r="L63" i="2"/>
  <c r="P42" i="2"/>
  <c r="G44" i="4"/>
  <c r="H17" i="22" s="1"/>
  <c r="L42" i="4"/>
  <c r="L15" i="22" s="1"/>
  <c r="O40" i="22"/>
  <c r="O39" i="21"/>
  <c r="O39" i="22"/>
  <c r="L39" i="21"/>
  <c r="L39" i="22"/>
  <c r="O35" i="22"/>
  <c r="O36" i="21"/>
  <c r="L35" i="22"/>
  <c r="L36" i="21"/>
  <c r="L56" i="4"/>
  <c r="P28" i="4"/>
  <c r="P22" i="5"/>
  <c r="L40" i="5"/>
  <c r="L32" i="5"/>
  <c r="L43" i="4"/>
  <c r="L16" i="22" s="1"/>
  <c r="P31" i="4" l="1"/>
  <c r="H80" i="2"/>
  <c r="L51" i="3"/>
  <c r="J51" i="3"/>
  <c r="J150" i="8"/>
  <c r="F79" i="3"/>
  <c r="K86" i="3"/>
  <c r="K82" i="3"/>
  <c r="K150" i="8"/>
  <c r="K52" i="3"/>
  <c r="J80" i="2"/>
  <c r="J53" i="2"/>
  <c r="K149" i="8"/>
  <c r="J54" i="2"/>
  <c r="J86" i="2"/>
  <c r="L82" i="3"/>
  <c r="L86" i="3"/>
  <c r="L53" i="3"/>
  <c r="L52" i="3"/>
  <c r="K79" i="3"/>
  <c r="J86" i="3"/>
  <c r="J82" i="3"/>
  <c r="F53" i="3"/>
  <c r="F51" i="3"/>
  <c r="F82" i="3"/>
  <c r="F86" i="3"/>
  <c r="K51" i="3"/>
  <c r="F150" i="8"/>
  <c r="K53" i="3"/>
  <c r="J53" i="3"/>
  <c r="J52" i="3"/>
  <c r="F149" i="8"/>
  <c r="E54" i="2"/>
  <c r="E53" i="2"/>
  <c r="E86" i="2"/>
  <c r="H33" i="5"/>
  <c r="H25" i="5"/>
  <c r="H29" i="5" s="1"/>
  <c r="H53" i="2"/>
  <c r="I149" i="8"/>
  <c r="H54" i="2"/>
  <c r="G84" i="6" l="1"/>
  <c r="G137" i="6" s="1"/>
  <c r="H89" i="6"/>
  <c r="P89" i="6" l="1"/>
  <c r="N89" i="6"/>
  <c r="N84" i="6" s="1"/>
  <c r="M89" i="6"/>
  <c r="H84" i="6"/>
  <c r="G62" i="6"/>
  <c r="G13" i="3" s="1"/>
  <c r="N137" i="6" l="1"/>
  <c r="N62" i="6"/>
  <c r="G9" i="3"/>
  <c r="H13" i="3"/>
  <c r="Q89" i="6"/>
  <c r="M84" i="6"/>
  <c r="G122" i="6"/>
  <c r="G65" i="3"/>
  <c r="G8" i="6"/>
  <c r="G140" i="6"/>
  <c r="F12" i="2"/>
  <c r="F69" i="2" s="1"/>
  <c r="H137" i="6"/>
  <c r="P84" i="6"/>
  <c r="H62" i="6"/>
  <c r="M13" i="3" l="1"/>
  <c r="N13" i="3"/>
  <c r="P13" i="3"/>
  <c r="H9" i="3"/>
  <c r="G55" i="3"/>
  <c r="N122" i="6"/>
  <c r="M12" i="2"/>
  <c r="M69" i="2" s="1"/>
  <c r="N140" i="6"/>
  <c r="N8" i="6"/>
  <c r="G118" i="6"/>
  <c r="F9" i="5"/>
  <c r="G61" i="3"/>
  <c r="C127" i="20"/>
  <c r="F8" i="2"/>
  <c r="H140" i="6"/>
  <c r="P62" i="6"/>
  <c r="G12" i="2"/>
  <c r="H65" i="3"/>
  <c r="H122" i="6"/>
  <c r="H8" i="6"/>
  <c r="M137" i="6"/>
  <c r="Q84" i="6"/>
  <c r="M62" i="6"/>
  <c r="P9" i="3" l="1"/>
  <c r="H55" i="3"/>
  <c r="N65" i="3"/>
  <c r="N9" i="3"/>
  <c r="M9" i="5"/>
  <c r="N118" i="6"/>
  <c r="M8" i="2"/>
  <c r="Q13" i="3"/>
  <c r="M9" i="3"/>
  <c r="H61" i="3"/>
  <c r="G9" i="5"/>
  <c r="P8" i="6"/>
  <c r="H118" i="6"/>
  <c r="G8" i="2"/>
  <c r="F57" i="2"/>
  <c r="F65" i="2"/>
  <c r="M122" i="6"/>
  <c r="M65" i="3"/>
  <c r="Q62" i="6"/>
  <c r="M140" i="6"/>
  <c r="L12" i="2"/>
  <c r="M8" i="6"/>
  <c r="G69" i="2"/>
  <c r="O12" i="2"/>
  <c r="F38" i="5"/>
  <c r="Q9" i="3" l="1"/>
  <c r="M55" i="3"/>
  <c r="M38" i="5"/>
  <c r="N55" i="3"/>
  <c r="N61" i="3"/>
  <c r="M57" i="2"/>
  <c r="M65" i="2"/>
  <c r="M118" i="6"/>
  <c r="Q8" i="6"/>
  <c r="M61" i="3"/>
  <c r="L9" i="5"/>
  <c r="L8" i="2"/>
  <c r="L69" i="2"/>
  <c r="P12" i="2"/>
  <c r="G65" i="2"/>
  <c r="G57" i="2"/>
  <c r="O8" i="2"/>
  <c r="N13" i="21" s="1"/>
  <c r="G38" i="5"/>
  <c r="O9" i="5"/>
  <c r="P9" i="5" l="1"/>
  <c r="L38" i="5"/>
  <c r="L65" i="2"/>
  <c r="L57" i="2"/>
  <c r="P8" i="2"/>
  <c r="O13" i="21" s="1"/>
  <c r="G161" i="6" l="1"/>
  <c r="F15" i="2"/>
  <c r="F72" i="2" s="1"/>
  <c r="C121" i="20"/>
  <c r="G16" i="3"/>
  <c r="H16" i="3" s="1"/>
  <c r="P16" i="3" s="1"/>
  <c r="G8" i="7"/>
  <c r="G84" i="7" s="1"/>
  <c r="H14" i="7"/>
  <c r="G15" i="2" s="1"/>
  <c r="M14" i="7" l="1"/>
  <c r="Q14" i="7" s="1"/>
  <c r="O15" i="2"/>
  <c r="G72" i="2"/>
  <c r="F13" i="2"/>
  <c r="H8" i="7"/>
  <c r="H14" i="3"/>
  <c r="N16" i="3"/>
  <c r="G94" i="14"/>
  <c r="F10" i="5"/>
  <c r="H68" i="3"/>
  <c r="P14" i="7"/>
  <c r="G68" i="3"/>
  <c r="N14" i="7"/>
  <c r="M16" i="3"/>
  <c r="G14" i="3"/>
  <c r="G56" i="3" s="1"/>
  <c r="H56" i="3"/>
  <c r="L15" i="2" l="1"/>
  <c r="P15" i="2" s="1"/>
  <c r="D75" i="19"/>
  <c r="M8" i="7"/>
  <c r="M84" i="7" s="1"/>
  <c r="Q16" i="3"/>
  <c r="M68" i="3"/>
  <c r="M14" i="3"/>
  <c r="M56" i="3" s="1"/>
  <c r="F39" i="5"/>
  <c r="F11" i="5"/>
  <c r="L72" i="2"/>
  <c r="H29" i="3"/>
  <c r="H22" i="3"/>
  <c r="P14" i="3"/>
  <c r="H66" i="3"/>
  <c r="H30" i="3"/>
  <c r="F58" i="2"/>
  <c r="F41" i="2"/>
  <c r="F62" i="2" s="1"/>
  <c r="F23" i="2"/>
  <c r="F22" i="2"/>
  <c r="F70" i="2"/>
  <c r="F31" i="2"/>
  <c r="F30" i="2"/>
  <c r="G66" i="3"/>
  <c r="G30" i="3"/>
  <c r="G22" i="3"/>
  <c r="G29" i="3"/>
  <c r="M15" i="2"/>
  <c r="M72" i="2" s="1"/>
  <c r="N8" i="7"/>
  <c r="G35" i="21"/>
  <c r="G34" i="22"/>
  <c r="N68" i="3"/>
  <c r="N14" i="3"/>
  <c r="N56" i="3" s="1"/>
  <c r="P8" i="7"/>
  <c r="H94" i="14"/>
  <c r="G10" i="5"/>
  <c r="G13" i="2"/>
  <c r="H84" i="7"/>
  <c r="L10" i="5"/>
  <c r="L13" i="2" l="1"/>
  <c r="L70" i="2" s="1"/>
  <c r="Q8" i="7"/>
  <c r="D104" i="19"/>
  <c r="M94" i="14"/>
  <c r="L35" i="21" s="1"/>
  <c r="P10" i="5"/>
  <c r="L11" i="5"/>
  <c r="L39" i="5"/>
  <c r="G39" i="5"/>
  <c r="O10" i="5"/>
  <c r="G11" i="5"/>
  <c r="N30" i="3"/>
  <c r="N29" i="3"/>
  <c r="N66" i="3"/>
  <c r="N22" i="3"/>
  <c r="N47" i="3" s="1"/>
  <c r="N94" i="14"/>
  <c r="M10" i="5"/>
  <c r="D8" i="19"/>
  <c r="N84" i="7"/>
  <c r="M13" i="2"/>
  <c r="F39" i="2"/>
  <c r="F53" i="2" s="1"/>
  <c r="C10" i="20"/>
  <c r="F51" i="2"/>
  <c r="F44" i="2"/>
  <c r="F55" i="2" s="1"/>
  <c r="F98" i="2"/>
  <c r="F52" i="2"/>
  <c r="F96" i="2"/>
  <c r="C8" i="20"/>
  <c r="F50" i="2"/>
  <c r="F80" i="2"/>
  <c r="H47" i="3"/>
  <c r="P22" i="3"/>
  <c r="G70" i="2"/>
  <c r="G22" i="2"/>
  <c r="G58" i="2"/>
  <c r="O13" i="2"/>
  <c r="N14" i="21" s="1"/>
  <c r="G30" i="2"/>
  <c r="G41" i="2"/>
  <c r="G23" i="2"/>
  <c r="G31" i="2"/>
  <c r="H34" i="22"/>
  <c r="H35" i="21"/>
  <c r="G47" i="3"/>
  <c r="G89" i="3"/>
  <c r="G48" i="3"/>
  <c r="G49" i="3"/>
  <c r="G91" i="3"/>
  <c r="G40" i="3"/>
  <c r="G52" i="3" s="1"/>
  <c r="G42" i="3"/>
  <c r="G95" i="14"/>
  <c r="F49" i="2"/>
  <c r="C7" i="20"/>
  <c r="F95" i="2"/>
  <c r="H48" i="3"/>
  <c r="P30" i="3"/>
  <c r="H42" i="3"/>
  <c r="H40" i="3"/>
  <c r="H51" i="3" s="1"/>
  <c r="H49" i="3"/>
  <c r="P29" i="3"/>
  <c r="F30" i="5"/>
  <c r="F31" i="5"/>
  <c r="F23" i="5"/>
  <c r="M66" i="3"/>
  <c r="M29" i="3"/>
  <c r="Q14" i="3"/>
  <c r="M22" i="3"/>
  <c r="M30" i="3"/>
  <c r="F86" i="2" l="1"/>
  <c r="L31" i="2"/>
  <c r="L51" i="2" s="1"/>
  <c r="L23" i="2"/>
  <c r="L58" i="2"/>
  <c r="L41" i="2"/>
  <c r="L62" i="2" s="1"/>
  <c r="P13" i="2"/>
  <c r="O14" i="21" s="1"/>
  <c r="L22" i="2"/>
  <c r="L49" i="2" s="1"/>
  <c r="L30" i="2"/>
  <c r="P30" i="2" s="1"/>
  <c r="L34" i="22"/>
  <c r="F54" i="2"/>
  <c r="G150" i="8"/>
  <c r="H53" i="3"/>
  <c r="H79" i="3"/>
  <c r="G79" i="3"/>
  <c r="G51" i="3"/>
  <c r="M47" i="3"/>
  <c r="Q22" i="3"/>
  <c r="M49" i="3"/>
  <c r="M40" i="3"/>
  <c r="M51" i="3" s="1"/>
  <c r="Q30" i="3"/>
  <c r="M48" i="3"/>
  <c r="M42" i="3"/>
  <c r="F33" i="5"/>
  <c r="F25" i="5"/>
  <c r="F29" i="5" s="1"/>
  <c r="P40" i="3"/>
  <c r="H52" i="3"/>
  <c r="G82" i="3"/>
  <c r="G86" i="3"/>
  <c r="G51" i="2"/>
  <c r="G52" i="2"/>
  <c r="O31" i="2"/>
  <c r="N10" i="21" s="1"/>
  <c r="G39" i="2"/>
  <c r="G80" i="2" s="1"/>
  <c r="G44" i="2"/>
  <c r="G62" i="2"/>
  <c r="O41" i="2"/>
  <c r="G49" i="2"/>
  <c r="O22" i="2"/>
  <c r="N8" i="21" s="1"/>
  <c r="M70" i="2"/>
  <c r="M30" i="2"/>
  <c r="M23" i="2"/>
  <c r="M58" i="2"/>
  <c r="M31" i="2"/>
  <c r="M41" i="2"/>
  <c r="M62" i="2" s="1"/>
  <c r="M22" i="2"/>
  <c r="M49" i="2" s="1"/>
  <c r="N40" i="3"/>
  <c r="N52" i="3" s="1"/>
  <c r="N48" i="3"/>
  <c r="N49" i="3"/>
  <c r="N42" i="3"/>
  <c r="O11" i="5"/>
  <c r="G23" i="5"/>
  <c r="G31" i="5"/>
  <c r="G30" i="5"/>
  <c r="P22" i="2"/>
  <c r="O8" i="21" s="1"/>
  <c r="G149" i="8"/>
  <c r="Q29" i="3"/>
  <c r="M53" i="3"/>
  <c r="H86" i="3"/>
  <c r="H82" i="3"/>
  <c r="P42" i="3"/>
  <c r="G50" i="2"/>
  <c r="O23" i="2"/>
  <c r="N9" i="21" s="1"/>
  <c r="H95" i="14"/>
  <c r="O30" i="2"/>
  <c r="M39" i="5"/>
  <c r="M11" i="5"/>
  <c r="L50" i="2"/>
  <c r="P23" i="2"/>
  <c r="O9" i="21" s="1"/>
  <c r="P41" i="2"/>
  <c r="L31" i="5"/>
  <c r="L30" i="5"/>
  <c r="P11" i="5"/>
  <c r="L23" i="5"/>
  <c r="H150" i="8"/>
  <c r="G53" i="3"/>
  <c r="P31" i="2" l="1"/>
  <c r="O10" i="21" s="1"/>
  <c r="L39" i="2"/>
  <c r="M149" i="8" s="1"/>
  <c r="L44" i="2"/>
  <c r="L55" i="2" s="1"/>
  <c r="D14" i="19"/>
  <c r="D106" i="19" s="1"/>
  <c r="L52" i="2"/>
  <c r="M95" i="14"/>
  <c r="N51" i="3"/>
  <c r="N150" i="8"/>
  <c r="G54" i="2"/>
  <c r="N53" i="3"/>
  <c r="N79" i="3"/>
  <c r="M150" i="8"/>
  <c r="P44" i="2"/>
  <c r="P39" i="2"/>
  <c r="M31" i="5"/>
  <c r="M23" i="5"/>
  <c r="M30" i="5"/>
  <c r="G33" i="5"/>
  <c r="O23" i="5"/>
  <c r="G25" i="5"/>
  <c r="O25" i="5" s="1"/>
  <c r="N82" i="3"/>
  <c r="N86" i="3"/>
  <c r="N95" i="14"/>
  <c r="O39" i="2"/>
  <c r="G53" i="2"/>
  <c r="G86" i="2"/>
  <c r="M79" i="3"/>
  <c r="L33" i="5"/>
  <c r="P23" i="5"/>
  <c r="L25" i="5"/>
  <c r="M51" i="2"/>
  <c r="M44" i="2"/>
  <c r="M55" i="2" s="1"/>
  <c r="M52" i="2"/>
  <c r="M39" i="2"/>
  <c r="M53" i="2" s="1"/>
  <c r="M50" i="2"/>
  <c r="O44" i="2"/>
  <c r="G55" i="2"/>
  <c r="Q42" i="3"/>
  <c r="M82" i="3"/>
  <c r="M86" i="3"/>
  <c r="Q40" i="3"/>
  <c r="M52" i="3"/>
  <c r="H149" i="8"/>
  <c r="L86" i="2" l="1"/>
  <c r="L80" i="2"/>
  <c r="L54" i="2"/>
  <c r="L53" i="2"/>
  <c r="P25" i="5"/>
  <c r="M80" i="2"/>
  <c r="M86" i="2"/>
  <c r="N149" i="8"/>
  <c r="L29" i="5"/>
  <c r="M54" i="2"/>
  <c r="G29" i="5"/>
  <c r="M25" i="5"/>
  <c r="M29" i="5" s="1"/>
  <c r="M33" i="5"/>
</calcChain>
</file>

<file path=xl/comments1.xml><?xml version="1.0" encoding="utf-8"?>
<comments xmlns="http://schemas.openxmlformats.org/spreadsheetml/2006/main">
  <authors>
    <author>TWickens</author>
    <author>veswaran</author>
    <author>MAlves</author>
  </authors>
  <commentList>
    <comment ref="I8" authorId="0" shapeId="0">
      <text>
        <r>
          <rPr>
            <sz val="8"/>
            <rFont val="Tahoma"/>
            <family val="2"/>
          </rPr>
          <t xml:space="preserve">La moneda solo deberá escribirse en esta página y aparecerá en las páginas siguientes.
</t>
        </r>
      </text>
    </comment>
    <comment ref="I9" authorId="0" shapeId="0">
      <text>
        <r>
          <rPr>
            <sz val="8"/>
            <rFont val="Tahoma"/>
            <family val="2"/>
          </rPr>
          <t xml:space="preserve">El código solo deberá escribirse en esta página y aparecerá en las páginas siguientes.
</t>
        </r>
      </text>
    </comment>
    <comment ref="I10" authorId="0" shapeId="0">
      <text>
        <r>
          <rPr>
            <sz val="8"/>
            <rFont val="Tahoma"/>
            <family val="2"/>
          </rPr>
          <t xml:space="preserve">El ejercicio solo deberá escribirse en esta página y aparecerá en las páginas siguientes.
</t>
        </r>
      </text>
    </comment>
    <comment ref="I11" authorId="0" shapeId="0">
      <text>
        <r>
          <rPr>
            <sz val="8"/>
            <rFont val="Tahoma"/>
            <family val="2"/>
          </rPr>
          <t xml:space="preserve">Month of fiscal year end only needs to be entered here and it will appear on every subsequent page
</t>
        </r>
      </text>
    </comment>
    <comment ref="I12" authorId="1" shapeId="0">
      <text>
        <r>
          <rPr>
            <sz val="9"/>
            <rFont val="Tahoma"/>
            <family val="2"/>
          </rPr>
          <t>Day of fiscal year end only needs to be entered here and it will appear on every subsequent page</t>
        </r>
      </text>
    </comment>
    <comment ref="I13" authorId="0" shapeId="0">
      <text>
        <r>
          <rPr>
            <sz val="8"/>
            <rFont val="Tahoma"/>
            <family val="2"/>
          </rPr>
          <t xml:space="preserve">La moneda solo deberá escribirse en esta página y aparecerá en las páginas siguientes.
</t>
        </r>
      </text>
    </comment>
    <comment ref="I15" authorId="0" shapeId="0">
      <text>
        <r>
          <rPr>
            <sz val="8"/>
            <rFont val="Tahoma"/>
            <family val="2"/>
          </rPr>
          <t xml:space="preserve">Las unidades monetarias solo deberán escribirse en esta página y aparecerán en las páginas siguientes.
</t>
        </r>
      </text>
    </comment>
    <comment ref="H27" authorId="2" shapeId="0">
      <text>
        <r>
          <rPr>
            <sz val="9"/>
            <rFont val="Tahoma"/>
            <family val="2"/>
          </rPr>
          <t>Para los datos de cada subsector indique la naturaleza de los datos escribiendo una A si son finales, P si son datos preliminares, o E si se trata de una estimación.</t>
        </r>
      </text>
    </comment>
    <comment ref="H28" authorId="2" shapeId="0">
      <text>
        <r>
          <rPr>
            <sz val="9"/>
            <rFont val="Tahoma"/>
            <family val="2"/>
          </rPr>
          <t xml:space="preserve">Para los datos de cada subsector indique las prácticas contables usadas poniendo una CA para indicar datos en base caja o AC para indicar una base diferente a la de caja. </t>
        </r>
      </text>
    </comment>
    <comment ref="H29" authorId="2" shapeId="0">
      <text>
        <r>
          <rPr>
            <sz val="9"/>
            <rFont val="Tahoma"/>
            <family val="2"/>
          </rPr>
          <t xml:space="preserve">Para los datos de cada subsector indique las prácticas contables usadas poniendo una CA para indicar datos en base caja o AC para indicar una base diferente a la de caja. </t>
        </r>
      </text>
    </comment>
    <comment ref="H30" authorId="2" shapeId="0">
      <text>
        <r>
          <rPr>
            <sz val="9"/>
            <rFont val="Tahoma"/>
            <family val="2"/>
          </rPr>
          <t xml:space="preserve">Para los datos de cada subsector indique las prácticas contables usadas poniendo una CA para indicar datos en base caja o AC para indicar una base diferente a la de caja. </t>
        </r>
      </text>
    </comment>
    <comment ref="H31" authorId="2" shapeId="0">
      <text>
        <r>
          <rPr>
            <sz val="9"/>
            <rFont val="Tahoma"/>
            <family val="2"/>
          </rPr>
          <t xml:space="preserve">Para los datos de cada subsector indique las prácticas contables usadas poniendo una CA para indicar datos en base caja o AC para indicar una base diferente a la de caja. </t>
        </r>
      </text>
    </comment>
    <comment ref="H32" authorId="2" shapeId="0">
      <text>
        <r>
          <rPr>
            <sz val="9"/>
            <rFont val="Tahoma"/>
            <family val="2"/>
          </rPr>
          <t xml:space="preserve">Para los datos de cada subsector indique cómo se presenta la inversión en activos no financieros poniendo una GR para indicar datos en cifras brutas (antes de deducir el consumo de capital fijo) o una NT para indicar en cifras netas (después de deducir el consumo de capital fijo). </t>
        </r>
      </text>
    </comment>
    <comment ref="H33" authorId="2" shapeId="0">
      <text>
        <r>
          <rPr>
            <sz val="9"/>
            <rFont val="Tahoma"/>
            <family val="2"/>
          </rPr>
          <t xml:space="preserve">Para los datos de cada subsector indique la valoración utilizada poniendo una MV para indicar el valor de mercado, HV para indicar el valor histórico, o BV para indicar el valor contable. </t>
        </r>
      </text>
    </comment>
    <comment ref="H34" authorId="2" shapeId="0">
      <text>
        <r>
          <rPr>
            <sz val="9"/>
            <rFont val="Tahoma"/>
            <family val="2"/>
          </rPr>
          <t xml:space="preserve">Para los datos de cada subsector indique la valoración utilizada poniendo una MV para indicar el valor de mercado, NV para indicar el valor nominal, o FV para indicar el valor facial. </t>
        </r>
      </text>
    </comment>
    <comment ref="H35" authorId="2" shapeId="0">
      <text>
        <r>
          <rPr>
            <sz val="9"/>
            <rFont val="Tahoma"/>
            <family val="2"/>
          </rPr>
          <t xml:space="preserve">Para los datos de cada subsector indique la valoración utilizada poniendo una MV para indicar el valor de mercado, NV para indicar el valor nominal, o FV para indicar el valor facial. </t>
        </r>
      </text>
    </comment>
  </commentList>
</comments>
</file>

<file path=xl/comments10.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(FSS), Gobiernos estatales (SG) y Gobiernos locales (LG)</t>
        </r>
      </text>
    </comment>
    <comment ref="H5" authorId="0" shapeId="0">
      <text>
        <r>
          <rPr>
            <sz val="9"/>
            <rFont val="Tahoma"/>
            <family val="2"/>
          </rPr>
          <t>Consolidación Presupuestario (BA) y Extrapresupuestario (EA)</t>
        </r>
      </text>
    </comment>
    <comment ref="C8" authorId="0" shapeId="0">
      <text>
        <r>
          <rPr>
            <sz val="9"/>
            <rFont val="Tahoma"/>
            <family val="2"/>
          </rPr>
          <t>Variación en el patrimonio neto debido a otras variaciones en el volumen de activos y pasivos.</t>
        </r>
      </text>
    </comment>
    <comment ref="C37" authorId="0" shapeId="0">
      <text>
        <r>
          <rPr>
            <sz val="9"/>
            <rFont val="Tahoma"/>
            <family val="2"/>
          </rPr>
          <t xml:space="preserve">Variación en el patrimonio financiero neto debido a otras variaciones en el volumen de activos y pasivos.
</t>
        </r>
      </text>
    </comment>
    <comment ref="C38" authorId="0" shapeId="0">
      <text>
        <r>
          <rPr>
            <sz val="9"/>
            <rFont val="Tahoma"/>
            <family val="2"/>
          </rPr>
          <t>Esta partida muestra el valor de mercado de todas las otras variaciones en el volumen de pasivos, salvo "participaciones de capital y en fondos de inversión" y "derivados financieros y opciones de compra para empleados"</t>
        </r>
      </text>
    </comment>
    <comment ref="C39" authorId="0" shapeId="0">
      <text>
        <r>
          <rPr>
            <sz val="9"/>
            <rFont val="Tahoma"/>
            <family val="2"/>
          </rPr>
          <t>Los pasivos D3 son DEG, billetes y monedas y depósitos, títulos de deuda, préstamos y otras cuentas por pagar.</t>
        </r>
      </text>
    </comment>
    <comment ref="C40" authorId="0" shapeId="0">
      <text>
        <r>
          <rPr>
            <sz val="9"/>
            <rFont val="Tahoma"/>
            <family val="2"/>
          </rPr>
          <t>Los pasivos D2 son DEG, billetes, monedas y depósitos, títulos de deuda y préstamos.</t>
        </r>
      </text>
    </comment>
    <comment ref="C41" authorId="0" shapeId="0">
      <text>
        <r>
          <rPr>
            <sz val="9"/>
            <rFont val="Tahoma"/>
            <family val="2"/>
          </rPr>
          <t>Los pasivos D1 son títulos de deuda y préstamos.</t>
        </r>
      </text>
    </comment>
    <comment ref="C43" authorId="0" shapeId="0">
      <text>
        <r>
          <rPr>
            <sz val="9"/>
            <rFont val="Tahoma"/>
            <family val="2"/>
          </rPr>
          <t>Si existen datos en todas las categorías, los resultados para todas las fórmulas de verificación vertical serán cero</t>
        </r>
      </text>
    </comment>
  </commentList>
</comments>
</file>

<file path=xl/comments11.xml><?xml version="1.0" encoding="utf-8"?>
<comments xmlns="http://schemas.openxmlformats.org/spreadsheetml/2006/main">
  <authors>
    <author>MAlves</author>
  </authors>
  <commentList>
    <comment ref="B4" authorId="0" shapeId="0">
      <text>
        <r>
          <rPr>
            <sz val="9"/>
            <rFont val="Tahoma"/>
            <family val="2"/>
          </rPr>
          <t>Saldos de activos y pasivos al final del ejercicio</t>
        </r>
      </text>
    </comment>
    <comment ref="M4" authorId="0" shapeId="0">
      <text>
        <r>
          <rPr>
            <sz val="9"/>
            <rFont val="Tahoma"/>
            <family val="2"/>
          </rPr>
          <t>Consolidación Gobierno central (CG), Fondos de seguridad social (FSS), Gobiernos estatales (SG) y Gobiernos locales (LG)</t>
        </r>
      </text>
    </comment>
    <comment ref="H5" authorId="0" shapeId="0">
      <text>
        <r>
          <rPr>
            <sz val="9"/>
            <rFont val="Tahoma"/>
            <family val="2"/>
          </rPr>
          <t>Consolidación Presupuestario (BA) y Extrapresupuestario (EA)</t>
        </r>
      </text>
    </comment>
    <comment ref="C83" authorId="0" shapeId="0">
      <text>
        <r>
          <rPr>
            <sz val="9"/>
            <rFont val="Tahoma"/>
            <family val="2"/>
          </rPr>
          <t>Esta partida muestra el valor de mercado de todos los pasivos, salvo "participaciones de capital y en fondos de inversión" y "derivados financieros y opciones de compra para empleados".</t>
        </r>
      </text>
    </comment>
    <comment ref="C84" authorId="0" shapeId="0">
      <text>
        <r>
          <rPr>
            <sz val="9"/>
            <rFont val="Tahoma"/>
            <family val="2"/>
          </rPr>
          <t>Los pasivos D3 son DEG, billetes y monedas y depósitos, títulos de deuda, préstamos y otras cuentas por pagar.</t>
        </r>
      </text>
    </comment>
    <comment ref="C85" authorId="0" shapeId="0">
      <text>
        <r>
          <rPr>
            <sz val="9"/>
            <rFont val="Tahoma"/>
            <family val="2"/>
          </rPr>
          <t>Los pasivos D2 son DEG, billetes, monedas y depósitos, títulos de deuda y préstamos.</t>
        </r>
      </text>
    </comment>
    <comment ref="C86" authorId="0" shapeId="0">
      <text>
        <r>
          <rPr>
            <sz val="9"/>
            <rFont val="Tahoma"/>
            <family val="2"/>
          </rPr>
          <t>Los pasivos D1 son títulos de deuda y préstamos.</t>
        </r>
      </text>
    </comment>
    <comment ref="C87" authorId="0" shapeId="0">
      <text>
        <r>
          <rPr>
            <sz val="9"/>
            <rFont val="Tahoma"/>
            <family val="2"/>
          </rPr>
          <t>El valor nominal de un instrumento de deuda constituye, en todo momento, el monto adeudado por el deudor al acreedor. Refleja el valor del instrumento en el momento en que este se crea y de los flujos económicos posteriores, como las transacciones (intereses devengados, reembolsos, ...), variaciones de valoración (excluidas las variaciones del precio de mercado), y otras variaciones, como las variaciones del tipo de cambio.</t>
        </r>
      </text>
    </comment>
    <comment ref="C91" authorId="0" shapeId="0">
      <text>
        <r>
          <rPr>
            <sz val="9"/>
            <rFont val="Tahoma"/>
            <family val="2"/>
          </rPr>
          <t>Definido como el monto no descontado del capital que debe reembolsarse al vencimiento (o antes).</t>
        </r>
      </text>
    </comment>
    <comment ref="C95" authorId="0" shapeId="0">
      <text>
        <r>
          <rPr>
            <sz val="9"/>
            <rFont val="Tahoma"/>
            <family val="2"/>
          </rPr>
          <t>Esta partida muestra el valor de mercado de todos los pasivos, salvo "participaciones de capital y en fondos de inversión" y "derivados financieros y opciones de compra para empleados".</t>
        </r>
      </text>
    </comment>
    <comment ref="C100" authorId="0" shapeId="0">
      <text>
        <r>
          <rPr>
            <sz val="9"/>
            <rFont val="Tahoma"/>
            <family val="2"/>
          </rPr>
          <t>Los títulos negociables de alta calidad son títulos negociados en mercados líquidos (incluidos los mercados de repos) que pueden convertirse fácilmente en efectivo, con un riesgo insignificante de que cambie su valor en condiciones comerciales normales.</t>
        </r>
      </text>
    </comment>
    <comment ref="C101" authorId="0" shapeId="0">
      <text>
        <r>
          <rPr>
            <sz val="9"/>
            <rFont val="Tahoma"/>
            <family val="2"/>
          </rPr>
          <t>Indicador de deuda pública utilizado para las deliberaciones de política. Si no existe para cada subsector, escriba el valor en el subsector más cercano. Esta partida solo se utilizará en las páginas de países del anuario GFS Yearbook. Los cuadros mundiales, en los que se busca la comparabilidad internacional, reflejan las definiciones estándar.</t>
        </r>
      </text>
    </comment>
    <comment ref="C108" authorId="0" shapeId="0">
      <text>
        <r>
          <rPr>
            <sz val="9"/>
            <rFont val="Tahoma"/>
            <family val="2"/>
          </rPr>
          <t>Valor nominal de los préstamos a tasas de interés concesionarias</t>
        </r>
      </text>
    </comment>
    <comment ref="C109" authorId="0" shapeId="0">
      <text>
        <r>
          <rPr>
            <sz val="9"/>
            <rFont val="Tahoma"/>
            <family val="2"/>
          </rPr>
          <t>Diferencia entre el valor nominal de los préstamos concesionarios y su valor presente utilizando la tasa indicada de descuento del mercado</t>
        </r>
      </text>
    </comment>
    <comment ref="C110" authorId="0" shapeId="0">
      <text>
        <r>
          <rPr>
            <sz val="9"/>
            <rFont val="Tahoma"/>
            <family val="2"/>
          </rPr>
          <t>Se definen como los montos vencidos e impagos.</t>
        </r>
      </text>
    </comment>
    <comment ref="C111" authorId="0" shapeId="0">
      <text>
        <r>
          <rPr>
            <sz val="9"/>
            <rFont val="Tahoma"/>
            <family val="2"/>
          </rPr>
          <t>Mecanismos financieros jurídicos o contractuales que dan lugar a una exigencia condicional de efectuar pagos de valor económico.</t>
        </r>
      </text>
    </comment>
    <comment ref="C112" authorId="0" shapeId="0">
      <text>
        <r>
          <rPr>
            <sz val="9"/>
            <rFont val="Tahoma"/>
            <family val="2"/>
          </rPr>
          <t>Pasivos de deuda de unidades del sector público y privado cuyo servicio está contractualmente garantizado por unidades del sector público.</t>
        </r>
      </text>
    </comment>
    <comment ref="C113" authorId="0" shapeId="0">
      <text>
        <r>
          <rPr>
            <sz val="9"/>
            <rFont val="Tahoma"/>
            <family val="2"/>
          </rPr>
          <t>El valor presente de las prestaciones de seguridad social ya ganadas según las leyes y reglamentos existentes, pero que son pagaderas en el futuro.</t>
        </r>
      </text>
    </comment>
    <comment ref="C114" authorId="0" shapeId="0">
      <text>
        <r>
          <rPr>
            <sz val="9"/>
            <rFont val="Tahoma"/>
            <family val="2"/>
          </rPr>
          <t xml:space="preserve">Los préstamos están en mora cuando: a) los pagos de principal e intereses han vencido hace tres meses (90 días) o más, b) se han capitalizado (reinvertido en el monto de principal), refinanciado o renovado (es decir, atrasos acordados) los pagos de intereses iguales a tres meses (90 días) o más; o c) existe evidencia para clasificar un préstamo como cartera en mora aun cuando no haya ningún pago vencido hace más de 90 días, como cuando el deudor se declara en quiebra. 
El valor facial es un valor equivalente al valor de mercado y se define como el monto al que se podría intercambiar un activo financiero o liquidar un pasivo entre partes bien informadas que participan voluntariamente en una transacción imparcial.
</t>
        </r>
      </text>
    </comment>
    <comment ref="C117" authorId="0" shapeId="0">
      <text>
        <r>
          <rPr>
            <sz val="9"/>
            <rFont val="Tahoma"/>
            <family val="2"/>
          </rPr>
          <t>Si existen datos en todas las categorías, los resultados para todas las fórmulas de verificación vertical serán cero</t>
        </r>
      </text>
    </comment>
  </commentList>
</comments>
</file>

<file path=xl/comments12.xml><?xml version="1.0" encoding="utf-8"?>
<comments xmlns="http://schemas.openxmlformats.org/spreadsheetml/2006/main">
  <authors>
    <author>MAlves</author>
  </authors>
  <commentList>
    <comment ref="B4" authorId="0" shapeId="0">
      <text>
        <r>
          <rPr>
            <sz val="9"/>
            <rFont val="Tahoma"/>
            <family val="2"/>
          </rPr>
          <t xml:space="preserve">Por lo general no se conocen los valores de mercado de los instrumentos de deuda que no sean títulos de deuda lo que significa que estos valores deben estimarse usando el valor nominal como valor representativo.
Por esta razón, este cuadro tiene una única partida para el valor de mercado (= nominal), para todos los instrumentos de deuda distintos de los títulos de deuda. Para los títulos de deuda, existen partidas para los valores de mercado y nominal. </t>
        </r>
      </text>
    </comment>
    <comment ref="M4" authorId="0" shapeId="0">
      <text>
        <r>
          <rPr>
            <sz val="9"/>
            <rFont val="Tahoma"/>
            <family val="2"/>
          </rPr>
          <t>Consolidación Gobierno central (CG), Fondos de seguridad social (FSS), Gobiernos estatales (SG) y Gobiernos locales (LG)</t>
        </r>
      </text>
    </comment>
    <comment ref="H5" authorId="0" shapeId="0">
      <text>
        <r>
          <rPr>
            <sz val="9"/>
            <rFont val="Tahoma"/>
            <family val="2"/>
          </rPr>
          <t>Consolidación Presupuestario (BA) y Extrapresupuestario (EA)</t>
        </r>
      </text>
    </comment>
    <comment ref="C85" authorId="0" shapeId="0">
      <text>
        <r>
          <rPr>
            <sz val="9"/>
            <rFont val="Tahoma"/>
            <family val="2"/>
          </rPr>
          <t>Si existen datos en todas las categorías, los resultados para todas las fórmulas de verificación vertical serán cero</t>
        </r>
      </text>
    </comment>
  </commentList>
</comments>
</file>

<file path=xl/comments13.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(FSS), Gobiernos estatales (SG) y Gobiernos locales (LG)</t>
        </r>
      </text>
    </comment>
    <comment ref="H5" authorId="0" shapeId="0">
      <text>
        <r>
          <rPr>
            <sz val="9"/>
            <rFont val="Tahoma"/>
            <family val="2"/>
          </rPr>
          <t>Consolidación Presupuestario (BA) y Extrapresupuestario (EA)</t>
        </r>
      </text>
    </comment>
    <comment ref="C73" authorId="0" shapeId="0">
      <text>
        <r>
          <rPr>
            <sz val="9"/>
            <rFont val="Tahoma"/>
            <family val="2"/>
          </rPr>
          <t>Si existen datos en todas las categorías, los resultados para todas las fórmulas de verificación vertical serán cero</t>
        </r>
      </text>
    </comment>
  </commentList>
</comments>
</file>

<file path=xl/comments14.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(FSS), Gobiernos estatales (SG) y Gobiernos locales (LG)</t>
        </r>
      </text>
    </comment>
    <comment ref="H5" authorId="0" shapeId="0">
      <text>
        <r>
          <rPr>
            <sz val="9"/>
            <rFont val="Tahoma"/>
            <family val="2"/>
          </rPr>
          <t>Consolidación Presupuestario (BA) y Extrapresupuestario (EA)</t>
        </r>
      </text>
    </comment>
    <comment ref="C17" authorId="0" shapeId="0">
      <text>
        <r>
          <rPr>
            <sz val="9"/>
            <rFont val="Tahoma"/>
            <family val="2"/>
          </rPr>
          <t>Transferencias entre diferentes niveles de gobierno que son de carácter general y no están asignadas a una función determinada.</t>
        </r>
      </text>
    </comment>
    <comment ref="C90" authorId="0" shapeId="0">
      <text>
        <r>
          <rPr>
            <sz val="9"/>
            <rFont val="Tahoma"/>
            <family val="2"/>
          </rPr>
          <t>Si existen datos en todas las categorías, los resultados para todas las fórmulas de verificación vertical serán cero</t>
        </r>
      </text>
    </comment>
  </commentList>
</comments>
</file>

<file path=xl/comments15.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(FSS), Gobiernos estatales (SG) y Gobiernos locales (LG)</t>
        </r>
      </text>
    </comment>
    <comment ref="H5" authorId="0" shapeId="0">
      <text>
        <r>
          <rPr>
            <sz val="9"/>
            <rFont val="Tahoma"/>
            <family val="2"/>
          </rPr>
          <t>Consolidación Presupuestario (BA) y Extrapresupuestario (EA)</t>
        </r>
      </text>
    </comment>
    <comment ref="C47" authorId="0" shapeId="0">
      <text>
        <r>
          <rPr>
            <sz val="9"/>
            <rFont val="Tahoma"/>
            <family val="2"/>
          </rPr>
          <t>Si existen datos en todas las categorías, los resultados para todas las fórmulas de verificación vertical serán cero</t>
        </r>
      </text>
    </comment>
  </commentList>
</comments>
</file>

<file path=xl/comments16.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(FSS), Gobiernos estatales (SG) y Gobiernos locales (LG)</t>
        </r>
      </text>
    </comment>
    <comment ref="H5" authorId="0" shapeId="0">
      <text>
        <r>
          <rPr>
            <sz val="9"/>
            <rFont val="Tahoma"/>
            <family val="2"/>
          </rPr>
          <t>Consolidación Presupuestario (BA) y Extrapresupuestario (EA)</t>
        </r>
      </text>
    </comment>
    <comment ref="C47" authorId="0" shapeId="0">
      <text>
        <r>
          <rPr>
            <sz val="9"/>
            <rFont val="Tahoma"/>
            <family val="2"/>
          </rPr>
          <t>Si existen datos en todas las categorías, los resultados para todas las fórmulas de verificación vertical serán cero</t>
        </r>
      </text>
    </comment>
  </commentList>
</comments>
</file>

<file path=xl/comments17.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(FSS), Gobiernos estatales (SG) y Gobiernos locales (LG)</t>
        </r>
      </text>
    </comment>
    <comment ref="H5" authorId="0" shapeId="0">
      <text>
        <r>
          <rPr>
            <sz val="9"/>
            <rFont val="Tahoma"/>
            <family val="2"/>
          </rPr>
          <t>Consolidación Presupuestario (BA) y Extrapresupuestario (EA)</t>
        </r>
      </text>
    </comment>
    <comment ref="C8" authorId="0" shapeId="0">
      <text>
        <r>
          <rPr>
            <sz val="9"/>
            <rFont val="Tahoma"/>
            <family val="2"/>
          </rPr>
          <t>Variación en el patrimonio neto como resultado del total de otros flujos económicos (ganancias y pérdidas por tenencia más otras variaciones en el volumen de activos y pasivos.</t>
        </r>
      </text>
    </comment>
    <comment ref="C37" authorId="0" shapeId="0">
      <text>
        <r>
          <rPr>
            <sz val="9"/>
            <rFont val="Tahoma"/>
            <family val="2"/>
          </rPr>
          <t>Variación del patrimonio financiero neto como resultado de otros flujos económicos (ganancias/pérdidas por tenencia más otras variaciones en el volumen de activos y pasivos financieros.</t>
        </r>
      </text>
    </comment>
    <comment ref="C38" authorId="0" shapeId="0">
      <text>
        <r>
          <rPr>
            <sz val="9"/>
            <rFont val="Tahoma"/>
            <family val="2"/>
          </rPr>
          <t>Esta partida muestra el valor de todos los otros flujos económicos de pasivos, salvo "participaciones de capital y en fondos de inversión" y "derivados financieros y opciones de compra para empleados".</t>
        </r>
      </text>
    </comment>
    <comment ref="C39" authorId="0" shapeId="0">
      <text>
        <r>
          <rPr>
            <sz val="9"/>
            <rFont val="Tahoma"/>
            <family val="2"/>
          </rPr>
          <t>Los pasivos D3 son DEG, billetes y monedas y depósitos, títulos de deuda, préstamos y otras cuentas por pagar.</t>
        </r>
      </text>
    </comment>
    <comment ref="C40" authorId="0" shapeId="0">
      <text>
        <r>
          <rPr>
            <sz val="9"/>
            <rFont val="Tahoma"/>
            <family val="2"/>
          </rPr>
          <t>Los pasivos D2 son DEG, billetes, monedas y depósitos, títulos de deuda y préstamos.</t>
        </r>
      </text>
    </comment>
    <comment ref="C41" authorId="0" shapeId="0">
      <text>
        <r>
          <rPr>
            <sz val="9"/>
            <rFont val="Tahoma"/>
            <family val="2"/>
          </rPr>
          <t>Los pasivos D1 son títulos de deuda y préstamos.</t>
        </r>
      </text>
    </comment>
    <comment ref="C43" authorId="0" shapeId="0">
      <text>
        <r>
          <rPr>
            <sz val="9"/>
            <rFont val="Tahoma"/>
            <family val="2"/>
          </rPr>
          <t>Si existen datos en todas las categorías, los resultados para todas las fórmulas de verificación vertical serán cero</t>
        </r>
      </text>
    </comment>
  </commentList>
</comments>
</file>

<file path=xl/comments18.xml><?xml version="1.0" encoding="utf-8"?>
<comments xmlns="http://schemas.openxmlformats.org/spreadsheetml/2006/main">
  <authors>
    <author>MAlves</author>
  </authors>
  <commentList>
    <comment ref="J2" authorId="0" shapeId="0">
      <text>
        <r>
          <rPr>
            <sz val="9"/>
            <rFont val="Tahoma"/>
            <family val="2"/>
          </rPr>
          <t>The purpose of these tables is to facilitate the consolidation process by ensuring consistency between payments of one unit and receipts of another. The main categories that need to be consolidated between the subsectors of general government are shown. Inflows are recorded in the columns (vertical) and outflows in the rows (horizontal). Total "receivable from" must equal total "payable to".</t>
        </r>
      </text>
    </comment>
  </commentList>
</comments>
</file>

<file path=xl/comments2.xml><?xml version="1.0" encoding="utf-8"?>
<comments xmlns="http://schemas.openxmlformats.org/spreadsheetml/2006/main">
  <authors>
    <author>MAlves</author>
  </authors>
  <commentList>
    <comment ref="L4" authorId="0" shapeId="0">
      <text>
        <r>
          <rPr>
            <sz val="9"/>
            <rFont val="Tahoma"/>
            <family val="2"/>
          </rPr>
          <t>Consolidación Gobierno central (CG), Fondos de seguridad social (FSS), Gobiernos estatales (SG) y Gobiernos locales (LG)</t>
        </r>
      </text>
    </comment>
    <comment ref="G5" authorId="0" shapeId="0">
      <text>
        <r>
          <rPr>
            <sz val="9"/>
            <rFont val="Tahoma"/>
            <family val="2"/>
          </rPr>
          <t>Consolidación Presupuestario (BA) y Extrapresupuestario (EA)</t>
        </r>
      </text>
    </comment>
    <comment ref="B23" authorId="0" shapeId="0">
      <text>
        <r>
          <rPr>
            <sz val="9"/>
            <rFont val="Tahoma"/>
            <family val="2"/>
          </rPr>
          <t>El resultado operativo neto solo debería calcularse si el consumo de capital fijo (23) tiene un valor distinto de cero. De lo contrario, solo debería calcularse el resultado operativo bruto.</t>
        </r>
      </text>
    </comment>
    <comment ref="B45" authorId="0" shapeId="0">
      <text>
        <r>
          <rPr>
            <sz val="9"/>
            <rFont val="Tahoma"/>
            <family val="2"/>
          </rPr>
          <t>Indicador del balance del gobierno utilizado para las deliberaciones de política. Si no está disponible para cada subsector, escriba el valor en el subsector más cercano. Esta partida solo se utilizará en las páginas de países del anuario EFP. Los cuadros mundiales, en los que se busca la comparabilidad internacional, reflejan las definiciones estándar.</t>
        </r>
      </text>
    </comment>
    <comment ref="B47" authorId="0" shapeId="0">
      <text>
        <r>
          <rPr>
            <sz val="9"/>
            <rFont val="Tahoma"/>
            <family val="2"/>
          </rPr>
          <t>Si existen datos en todas las categorías, los resultados para todas las fórmulas de verificación vertical serán cero.</t>
        </r>
      </text>
    </comment>
  </commentList>
</comments>
</file>

<file path=xl/comments3.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(SSF), Gobiernos estatales (SG) y Gobiernos locales (LG)</t>
        </r>
      </text>
    </comment>
    <comment ref="H5" authorId="0" shapeId="0">
      <text>
        <r>
          <rPr>
            <sz val="9"/>
            <rFont val="Tahoma"/>
            <family val="2"/>
          </rPr>
          <t>Consolidación Presupuestario (BA) y Extrapresupuestario (EA)</t>
        </r>
      </text>
    </comment>
    <comment ref="C43" authorId="0" shapeId="0">
      <text>
        <r>
          <rPr>
            <sz val="9"/>
            <rFont val="Tahoma"/>
            <family val="2"/>
          </rPr>
          <t>Indicador del balance del gobierno utilizado para las deliberaciones de política. Si no está disponible para cada subsector, escriba el valor en el subsector más cercano. Esta partida solo se utilizará en las páginas de países del anuario EFP. Los cuadros mundiales, en los que se busca la comparabilidad internacional, reflejan las definiciones estándar.</t>
        </r>
      </text>
    </comment>
    <comment ref="C45" authorId="0" shapeId="0">
      <text>
        <r>
          <rPr>
            <sz val="9"/>
            <rFont val="Tahoma"/>
            <family val="2"/>
          </rPr>
          <t>Si existen datos en todas las categorías, los resultados para todas las fórmulas de verificación vertical serán cero.</t>
        </r>
      </text>
    </comment>
  </commentList>
</comments>
</file>

<file path=xl/comments4.xml><?xml version="1.0" encoding="utf-8"?>
<comments xmlns="http://schemas.openxmlformats.org/spreadsheetml/2006/main">
  <authors>
    <author>MAlves</author>
  </authors>
  <commentList>
    <comment ref="L4" authorId="0" shapeId="0">
      <text>
        <r>
          <rPr>
            <sz val="9"/>
            <rFont val="Tahoma"/>
            <family val="2"/>
          </rPr>
          <t>Consolidación Gobierno central (CG), Fondos de seguridad social (FSS), Gobiernos estatales (SG) y Gobiernos locales (LG)</t>
        </r>
      </text>
    </comment>
    <comment ref="G5" authorId="0" shapeId="0">
      <text>
        <r>
          <rPr>
            <sz val="9"/>
            <rFont val="Tahoma"/>
            <family val="2"/>
          </rPr>
          <t>Consolidación Presupuestario (BA) y Extrapresupuestario (EA)</t>
        </r>
      </text>
    </comment>
    <comment ref="B39" authorId="0" shapeId="0">
      <text>
        <r>
          <rPr>
            <sz val="9"/>
            <rFont val="Tahoma"/>
            <family val="2"/>
          </rPr>
          <t>Si existen datos en todas las categorías, los resultados para todas las fórmulas de verificación vertical serán cero.</t>
        </r>
      </text>
    </comment>
  </commentList>
</comments>
</file>

<file path=xl/comments5.xml><?xml version="1.0" encoding="utf-8"?>
<comments xmlns="http://schemas.openxmlformats.org/spreadsheetml/2006/main">
  <authors>
    <author>MAlves</author>
  </authors>
  <commentList>
    <comment ref="L4" authorId="0" shapeId="0">
      <text>
        <r>
          <rPr>
            <sz val="9"/>
            <rFont val="Tahoma"/>
            <family val="2"/>
          </rPr>
          <t>Consolidación Gobierno central (CG), Fondos de seguridad social (FSS), Gobiernos estatales (SG) y Gobiernos locales (LG)</t>
        </r>
      </text>
    </comment>
    <comment ref="G5" authorId="0" shapeId="0">
      <text>
        <r>
          <rPr>
            <sz val="9"/>
            <rFont val="Tahoma"/>
            <family val="2"/>
          </rPr>
          <t>Consolidación Presupuestario (BA) y Extrapresupuestario (EA)</t>
        </r>
      </text>
    </comment>
    <comment ref="B11" authorId="0" shapeId="0">
      <text>
        <r>
          <rPr>
            <sz val="9"/>
            <rFont val="Tahoma"/>
            <family val="2"/>
          </rPr>
          <t>El resultado operativo neto solo debería calcularse si el consumo de capital fijo (23) tiene un valor distinto de cero. De lo contrario, solo debería calcularse el resultado operativo bruto.</t>
        </r>
      </text>
    </comment>
    <comment ref="B27" authorId="0" shapeId="0">
      <text>
        <r>
          <rPr>
            <sz val="9"/>
            <rFont val="Tahoma"/>
            <family val="2"/>
          </rPr>
          <t>Si existen datos en todas las categorías, los resultados para todas las fórmulas de verificación vertical serán cero.</t>
        </r>
      </text>
    </comment>
  </commentList>
</comments>
</file>

<file path=xl/comments6.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(FSS), Gobiernos estatales (SG) y Gobiernos locales (LG)</t>
        </r>
      </text>
    </comment>
    <comment ref="H5" authorId="0" shapeId="0">
      <text>
        <r>
          <rPr>
            <sz val="9"/>
            <rFont val="Tahoma"/>
            <family val="2"/>
          </rPr>
          <t>Consolidación Presupuestario (BA) y Extrapresupuestario (EA)</t>
        </r>
      </text>
    </comment>
    <comment ref="C116" authorId="0" shapeId="0">
      <text>
        <r>
          <rPr>
            <sz val="9"/>
            <rFont val="Tahoma"/>
            <family val="2"/>
          </rPr>
          <t>Si existen datos en todas las categorías, los resultados para todas las fórmulas de verificación vertical serán cero</t>
        </r>
      </text>
    </comment>
  </commentList>
</comments>
</file>

<file path=xl/comments7.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(FSS), Gobiernos estatales (SG) y Gobiernos locales (LG)</t>
        </r>
      </text>
    </comment>
    <comment ref="H5" authorId="0" shapeId="0">
      <text>
        <r>
          <rPr>
            <sz val="9"/>
            <rFont val="Tahoma"/>
            <family val="2"/>
          </rPr>
          <t>Consolidación Presupuestario (BA) y Extrapresupuestario (EA)</t>
        </r>
      </text>
    </comment>
    <comment ref="C82" authorId="0" shapeId="0">
      <text>
        <r>
          <rPr>
            <sz val="9"/>
            <rFont val="Tahoma"/>
            <family val="2"/>
          </rPr>
          <t>Si existen datos en todas las categorías, los resultados para todas las fórmulas de verificación vertical serán cero</t>
        </r>
      </text>
    </comment>
  </commentList>
</comments>
</file>

<file path=xl/comments8.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(FSS), Gobiernos estatales (SG) y Gobiernos locales (LG)</t>
        </r>
      </text>
    </comment>
    <comment ref="H5" authorId="0" shapeId="0">
      <text>
        <r>
          <rPr>
            <sz val="9"/>
            <rFont val="Tahoma"/>
            <family val="2"/>
          </rPr>
          <t>Consolidación Presupuestario (BA) y Extrapresupuestario (EA)</t>
        </r>
      </text>
    </comment>
    <comment ref="C8" authorId="0" shapeId="0">
      <text>
        <r>
          <rPr>
            <sz val="9"/>
            <rFont val="Tahoma"/>
            <family val="2"/>
          </rPr>
          <t>Variación en el patrimonio neto debido a transacciones en activos y pasivos.</t>
        </r>
      </text>
    </comment>
    <comment ref="C9" authorId="0" shapeId="0">
      <text>
        <r>
          <rPr>
            <sz val="9"/>
            <rFont val="Tahoma"/>
            <family val="2"/>
          </rPr>
          <t>Inversión neta en activos fijos, objetos de valor y activos no producidos igual a adquisiciones menos disposiciones y consumo de capital fijo.</t>
        </r>
      </text>
    </comment>
    <comment ref="C90" authorId="0" shapeId="0">
      <text>
        <r>
          <rPr>
            <sz val="9"/>
            <rFont val="Tahoma"/>
            <family val="2"/>
          </rPr>
          <t>Esta partida muestra el valor del gasto incluido en la construcción por cuenta propia de activos fijos del gobierno
(EFP partida 311)</t>
        </r>
      </text>
    </comment>
    <comment ref="C95" authorId="0" shapeId="0">
      <text>
        <r>
          <rPr>
            <sz val="9"/>
            <rFont val="Tahoma"/>
            <family val="2"/>
          </rPr>
          <t>Variación en el patrimonio financiero neto debido a transacciones en activos y pasivos financieros</t>
        </r>
      </text>
    </comment>
    <comment ref="C96" authorId="0" shapeId="0">
      <text>
        <r>
          <rPr>
            <sz val="9"/>
            <rFont val="Tahoma"/>
            <family val="2"/>
          </rPr>
          <t>Esta partida muestra el valor de todas las transacciones en pasivos, salvo "participaciones de capital y en fondos de inversión" y "derivados financieros y opciones de compra para empleados"</t>
        </r>
      </text>
    </comment>
    <comment ref="C97" authorId="0" shapeId="0">
      <text>
        <r>
          <rPr>
            <sz val="9"/>
            <rFont val="Tahoma"/>
            <family val="2"/>
          </rPr>
          <t>Los pasivos D3 son DEG, billetes y monedas y depósitos, títulos de deuda, préstamos y otras cuentas por pagar.</t>
        </r>
      </text>
    </comment>
    <comment ref="C98" authorId="0" shapeId="0">
      <text>
        <r>
          <rPr>
            <sz val="9"/>
            <rFont val="Tahoma"/>
            <family val="2"/>
          </rPr>
          <t>Los pasivos D2 son DEG, billetes, monedas y depósitos, títulos de deuda y préstamos.</t>
        </r>
      </text>
    </comment>
    <comment ref="C99" authorId="0" shapeId="0">
      <text>
        <r>
          <rPr>
            <sz val="9"/>
            <rFont val="Tahoma"/>
            <family val="2"/>
          </rPr>
          <t>Los pasivos D1 son títulos de deuda y préstamos.</t>
        </r>
      </text>
    </comment>
    <comment ref="C101" authorId="0" shapeId="0">
      <text>
        <r>
          <rPr>
            <sz val="9"/>
            <rFont val="Tahoma"/>
            <family val="2"/>
          </rPr>
          <t>Si existen datos en todas las categorías, los resultados para todas las fórmulas de verificación vertical serán cero</t>
        </r>
      </text>
    </comment>
  </commentList>
</comments>
</file>

<file path=xl/comments9.xml><?xml version="1.0" encoding="utf-8"?>
<comments xmlns="http://schemas.openxmlformats.org/spreadsheetml/2006/main">
  <authors>
    <author>MAlves</author>
  </authors>
  <commentList>
    <comment ref="M4" authorId="0" shapeId="0">
      <text>
        <r>
          <rPr>
            <sz val="9"/>
            <rFont val="Tahoma"/>
            <family val="2"/>
          </rPr>
          <t>Consolidación Gobierno central (CG), Fondos de seguridad social (FSS), Gobiernos estatales (SG) y Gobiernos locales (LG)</t>
        </r>
      </text>
    </comment>
    <comment ref="H5" authorId="0" shapeId="0">
      <text>
        <r>
          <rPr>
            <sz val="9"/>
            <rFont val="Tahoma"/>
            <family val="2"/>
          </rPr>
          <t>Consolidación Presupuestario (BA) y Extrapresupuestario (EA)</t>
        </r>
      </text>
    </comment>
    <comment ref="C8" authorId="0" shapeId="0">
      <text>
        <r>
          <rPr>
            <sz val="9"/>
            <rFont val="Tahoma"/>
            <family val="2"/>
          </rPr>
          <t>Variación en el patrimonio neto debido a ganancias y pérdidas por tenencia de activos y pasivos.</t>
        </r>
      </text>
    </comment>
    <comment ref="C37" authorId="0" shapeId="0">
      <text>
        <r>
          <rPr>
            <sz val="9"/>
            <rFont val="Tahoma"/>
            <family val="2"/>
          </rPr>
          <t>Variación en el patrimonio financiero neto como resultado de ganancias y pérdidas por tenencia de activos y pasivos</t>
        </r>
      </text>
    </comment>
    <comment ref="C38" authorId="0" shapeId="0">
      <text>
        <r>
          <rPr>
            <sz val="9"/>
            <rFont val="Tahoma"/>
            <family val="2"/>
          </rPr>
          <t>Esta partida muestra el valor de todas las ganancias y pérdidas de pasivos, salvo "participaciones de capital y en fondos de inversión" y "derivados financieros y opciones de compra para empleados"</t>
        </r>
      </text>
    </comment>
    <comment ref="C39" authorId="0" shapeId="0">
      <text>
        <r>
          <rPr>
            <sz val="9"/>
            <rFont val="Tahoma"/>
            <family val="2"/>
          </rPr>
          <t>Los pasivos D3 son DEG, billetes y monedas y depósitos, títulos de deuda, préstamos y otras cuentas por pagar.</t>
        </r>
      </text>
    </comment>
    <comment ref="C40" authorId="0" shapeId="0">
      <text>
        <r>
          <rPr>
            <sz val="9"/>
            <rFont val="Tahoma"/>
            <family val="2"/>
          </rPr>
          <t>Los pasivos D2 son DEG, billetes, monedas y depósitos, títulos de deuda y préstamos.</t>
        </r>
      </text>
    </comment>
    <comment ref="C41" authorId="0" shapeId="0">
      <text>
        <r>
          <rPr>
            <sz val="9"/>
            <rFont val="Tahoma"/>
            <family val="2"/>
          </rPr>
          <t>Los pasivos D1 son títulos de deuda y préstamos.</t>
        </r>
      </text>
    </comment>
    <comment ref="C43" authorId="0" shapeId="0">
      <text>
        <r>
          <rPr>
            <sz val="9"/>
            <rFont val="Tahoma"/>
            <family val="2"/>
          </rPr>
          <t>Si existen datos en todas las categorías, los resultados para todas las fórmulas de verificación vertical serán cero</t>
        </r>
      </text>
    </comment>
  </commentList>
</comments>
</file>

<file path=xl/sharedStrings.xml><?xml version="1.0" encoding="utf-8"?>
<sst xmlns="http://schemas.openxmlformats.org/spreadsheetml/2006/main" count="6733" uniqueCount="3600">
  <si>
    <t>9=91+92-93 .............................................................................................................................................</t>
  </si>
  <si>
    <t>3M1</t>
  </si>
  <si>
    <t>3M11</t>
  </si>
  <si>
    <t>3M12</t>
  </si>
  <si>
    <t>3M13</t>
  </si>
  <si>
    <t>3M14</t>
  </si>
  <si>
    <t>6M4</t>
  </si>
  <si>
    <t>6M5</t>
  </si>
  <si>
    <t>6M6</t>
  </si>
  <si>
    <t>6M7</t>
  </si>
  <si>
    <t>6M8</t>
  </si>
  <si>
    <t>8</t>
  </si>
  <si>
    <t>9</t>
  </si>
  <si>
    <t>=1+2+3+4</t>
  </si>
  <si>
    <t>=5+6+7+8</t>
  </si>
  <si>
    <t>NFB=-32x+33  ...................................................................................................................................................................................................</t>
  </si>
  <si>
    <t>CIO</t>
  </si>
  <si>
    <t>CSD</t>
  </si>
  <si>
    <t>NCB</t>
  </si>
  <si>
    <t>6M35</t>
  </si>
  <si>
    <t>9M2</t>
  </si>
  <si>
    <t>9M3</t>
  </si>
  <si>
    <t>NOB</t>
  </si>
  <si>
    <t>NLB</t>
  </si>
  <si>
    <r>
      <t>CSD=1-2-</t>
    </r>
    <r>
      <rPr>
        <sz val="7.5"/>
        <color indexed="17"/>
        <rFont val="Arial"/>
        <family val="2"/>
      </rPr>
      <t>ADJ</t>
    </r>
    <r>
      <rPr>
        <sz val="7.5"/>
        <rFont val="Arial"/>
        <family val="2"/>
      </rPr>
      <t>-31 +</t>
    </r>
    <r>
      <rPr>
        <sz val="7.5"/>
        <color indexed="17"/>
        <rFont val="Arial"/>
        <family val="2"/>
      </rPr>
      <t xml:space="preserve">CSDz </t>
    </r>
    <r>
      <rPr>
        <sz val="7.5"/>
        <rFont val="Arial"/>
        <family val="2"/>
      </rPr>
      <t xml:space="preserve"> ...................................................................................................................................................................................</t>
    </r>
  </si>
  <si>
    <r>
      <t>31=311+312+313+314+</t>
    </r>
    <r>
      <rPr>
        <sz val="7"/>
        <color indexed="17"/>
        <rFont val="Arial"/>
        <family val="2"/>
      </rPr>
      <t>31z</t>
    </r>
    <r>
      <rPr>
        <sz val="7"/>
        <rFont val="Arial"/>
        <family val="2"/>
      </rPr>
      <t xml:space="preserve">  ....................................................................................................................................................................</t>
    </r>
  </si>
  <si>
    <r>
      <t>32=321+322+323+</t>
    </r>
    <r>
      <rPr>
        <sz val="7"/>
        <color indexed="17"/>
        <rFont val="Arial"/>
        <family val="2"/>
      </rPr>
      <t>32z</t>
    </r>
    <r>
      <rPr>
        <sz val="7"/>
        <rFont val="Arial"/>
        <family val="2"/>
      </rPr>
      <t xml:space="preserve">  ...........................................................................................................................................................................</t>
    </r>
  </si>
  <si>
    <r>
      <t>33=331+332+</t>
    </r>
    <r>
      <rPr>
        <sz val="7"/>
        <color indexed="17"/>
        <rFont val="Arial"/>
        <family val="2"/>
      </rPr>
      <t>33z</t>
    </r>
    <r>
      <rPr>
        <sz val="7"/>
        <rFont val="Arial"/>
        <family val="2"/>
      </rPr>
      <t xml:space="preserve">  ...............................................................................................................................................................................................</t>
    </r>
  </si>
  <si>
    <t>61=611+612+613+614  ....................................................................................................................................................................</t>
  </si>
  <si>
    <r>
      <t>2=21+22+24+25+26+27+28+</t>
    </r>
    <r>
      <rPr>
        <sz val="7"/>
        <color indexed="17"/>
        <rFont val="Arial"/>
        <family val="2"/>
      </rPr>
      <t>2z</t>
    </r>
    <r>
      <rPr>
        <sz val="7"/>
        <rFont val="Arial"/>
        <family val="2"/>
      </rPr>
      <t xml:space="preserve">  ............................................................................................................................................</t>
    </r>
  </si>
  <si>
    <t>Social Security Funds</t>
  </si>
  <si>
    <t xml:space="preserve">General Government </t>
  </si>
  <si>
    <t>GOB</t>
  </si>
  <si>
    <t xml:space="preserve"> </t>
  </si>
  <si>
    <t>63=631+632  ...............................................................................................................................................................................................</t>
  </si>
  <si>
    <t>7 = 2+31  ..........................................................................................................................................................................................</t>
  </si>
  <si>
    <t xml:space="preserve">    (i.e., Statement I is left empty).</t>
  </si>
  <si>
    <t>Interest vs Public Debt Transactions</t>
  </si>
  <si>
    <t>5=51+52-53  ...............................................................................................................................................................</t>
  </si>
  <si>
    <t>31 = Table 3:  31  ..................................................................................................................................................................</t>
  </si>
  <si>
    <t>Central Government 5</t>
  </si>
  <si>
    <t>General Government 9</t>
  </si>
  <si>
    <t>1</t>
  </si>
  <si>
    <t>2</t>
  </si>
  <si>
    <t>3</t>
  </si>
  <si>
    <t>4</t>
  </si>
  <si>
    <t>5</t>
  </si>
  <si>
    <t>6</t>
  </si>
  <si>
    <t>7</t>
  </si>
  <si>
    <r>
      <t>Overall=1-2-</t>
    </r>
    <r>
      <rPr>
        <sz val="7.5"/>
        <color indexed="17"/>
        <rFont val="Arial"/>
        <family val="2"/>
      </rPr>
      <t>ADJ</t>
    </r>
    <r>
      <rPr>
        <sz val="7.5"/>
        <rFont val="Arial"/>
        <family val="2"/>
      </rPr>
      <t>-31+</t>
    </r>
    <r>
      <rPr>
        <sz val="7.5"/>
        <color indexed="17"/>
        <rFont val="Arial"/>
        <family val="2"/>
      </rPr>
      <t>CSDz</t>
    </r>
    <r>
      <rPr>
        <sz val="7.5"/>
        <rFont val="Arial"/>
        <family val="2"/>
      </rPr>
      <t>+NFB-NCB  ........................................................................................................................................................</t>
    </r>
  </si>
  <si>
    <t>1 = Table 1:  1  ....................................................................................................................................................................................................</t>
  </si>
  <si>
    <t>3M2</t>
  </si>
  <si>
    <t>3M3</t>
  </si>
  <si>
    <t>4M2</t>
  </si>
  <si>
    <t>4M3</t>
  </si>
  <si>
    <t>5M2</t>
  </si>
  <si>
    <t>5M3</t>
  </si>
  <si>
    <t>6M2</t>
  </si>
  <si>
    <t>6M3</t>
  </si>
  <si>
    <t>Components:</t>
  </si>
  <si>
    <t>32 = Table 3:  32  ...............................................................................................................................................................</t>
  </si>
  <si>
    <t>Central Government</t>
  </si>
  <si>
    <t>State Governments</t>
  </si>
  <si>
    <t>Local Governments</t>
  </si>
  <si>
    <t>Consolidation Column</t>
  </si>
  <si>
    <t>(1)</t>
  </si>
  <si>
    <t>(2)</t>
  </si>
  <si>
    <t>(3)</t>
  </si>
  <si>
    <t>(4)</t>
  </si>
  <si>
    <t>(5)</t>
  </si>
  <si>
    <t>(6)</t>
  </si>
  <si>
    <t>(7)</t>
  </si>
  <si>
    <t>(8)</t>
  </si>
  <si>
    <t>(9)</t>
  </si>
  <si>
    <t>Budgetary</t>
  </si>
  <si>
    <t>Extrabudgetary</t>
  </si>
  <si>
    <t>Balancing items:</t>
  </si>
  <si>
    <t>6=61+62-63  ...............................................................................................................................................................</t>
  </si>
  <si>
    <t>62=621+622+623  ...........................................................................................................................................................................</t>
  </si>
  <si>
    <t>82 = Table 3: 32  ........................................................................................................................................</t>
  </si>
  <si>
    <r>
      <t>32x=321x+322x+323+</t>
    </r>
    <r>
      <rPr>
        <sz val="7"/>
        <color indexed="17"/>
        <rFont val="Arial"/>
        <family val="2"/>
      </rPr>
      <t>32z</t>
    </r>
    <r>
      <rPr>
        <sz val="7"/>
        <rFont val="Arial"/>
        <family val="2"/>
      </rPr>
      <t xml:space="preserve">  ...........................................................................................................................................................................</t>
    </r>
  </si>
  <si>
    <r>
      <t>NLB=1-2+</t>
    </r>
    <r>
      <rPr>
        <sz val="7.5"/>
        <color indexed="17"/>
        <rFont val="Arial"/>
        <family val="2"/>
      </rPr>
      <t>NOBz</t>
    </r>
    <r>
      <rPr>
        <sz val="7.5"/>
        <rFont val="Arial"/>
        <family val="2"/>
      </rPr>
      <t xml:space="preserve">-31 </t>
    </r>
    <r>
      <rPr>
        <sz val="7.5"/>
        <rFont val="Arial"/>
        <family val="2"/>
      </rPr>
      <t xml:space="preserve"> ...................................................................................................................................................................................</t>
    </r>
  </si>
  <si>
    <r>
      <t xml:space="preserve">VERTICAL AND HORIZONTAL CHECKS FOR </t>
    </r>
    <r>
      <rPr>
        <b/>
        <u/>
        <sz val="9"/>
        <color indexed="20"/>
        <rFont val="Arial"/>
        <family val="2"/>
      </rPr>
      <t>OTHER THAN CASH</t>
    </r>
    <r>
      <rPr>
        <b/>
        <sz val="9"/>
        <color indexed="10"/>
        <rFont val="Arial"/>
        <family val="2"/>
      </rPr>
      <t xml:space="preserve"> DATA </t>
    </r>
    <r>
      <rPr>
        <b/>
        <vertAlign val="superscript"/>
        <sz val="9"/>
        <color indexed="10"/>
        <rFont val="Arial"/>
        <family val="2"/>
      </rPr>
      <t>a/</t>
    </r>
  </si>
  <si>
    <r>
      <t xml:space="preserve">Horizontal checks </t>
    </r>
    <r>
      <rPr>
        <vertAlign val="superscript"/>
        <sz val="8"/>
        <rFont val="Arial"/>
        <family val="2"/>
      </rPr>
      <t>b/</t>
    </r>
  </si>
  <si>
    <r>
      <t xml:space="preserve">Statement I vs Detailed Tables </t>
    </r>
    <r>
      <rPr>
        <b/>
        <vertAlign val="superscript"/>
        <sz val="9"/>
        <rFont val="Arial"/>
        <family val="2"/>
      </rPr>
      <t>c/</t>
    </r>
    <r>
      <rPr>
        <b/>
        <sz val="7"/>
        <rFont val="Arial"/>
        <family val="2"/>
      </rPr>
      <t>:</t>
    </r>
  </si>
  <si>
    <t>a/  If data are available for all categories, the results for all the vertical/horizontal check formulas are zero.</t>
  </si>
  <si>
    <r>
      <t xml:space="preserve">b/ Read horizontal checks as follows:  In the descriptor column, e.g.,  NOB=1-2-NOBz, the horizontal check verifies whether </t>
    </r>
    <r>
      <rPr>
        <b/>
        <sz val="7"/>
        <rFont val="Arial"/>
        <family val="2"/>
      </rPr>
      <t>NOB</t>
    </r>
    <r>
      <rPr>
        <sz val="7"/>
        <rFont val="Arial"/>
        <family val="2"/>
      </rPr>
      <t xml:space="preserve"> for CG and GG is zero (i.e., ignore v-check formulas 1-2-NOBz for this purpose).</t>
    </r>
  </si>
  <si>
    <t>32x+NCB = Table 3:  32  ...............................................................................................................................................................</t>
  </si>
  <si>
    <t>33 = Table 3:  33  ...............................................................................................................................................................</t>
  </si>
  <si>
    <r>
      <t>1=11+12+13+14+</t>
    </r>
    <r>
      <rPr>
        <sz val="7"/>
        <color indexed="17"/>
        <rFont val="Arial"/>
        <family val="2"/>
      </rPr>
      <t>1z</t>
    </r>
    <r>
      <rPr>
        <sz val="7"/>
        <rFont val="Arial"/>
        <family val="2"/>
      </rPr>
      <t xml:space="preserve">  ..................................................................................................................................................................................</t>
    </r>
  </si>
  <si>
    <r>
      <t>2=21+22+23+24+25+26+27+28+</t>
    </r>
    <r>
      <rPr>
        <sz val="7"/>
        <color indexed="17"/>
        <rFont val="Arial"/>
        <family val="2"/>
      </rPr>
      <t>2z</t>
    </r>
    <r>
      <rPr>
        <sz val="7"/>
        <rFont val="Arial"/>
        <family val="2"/>
      </rPr>
      <t xml:space="preserve">  ............................................................................................................................................</t>
    </r>
  </si>
  <si>
    <t>STATEMENT OF SOURCES AND USES OF CASH and DETAILED TABLES</t>
  </si>
  <si>
    <r>
      <t>31.1=311.1+312.1+313.1+314.1+</t>
    </r>
    <r>
      <rPr>
        <sz val="7"/>
        <color indexed="17"/>
        <rFont val="Arial"/>
        <family val="2"/>
      </rPr>
      <t>31.1z</t>
    </r>
    <r>
      <rPr>
        <sz val="7"/>
        <rFont val="Arial"/>
        <family val="2"/>
      </rPr>
      <t xml:space="preserve">  ....................................................................................................................................................................</t>
    </r>
  </si>
  <si>
    <r>
      <t>31.2=311.2+312.2+313.2+314.2+</t>
    </r>
    <r>
      <rPr>
        <sz val="7"/>
        <color indexed="17"/>
        <rFont val="Arial"/>
        <family val="2"/>
      </rPr>
      <t>31.2z</t>
    </r>
    <r>
      <rPr>
        <sz val="7"/>
        <rFont val="Arial"/>
        <family val="2"/>
      </rPr>
      <t xml:space="preserve">  ....................................................................................................................................................................</t>
    </r>
  </si>
  <si>
    <r>
      <t>31=31.1+31.2+</t>
    </r>
    <r>
      <rPr>
        <sz val="7"/>
        <color indexed="17"/>
        <rFont val="Arial"/>
        <family val="2"/>
      </rPr>
      <t>31z</t>
    </r>
    <r>
      <rPr>
        <sz val="7"/>
        <rFont val="Arial"/>
        <family val="2"/>
      </rPr>
      <t xml:space="preserve">  ....................................................................................................................................................................</t>
    </r>
  </si>
  <si>
    <t>NCB = 3202 ...................................................................................................................</t>
  </si>
  <si>
    <r>
      <t>CIO=1-2-</t>
    </r>
    <r>
      <rPr>
        <sz val="7.5"/>
        <color indexed="17"/>
        <rFont val="Arial"/>
        <family val="2"/>
      </rPr>
      <t>ADJ</t>
    </r>
    <r>
      <rPr>
        <sz val="7.5"/>
        <rFont val="Arial"/>
        <family val="2"/>
      </rPr>
      <t xml:space="preserve">  ....................................................................................................................................................................................</t>
    </r>
  </si>
  <si>
    <r>
      <t xml:space="preserve">c/ These checks are </t>
    </r>
    <r>
      <rPr>
        <u/>
        <sz val="7"/>
        <rFont val="Arial"/>
        <family val="2"/>
      </rPr>
      <t>only valid</t>
    </r>
    <r>
      <rPr>
        <sz val="7"/>
        <rFont val="Arial"/>
        <family val="2"/>
      </rPr>
      <t xml:space="preserve"> if other than cash data are entered in the detailed tables. If only cash data are available, such data are entered in the detailed tables and summarized in Statement II</t>
    </r>
  </si>
  <si>
    <r>
      <t xml:space="preserve">VERTICAL AND HORIZONTAL CHECKS FOR </t>
    </r>
    <r>
      <rPr>
        <b/>
        <u/>
        <sz val="9"/>
        <color indexed="57"/>
        <rFont val="Arial"/>
        <family val="2"/>
      </rPr>
      <t>CASH</t>
    </r>
    <r>
      <rPr>
        <b/>
        <sz val="9"/>
        <color indexed="14"/>
        <rFont val="Arial"/>
        <family val="2"/>
      </rPr>
      <t xml:space="preserve"> DATA </t>
    </r>
    <r>
      <rPr>
        <b/>
        <vertAlign val="superscript"/>
        <sz val="9"/>
        <color indexed="14"/>
        <rFont val="Arial"/>
        <family val="2"/>
      </rPr>
      <t>a/</t>
    </r>
  </si>
  <si>
    <t>General Government</t>
  </si>
  <si>
    <r>
      <t xml:space="preserve">Statement II vs Detailed Tables </t>
    </r>
    <r>
      <rPr>
        <b/>
        <vertAlign val="superscript"/>
        <sz val="9"/>
        <rFont val="Arial"/>
        <family val="2"/>
      </rPr>
      <t>c/</t>
    </r>
    <r>
      <rPr>
        <b/>
        <sz val="7"/>
        <rFont val="Arial"/>
        <family val="2"/>
      </rPr>
      <t>:</t>
    </r>
  </si>
  <si>
    <r>
      <t xml:space="preserve">c/ These checks are </t>
    </r>
    <r>
      <rPr>
        <u/>
        <sz val="7"/>
        <rFont val="Arial"/>
        <family val="2"/>
      </rPr>
      <t>only valid</t>
    </r>
    <r>
      <rPr>
        <sz val="7"/>
        <rFont val="Arial"/>
        <family val="2"/>
      </rPr>
      <t xml:space="preserve"> if cash data are entered in the detailed tables, i.e., only cash data are available. If other than cash data are available, such data are entered in the detailed tables and </t>
    </r>
  </si>
  <si>
    <r>
      <t xml:space="preserve">b/ Read horizontal checks as follows:  In the descriptor column, e.g.,  CIO=1-2-ADJ, the horizontal check verifies whether </t>
    </r>
    <r>
      <rPr>
        <b/>
        <sz val="7"/>
        <rFont val="Arial"/>
        <family val="2"/>
      </rPr>
      <t>CIO</t>
    </r>
    <r>
      <rPr>
        <sz val="7"/>
        <rFont val="Arial"/>
        <family val="2"/>
      </rPr>
      <t xml:space="preserve"> for CG and GG is zero (i.e., ignore v-check formulas 1-2-ADJ for this purpose).</t>
    </r>
  </si>
  <si>
    <t>2 = Table 2:  2  ...................................................................................................................................................................................</t>
  </si>
  <si>
    <t>NCB=CSD+NFB  .........................................................................................................................</t>
  </si>
  <si>
    <t>c/  If data are available for all categories, the results for all the vertical check formulas are zero.</t>
  </si>
  <si>
    <t>STATEMENT OF GOVERNMENT OPERATIONS and DETAILED TABLES</t>
  </si>
  <si>
    <t>3=31+32-33 ...............................................................................................................................................................</t>
  </si>
  <si>
    <t>4=41+42-43  ...............................................................................................................................................................</t>
  </si>
  <si>
    <r>
      <t xml:space="preserve">d/  This check does not apply to historical GFS data converted from GFSM1986 format, where 7=2+31.1 (i.e., </t>
    </r>
    <r>
      <rPr>
        <i/>
        <sz val="7.5"/>
        <rFont val="Arial"/>
        <family val="2"/>
      </rPr>
      <t>GFSM 1986</t>
    </r>
    <r>
      <rPr>
        <sz val="7.5"/>
        <rFont val="Arial"/>
        <family val="2"/>
      </rPr>
      <t xml:space="preserve"> "expenditure" = expense + gross acquisition of nonfinancial assets).</t>
    </r>
  </si>
  <si>
    <t>NLB = Table 3: 3M2 ..................................................................................................................</t>
  </si>
  <si>
    <t>821 = Table 3: 321 .................................................................................................</t>
  </si>
  <si>
    <t>822 = Table 3: 322 .................................................................................................</t>
  </si>
  <si>
    <t>823 = Table 3: 323 .................................................................................................</t>
  </si>
  <si>
    <t>831 = Table 3: 331  ........................................................................................................................................</t>
  </si>
  <si>
    <t>832 = Table 3: 332  ........................................................................................................................................</t>
  </si>
  <si>
    <r>
      <t>Overall=0=1-2+</t>
    </r>
    <r>
      <rPr>
        <sz val="7.5"/>
        <color indexed="17"/>
        <rFont val="Arial"/>
        <family val="2"/>
      </rPr>
      <t>NOBz</t>
    </r>
    <r>
      <rPr>
        <sz val="7.5"/>
        <rFont val="Arial"/>
        <family val="2"/>
      </rPr>
      <t>-31-32+33+</t>
    </r>
    <r>
      <rPr>
        <sz val="7.5"/>
        <color indexed="17"/>
        <rFont val="Arial"/>
        <family val="2"/>
      </rPr>
      <t>NLBz</t>
    </r>
    <r>
      <rPr>
        <sz val="7.5"/>
        <rFont val="Arial"/>
        <family val="2"/>
      </rPr>
      <t xml:space="preserve">  ........................................................................................................................................................</t>
    </r>
  </si>
  <si>
    <t>83 = Table 3: 33  ........................................................................................................................................</t>
  </si>
  <si>
    <t>Other:</t>
  </si>
  <si>
    <t>7=2+31  ....................................................................................................................................................................................................................</t>
  </si>
  <si>
    <r>
      <t xml:space="preserve">Total outlays = Expense + Net acquisition of NFAs </t>
    </r>
    <r>
      <rPr>
        <b/>
        <vertAlign val="superscript"/>
        <sz val="9"/>
        <rFont val="Arial"/>
        <family val="2"/>
      </rPr>
      <t>d/</t>
    </r>
    <r>
      <rPr>
        <b/>
        <sz val="7.5"/>
        <rFont val="Arial"/>
        <family val="2"/>
      </rPr>
      <t>:</t>
    </r>
  </si>
  <si>
    <r>
      <t>GOB=1-2+23+</t>
    </r>
    <r>
      <rPr>
        <sz val="7.5"/>
        <color indexed="17"/>
        <rFont val="Arial"/>
        <family val="2"/>
      </rPr>
      <t>NOBz</t>
    </r>
    <r>
      <rPr>
        <sz val="7.5"/>
        <rFont val="Arial"/>
        <family val="2"/>
      </rPr>
      <t xml:space="preserve">  .................................................................................................................................</t>
    </r>
  </si>
  <si>
    <r>
      <t>NOB=1-2+</t>
    </r>
    <r>
      <rPr>
        <sz val="7.5"/>
        <color indexed="17"/>
        <rFont val="Arial"/>
        <family val="2"/>
      </rPr>
      <t>NOBz</t>
    </r>
    <r>
      <rPr>
        <sz val="7.5"/>
        <rFont val="Arial"/>
        <family val="2"/>
      </rPr>
      <t xml:space="preserve">  ....................................................................................................................................................................................</t>
    </r>
  </si>
  <si>
    <t>322x</t>
  </si>
  <si>
    <r>
      <t xml:space="preserve">NOB = Table 3:  3 + </t>
    </r>
    <r>
      <rPr>
        <sz val="7"/>
        <color indexed="17"/>
        <rFont val="Arial"/>
        <family val="2"/>
      </rPr>
      <t>NLBz</t>
    </r>
    <r>
      <rPr>
        <sz val="7"/>
        <rFont val="Arial"/>
        <family val="2"/>
      </rPr>
      <t xml:space="preserve">  .........................................................................................................................................................................</t>
    </r>
  </si>
  <si>
    <t>CSD = Table 3: 3M2 .......................................................................................................</t>
  </si>
  <si>
    <t xml:space="preserve">     summarized in Statement I, while Statement II will show their corresponding cash flows.</t>
  </si>
  <si>
    <t>Central Government (5)</t>
  </si>
  <si>
    <t>=(1)+(2)+(3)+(4)</t>
  </si>
  <si>
    <t>General Government (9)</t>
  </si>
  <si>
    <t>=(5)+(6)+(7)+(8)</t>
  </si>
  <si>
    <t>3201</t>
  </si>
  <si>
    <t>3221</t>
  </si>
  <si>
    <t>4201</t>
  </si>
  <si>
    <t>5201</t>
  </si>
  <si>
    <t>6201</t>
  </si>
  <si>
    <t>6221</t>
  </si>
  <si>
    <t>9201</t>
  </si>
  <si>
    <t>Rule 1: Consolidation should not affect balances</t>
  </si>
  <si>
    <t>This means that the consolidation columns should be zero for the following items:</t>
  </si>
  <si>
    <t>CC</t>
  </si>
  <si>
    <t>CT</t>
  </si>
  <si>
    <t>Statement I</t>
  </si>
  <si>
    <t>31</t>
  </si>
  <si>
    <t>32-33</t>
  </si>
  <si>
    <t>Statement II</t>
  </si>
  <si>
    <t>Table 3</t>
  </si>
  <si>
    <t>Table 4</t>
  </si>
  <si>
    <t>41</t>
  </si>
  <si>
    <t>42-43</t>
  </si>
  <si>
    <t>Table 5</t>
  </si>
  <si>
    <t>51</t>
  </si>
  <si>
    <t>52-53</t>
  </si>
  <si>
    <t>Table 6</t>
  </si>
  <si>
    <t>61</t>
  </si>
  <si>
    <t>62-63</t>
  </si>
  <si>
    <t>Table 8</t>
  </si>
  <si>
    <t>82-83</t>
  </si>
  <si>
    <t>Table 9</t>
  </si>
  <si>
    <t>91</t>
  </si>
  <si>
    <t>92-93</t>
  </si>
  <si>
    <t>Rule 2: Items exclusive to intra general government relationships should be fully consolidated</t>
  </si>
  <si>
    <t>This means that the general government column should be zero for the following items:</t>
  </si>
  <si>
    <t>Table 1</t>
  </si>
  <si>
    <t>133</t>
  </si>
  <si>
    <t>1331</t>
  </si>
  <si>
    <t>1332</t>
  </si>
  <si>
    <t>Table 2</t>
  </si>
  <si>
    <t>243</t>
  </si>
  <si>
    <t>263</t>
  </si>
  <si>
    <t>2631</t>
  </si>
  <si>
    <t>2632</t>
  </si>
  <si>
    <t>Table 7</t>
  </si>
  <si>
    <t>7018</t>
  </si>
  <si>
    <t>8211</t>
  </si>
  <si>
    <t>8311</t>
  </si>
  <si>
    <t>Rule 3: Items exclusive to relationships with non government units should not be consolidated</t>
  </si>
  <si>
    <t>12</t>
  </si>
  <si>
    <t>21</t>
  </si>
  <si>
    <t>25</t>
  </si>
  <si>
    <t>27</t>
  </si>
  <si>
    <t>322</t>
  </si>
  <si>
    <t>332</t>
  </si>
  <si>
    <t>111x</t>
  </si>
  <si>
    <t>12x</t>
  </si>
  <si>
    <t>131/2</t>
  </si>
  <si>
    <t>1412</t>
  </si>
  <si>
    <t>1413</t>
  </si>
  <si>
    <t>1414</t>
  </si>
  <si>
    <t>144x</t>
  </si>
  <si>
    <t>21x</t>
  </si>
  <si>
    <t>241</t>
  </si>
  <si>
    <t>242</t>
  </si>
  <si>
    <t>25x</t>
  </si>
  <si>
    <t>261/2</t>
  </si>
  <si>
    <t>27x</t>
  </si>
  <si>
    <t>31x.0</t>
  </si>
  <si>
    <t>332x</t>
  </si>
  <si>
    <t>41x</t>
  </si>
  <si>
    <t>422x</t>
  </si>
  <si>
    <t>432x</t>
  </si>
  <si>
    <t>51x</t>
  </si>
  <si>
    <t>522x</t>
  </si>
  <si>
    <t>532x</t>
  </si>
  <si>
    <t>61x</t>
  </si>
  <si>
    <t>622x</t>
  </si>
  <si>
    <t>632x</t>
  </si>
  <si>
    <t>821x'</t>
  </si>
  <si>
    <t>822x</t>
  </si>
  <si>
    <t>831x'</t>
  </si>
  <si>
    <t>832x</t>
  </si>
  <si>
    <t>91x</t>
  </si>
  <si>
    <t>922x</t>
  </si>
  <si>
    <t>932x</t>
  </si>
  <si>
    <t>Rule 4: Consolidated amounts should be the same for both sides of the operation</t>
  </si>
  <si>
    <t>This means that the consolidation columns should show the same value for the following pairs of items:</t>
  </si>
  <si>
    <t>Table 1 vs. Table 2</t>
  </si>
  <si>
    <t>142 - 22</t>
  </si>
  <si>
    <t>1411 - 243</t>
  </si>
  <si>
    <t>1415 - 281</t>
  </si>
  <si>
    <t>133 - 263</t>
  </si>
  <si>
    <t>1331 - 2631</t>
  </si>
  <si>
    <t>1332 - 2632</t>
  </si>
  <si>
    <t>Other revenue items -  282</t>
  </si>
  <si>
    <t>3212 - 3312</t>
  </si>
  <si>
    <t>3213 - 3313</t>
  </si>
  <si>
    <t>3214 - 3314</t>
  </si>
  <si>
    <t>3215 - 3315</t>
  </si>
  <si>
    <t>3216 - 3316</t>
  </si>
  <si>
    <t>3217 - 3317</t>
  </si>
  <si>
    <t>3218 - 3318</t>
  </si>
  <si>
    <t>4212 - 4312</t>
  </si>
  <si>
    <t>4213 - 4313</t>
  </si>
  <si>
    <t>4214 - 4314</t>
  </si>
  <si>
    <t>4215 - 4315</t>
  </si>
  <si>
    <t>4216 - 4316</t>
  </si>
  <si>
    <t>4217 - 4317</t>
  </si>
  <si>
    <t>4218 - 4318</t>
  </si>
  <si>
    <t>5212 - 5312</t>
  </si>
  <si>
    <t>5213 - 5313</t>
  </si>
  <si>
    <t>5214 - 5314</t>
  </si>
  <si>
    <t>5215 - 5315</t>
  </si>
  <si>
    <t>5216 - 5316</t>
  </si>
  <si>
    <t>5217 - 5317</t>
  </si>
  <si>
    <t>5218 - 5318</t>
  </si>
  <si>
    <t>6212 - 6312</t>
  </si>
  <si>
    <t>6213 - 6313</t>
  </si>
  <si>
    <t>6214 - 6314</t>
  </si>
  <si>
    <t>6215 - 6315</t>
  </si>
  <si>
    <t>6216 - 6316</t>
  </si>
  <si>
    <t>6217 - 6317</t>
  </si>
  <si>
    <t>6218 - 6318</t>
  </si>
  <si>
    <t>8211 -8311</t>
  </si>
  <si>
    <t>9212 - 9312</t>
  </si>
  <si>
    <t>9213 - 9313</t>
  </si>
  <si>
    <t>9214 - 9314</t>
  </si>
  <si>
    <t>9215 - 9315</t>
  </si>
  <si>
    <t>9216 - 9316</t>
  </si>
  <si>
    <t>9217 - 9317</t>
  </si>
  <si>
    <t>9218 - 9318</t>
  </si>
  <si>
    <t>NLBz</t>
  </si>
  <si>
    <t>NFAz</t>
  </si>
  <si>
    <t>FAz</t>
  </si>
  <si>
    <t>Lz</t>
  </si>
  <si>
    <t>6M2z</t>
  </si>
  <si>
    <t>14111</t>
  </si>
  <si>
    <t>14112</t>
  </si>
  <si>
    <t>14113</t>
  </si>
  <si>
    <t>14411</t>
  </si>
  <si>
    <t>14412</t>
  </si>
  <si>
    <t>2811</t>
  </si>
  <si>
    <t>2812</t>
  </si>
  <si>
    <t>2813</t>
  </si>
  <si>
    <t>2814</t>
  </si>
  <si>
    <t>2815</t>
  </si>
  <si>
    <t>14511</t>
  </si>
  <si>
    <t>14512</t>
  </si>
  <si>
    <t>14513</t>
  </si>
  <si>
    <t>283</t>
  </si>
  <si>
    <t>2831</t>
  </si>
  <si>
    <t>28311</t>
  </si>
  <si>
    <t>28312</t>
  </si>
  <si>
    <t>28313</t>
  </si>
  <si>
    <t>2832</t>
  </si>
  <si>
    <t>7z</t>
  </si>
  <si>
    <t>7011</t>
  </si>
  <si>
    <t>7012</t>
  </si>
  <si>
    <t>7013</t>
  </si>
  <si>
    <t>7014</t>
  </si>
  <si>
    <t>7015</t>
  </si>
  <si>
    <t>7016</t>
  </si>
  <si>
    <t>7021</t>
  </si>
  <si>
    <t>7022</t>
  </si>
  <si>
    <t>7023</t>
  </si>
  <si>
    <t>7024</t>
  </si>
  <si>
    <t>7025</t>
  </si>
  <si>
    <t>7031</t>
  </si>
  <si>
    <t>7032</t>
  </si>
  <si>
    <t>7033</t>
  </si>
  <si>
    <t>7034</t>
  </si>
  <si>
    <t>7035</t>
  </si>
  <si>
    <t>7036</t>
  </si>
  <si>
    <t>7041</t>
  </si>
  <si>
    <t>7047</t>
  </si>
  <si>
    <t>7048</t>
  </si>
  <si>
    <t>7049</t>
  </si>
  <si>
    <t>7051</t>
  </si>
  <si>
    <t>7052</t>
  </si>
  <si>
    <t>7053</t>
  </si>
  <si>
    <t>7054</t>
  </si>
  <si>
    <t>7055</t>
  </si>
  <si>
    <t>7056</t>
  </si>
  <si>
    <t>7061</t>
  </si>
  <si>
    <t>7062</t>
  </si>
  <si>
    <t>7063</t>
  </si>
  <si>
    <t>7064</t>
  </si>
  <si>
    <t>7065</t>
  </si>
  <si>
    <t>7066</t>
  </si>
  <si>
    <t>7071</t>
  </si>
  <si>
    <t>7075</t>
  </si>
  <si>
    <t>7076</t>
  </si>
  <si>
    <t>7081</t>
  </si>
  <si>
    <t>7082</t>
  </si>
  <si>
    <t>7083</t>
  </si>
  <si>
    <t>7084</t>
  </si>
  <si>
    <t>7085</t>
  </si>
  <si>
    <t>7086</t>
  </si>
  <si>
    <t>7095</t>
  </si>
  <si>
    <t>7096</t>
  </si>
  <si>
    <t>7097</t>
  </si>
  <si>
    <t>7098</t>
  </si>
  <si>
    <t>7093</t>
  </si>
  <si>
    <t>7101</t>
  </si>
  <si>
    <t>7102</t>
  </si>
  <si>
    <t>7103</t>
  </si>
  <si>
    <t>7104</t>
  </si>
  <si>
    <t>7105</t>
  </si>
  <si>
    <t>7106</t>
  </si>
  <si>
    <t>7107</t>
  </si>
  <si>
    <t>7108</t>
  </si>
  <si>
    <t>7109</t>
  </si>
  <si>
    <r>
      <t>701=7011+...+7018</t>
    </r>
    <r>
      <rPr>
        <sz val="7.5"/>
        <rFont val="Arial"/>
        <family val="2"/>
      </rPr>
      <t xml:space="preserve">  ....................................................................................................</t>
    </r>
  </si>
  <si>
    <t>702=7021+...+7025  ....................................................................................................</t>
  </si>
  <si>
    <t>703=7031+...+7036  ....................................................................................................</t>
  </si>
  <si>
    <t>704=7041+...+7049  ....................................................................................................</t>
  </si>
  <si>
    <t>705=7051+...+7056  ....................................................................................................</t>
  </si>
  <si>
    <t>706=7061+...+7066  ....................................................................................................</t>
  </si>
  <si>
    <t>707=7071+...+7076  ....................................................................................................</t>
  </si>
  <si>
    <t>708=7081+...+7086  ....................................................................................................</t>
  </si>
  <si>
    <t>709=7091+...+7098  ....................................................................................................</t>
  </si>
  <si>
    <t>710=7101+...+7109  ....................................................................................................</t>
  </si>
  <si>
    <t>7017 = Table 2: 24  ............................................................................................................................................</t>
  </si>
  <si>
    <t>GB</t>
  </si>
  <si>
    <t>6M36</t>
  </si>
  <si>
    <t>6M391</t>
  </si>
  <si>
    <t>6M392</t>
  </si>
  <si>
    <t>6M61</t>
  </si>
  <si>
    <t>6M81</t>
  </si>
  <si>
    <t>2M</t>
  </si>
  <si>
    <t>C1</t>
  </si>
  <si>
    <t>C11</t>
  </si>
  <si>
    <t>C12</t>
  </si>
  <si>
    <t>C13</t>
  </si>
  <si>
    <t>C14</t>
  </si>
  <si>
    <t>C2</t>
  </si>
  <si>
    <t>C21</t>
  </si>
  <si>
    <t>C22</t>
  </si>
  <si>
    <t>C24</t>
  </si>
  <si>
    <t>C25</t>
  </si>
  <si>
    <t>C26</t>
  </si>
  <si>
    <t>C27</t>
  </si>
  <si>
    <t>C28</t>
  </si>
  <si>
    <t>C31</t>
  </si>
  <si>
    <t>C311</t>
  </si>
  <si>
    <t>C312</t>
  </si>
  <si>
    <t>C313</t>
  </si>
  <si>
    <t>C314</t>
  </si>
  <si>
    <t>C2M</t>
  </si>
  <si>
    <t>C32x</t>
  </si>
  <si>
    <t>C321x</t>
  </si>
  <si>
    <t>C322x</t>
  </si>
  <si>
    <t>C33</t>
  </si>
  <si>
    <t>C331</t>
  </si>
  <si>
    <t>C332</t>
  </si>
  <si>
    <t>NFB</t>
  </si>
  <si>
    <t>CSDz</t>
  </si>
  <si>
    <t>2M27A</t>
  </si>
  <si>
    <t>2M27B</t>
  </si>
  <si>
    <t>1M13A</t>
  </si>
  <si>
    <t>1M13B</t>
  </si>
  <si>
    <t>31x.1</t>
  </si>
  <si>
    <t>31x.2</t>
  </si>
  <si>
    <t>6301N</t>
  </si>
  <si>
    <t>6301NA1</t>
  </si>
  <si>
    <t>6301NA2</t>
  </si>
  <si>
    <t>6301NB1</t>
  </si>
  <si>
    <t>6301NB2</t>
  </si>
  <si>
    <t>6301NB3</t>
  </si>
  <si>
    <t>6301NC1</t>
  </si>
  <si>
    <t>6301NC2</t>
  </si>
  <si>
    <t>6301ND1</t>
  </si>
  <si>
    <t>6301ND2</t>
  </si>
  <si>
    <t>6302N</t>
  </si>
  <si>
    <t>6302NA1</t>
  </si>
  <si>
    <t>6302NA2</t>
  </si>
  <si>
    <t>6302NB1</t>
  </si>
  <si>
    <t>6302NB2</t>
  </si>
  <si>
    <t>6302NB3</t>
  </si>
  <si>
    <t>6302NC1</t>
  </si>
  <si>
    <t>6302NC2</t>
  </si>
  <si>
    <t>6302ND1</t>
  </si>
  <si>
    <t>6302ND2</t>
  </si>
  <si>
    <t>6303N</t>
  </si>
  <si>
    <t>6303NA1</t>
  </si>
  <si>
    <t>6303NA2</t>
  </si>
  <si>
    <t>6303NB1</t>
  </si>
  <si>
    <t>6303NB2</t>
  </si>
  <si>
    <t>6303NB3</t>
  </si>
  <si>
    <t>6303NC1</t>
  </si>
  <si>
    <t>6303NC2</t>
  </si>
  <si>
    <t>6303ND1</t>
  </si>
  <si>
    <t>6303ND2</t>
  </si>
  <si>
    <t>6303M</t>
  </si>
  <si>
    <t>6303MA1</t>
  </si>
  <si>
    <t>6303MA2</t>
  </si>
  <si>
    <t>6303MB1</t>
  </si>
  <si>
    <t>6303MB2</t>
  </si>
  <si>
    <t>6303MB3</t>
  </si>
  <si>
    <t>6303MC1</t>
  </si>
  <si>
    <t>6303MC2</t>
  </si>
  <si>
    <t>6303MD1</t>
  </si>
  <si>
    <t>6303MD2</t>
  </si>
  <si>
    <t>6304N</t>
  </si>
  <si>
    <t>6304NA1</t>
  </si>
  <si>
    <t>6304NA2</t>
  </si>
  <si>
    <t>6304NB1</t>
  </si>
  <si>
    <t>6304NB2</t>
  </si>
  <si>
    <t>6304NB3</t>
  </si>
  <si>
    <t>6304NC1</t>
  </si>
  <si>
    <t>6304NC2</t>
  </si>
  <si>
    <t>6304ND1</t>
  </si>
  <si>
    <t>6304ND2</t>
  </si>
  <si>
    <t>6306N</t>
  </si>
  <si>
    <t>6306NA1</t>
  </si>
  <si>
    <t>6306NA2</t>
  </si>
  <si>
    <t>6306NB1</t>
  </si>
  <si>
    <t>6306NB2</t>
  </si>
  <si>
    <t>6306NB3</t>
  </si>
  <si>
    <t>6306NC1</t>
  </si>
  <si>
    <t>6306NC2</t>
  </si>
  <si>
    <t>6306ND1</t>
  </si>
  <si>
    <t>6306ND2</t>
  </si>
  <si>
    <t>6308N</t>
  </si>
  <si>
    <t>6308NA1</t>
  </si>
  <si>
    <t>6308NA2</t>
  </si>
  <si>
    <t>6308NB1</t>
  </si>
  <si>
    <t>6308NB2</t>
  </si>
  <si>
    <t>6308NB3</t>
  </si>
  <si>
    <t>6308NC1</t>
  </si>
  <si>
    <t>6308NC2</t>
  </si>
  <si>
    <t>6308ND1</t>
  </si>
  <si>
    <t>6308ND2</t>
  </si>
  <si>
    <t>6301F</t>
  </si>
  <si>
    <t>6301FA1</t>
  </si>
  <si>
    <t>6301FA2</t>
  </si>
  <si>
    <t>6301FB1</t>
  </si>
  <si>
    <t>6301FB2</t>
  </si>
  <si>
    <t>6301FB3</t>
  </si>
  <si>
    <t>6301FC1</t>
  </si>
  <si>
    <t>6301FC2</t>
  </si>
  <si>
    <t>6301FD1</t>
  </si>
  <si>
    <t>6301FD2</t>
  </si>
  <si>
    <t>6302F</t>
  </si>
  <si>
    <t>6302FA1</t>
  </si>
  <si>
    <t>6302FA2</t>
  </si>
  <si>
    <t>6302FB1</t>
  </si>
  <si>
    <t>6302FB2</t>
  </si>
  <si>
    <t>6302FB3</t>
  </si>
  <si>
    <t>6302FC1</t>
  </si>
  <si>
    <t>6302FC2</t>
  </si>
  <si>
    <t>6302FD1</t>
  </si>
  <si>
    <t>6302FD2</t>
  </si>
  <si>
    <t>6303F</t>
  </si>
  <si>
    <t>6303FA1</t>
  </si>
  <si>
    <t>6303FA2</t>
  </si>
  <si>
    <t>6303FB1</t>
  </si>
  <si>
    <t>6303FB2</t>
  </si>
  <si>
    <t>6303FB3</t>
  </si>
  <si>
    <t>6303FC1</t>
  </si>
  <si>
    <t>6303FC2</t>
  </si>
  <si>
    <t>6303FD1</t>
  </si>
  <si>
    <t>6303FD2</t>
  </si>
  <si>
    <t>6304F</t>
  </si>
  <si>
    <t>6304FA1</t>
  </si>
  <si>
    <t>6304FA2</t>
  </si>
  <si>
    <t>6304FB1</t>
  </si>
  <si>
    <t>6304FB2</t>
  </si>
  <si>
    <t>6304FB3</t>
  </si>
  <si>
    <t>6304FC1</t>
  </si>
  <si>
    <t>6304FC2</t>
  </si>
  <si>
    <t>6304FD1</t>
  </si>
  <si>
    <t>6304FD2</t>
  </si>
  <si>
    <t>6306F</t>
  </si>
  <si>
    <t>6306FA1</t>
  </si>
  <si>
    <t>6306FA2</t>
  </si>
  <si>
    <t>6306FB1</t>
  </si>
  <si>
    <t>6306FB2</t>
  </si>
  <si>
    <t>6306FB3</t>
  </si>
  <si>
    <t>6306FC1</t>
  </si>
  <si>
    <t>6306FC2</t>
  </si>
  <si>
    <t>6306FD1</t>
  </si>
  <si>
    <t>6306FD2</t>
  </si>
  <si>
    <t>6308F</t>
  </si>
  <si>
    <t>6308FA1</t>
  </si>
  <si>
    <t>6308FA2</t>
  </si>
  <si>
    <t>6308FB1</t>
  </si>
  <si>
    <t>6308FB2</t>
  </si>
  <si>
    <t>6308FB3</t>
  </si>
  <si>
    <t>6308FC1</t>
  </si>
  <si>
    <t>6308FC2</t>
  </si>
  <si>
    <t>6308FD1</t>
  </si>
  <si>
    <t>6308FD2</t>
  </si>
  <si>
    <t>1MP11</t>
  </si>
  <si>
    <t>1MP12</t>
  </si>
  <si>
    <t>1MP131</t>
  </si>
  <si>
    <t>1MD41</t>
  </si>
  <si>
    <t>2MD1</t>
  </si>
  <si>
    <t>2MP2</t>
  </si>
  <si>
    <t>2MD41</t>
  </si>
  <si>
    <t>2MK1</t>
  </si>
  <si>
    <t>2MD62x</t>
  </si>
  <si>
    <t>2MD71</t>
  </si>
  <si>
    <t>1MP1x</t>
  </si>
  <si>
    <t>1MD61</t>
  </si>
  <si>
    <t>2MD62</t>
  </si>
  <si>
    <t>2MD632</t>
  </si>
  <si>
    <t>VERTICAL CHECKS FOR ANNEX 2</t>
  </si>
  <si>
    <t>BA=GL1</t>
  </si>
  <si>
    <t>EA</t>
  </si>
  <si>
    <t>CG</t>
  </si>
  <si>
    <t>SSF</t>
  </si>
  <si>
    <t>SG</t>
  </si>
  <si>
    <t>LG</t>
  </si>
  <si>
    <t>GG=GL3</t>
  </si>
  <si>
    <t>GL2</t>
  </si>
  <si>
    <t>+(EA)+(CC)</t>
  </si>
  <si>
    <t>+(SG)+(LG)+(CT)</t>
  </si>
  <si>
    <t>2g</t>
  </si>
  <si>
    <t>31g</t>
  </si>
  <si>
    <t>NP</t>
  </si>
  <si>
    <t>6M3D3</t>
  </si>
  <si>
    <t>6M3D2</t>
  </si>
  <si>
    <t>6M3D1</t>
  </si>
  <si>
    <t>6M4D3</t>
  </si>
  <si>
    <t>6M4D2</t>
  </si>
  <si>
    <t>6M4D1</t>
  </si>
  <si>
    <t>6M35D3</t>
  </si>
  <si>
    <t>6M35D2</t>
  </si>
  <si>
    <t>6M35D1</t>
  </si>
  <si>
    <t>6M92</t>
  </si>
  <si>
    <t>6M91</t>
  </si>
  <si>
    <t>6M91D3</t>
  </si>
  <si>
    <t>6M91D2</t>
  </si>
  <si>
    <t>6M91D1</t>
  </si>
  <si>
    <t>3M3D3</t>
  </si>
  <si>
    <t>3M3D2</t>
  </si>
  <si>
    <t>3M3D1</t>
  </si>
  <si>
    <t>4M3D3</t>
  </si>
  <si>
    <t>4M3D2</t>
  </si>
  <si>
    <t>4M3D1</t>
  </si>
  <si>
    <t>5M3D3</t>
  </si>
  <si>
    <t>5M3D2</t>
  </si>
  <si>
    <t>5M3D1</t>
  </si>
  <si>
    <t>9M3D3</t>
  </si>
  <si>
    <t>9M3D2</t>
  </si>
  <si>
    <t>9M3D1</t>
  </si>
  <si>
    <t>CNW</t>
  </si>
  <si>
    <t>6M93</t>
  </si>
  <si>
    <t>CNWz</t>
  </si>
  <si>
    <t>6303NB1d</t>
  </si>
  <si>
    <t>6303NB2d</t>
  </si>
  <si>
    <t>6303MB1d</t>
  </si>
  <si>
    <t>6303MB2d</t>
  </si>
  <si>
    <t>6304NB1d</t>
  </si>
  <si>
    <t>6304NB2d</t>
  </si>
  <si>
    <t>6303FB1d</t>
  </si>
  <si>
    <t>6303FB2d</t>
  </si>
  <si>
    <t>6304FB1d</t>
  </si>
  <si>
    <t>6304FB2d</t>
  </si>
  <si>
    <t>GOB=1-2+23</t>
  </si>
  <si>
    <t>NOB=1-2</t>
  </si>
  <si>
    <t>NLB=1-2-31</t>
  </si>
  <si>
    <t>NLB=1-2M</t>
  </si>
  <si>
    <t>1=11+12+13+14</t>
  </si>
  <si>
    <t>2=21+22+23+24+25+26+27+28</t>
  </si>
  <si>
    <t>31=311+312+313+314</t>
  </si>
  <si>
    <t>32=321+322</t>
  </si>
  <si>
    <t>33=331+332</t>
  </si>
  <si>
    <t>CIO=C1-C2</t>
  </si>
  <si>
    <t>NCB=CSD+NFB+CSDz</t>
  </si>
  <si>
    <t>PB=NLB+24</t>
  </si>
  <si>
    <t>2g=2-23</t>
  </si>
  <si>
    <t>31g=31+23</t>
  </si>
  <si>
    <t>11=111+112+113+114+115+116</t>
  </si>
  <si>
    <t>12=121+122</t>
  </si>
  <si>
    <t>13=131+132+133</t>
  </si>
  <si>
    <t>14=141+142+143+144+145</t>
  </si>
  <si>
    <t>111=1111+1112+1113</t>
  </si>
  <si>
    <t>114=1141+1142+1143+1144+1145+1146</t>
  </si>
  <si>
    <t>115=1151+1152+1153+1154+1155+1156</t>
  </si>
  <si>
    <t>121=1211+1212+1213+1214</t>
  </si>
  <si>
    <t>122=1221+1222+1223</t>
  </si>
  <si>
    <t>131=1311+1312</t>
  </si>
  <si>
    <t>132=1321+1322</t>
  </si>
  <si>
    <t>133=1331+1332</t>
  </si>
  <si>
    <t>142=1421+1422+1423+1424</t>
  </si>
  <si>
    <t>144=1441+1442</t>
  </si>
  <si>
    <t>1145=11451+11452</t>
  </si>
  <si>
    <t>113=1131+1132+1133+1135+1136</t>
  </si>
  <si>
    <t>1141=11411+11412+11413+11414</t>
  </si>
  <si>
    <t>141=1411+1412+1413+1414+1415+1416</t>
  </si>
  <si>
    <t>1441=14411+14412</t>
  </si>
  <si>
    <t>145=1451+1452</t>
  </si>
  <si>
    <t>1411=14111+14112+14113</t>
  </si>
  <si>
    <t>1451=14511+14512+14513</t>
  </si>
  <si>
    <t>21=211+212</t>
  </si>
  <si>
    <t>24=241+242+243</t>
  </si>
  <si>
    <t>26=261+262+263</t>
  </si>
  <si>
    <t>27=271+272+273</t>
  </si>
  <si>
    <t>212=2121+2122</t>
  </si>
  <si>
    <t>261=2611+2612</t>
  </si>
  <si>
    <t>262=2621+2622</t>
  </si>
  <si>
    <t>263=2631+2632</t>
  </si>
  <si>
    <t>282=2821+2822</t>
  </si>
  <si>
    <t>25=251+252+253</t>
  </si>
  <si>
    <t>28=281+282+283</t>
  </si>
  <si>
    <t>281=2811+2812+2813+2814+2815</t>
  </si>
  <si>
    <t>283=2831+2832</t>
  </si>
  <si>
    <t>2831=28311+28312+28313</t>
  </si>
  <si>
    <t>3=31+32-33</t>
  </si>
  <si>
    <t>314=3141+3142+3143+3144</t>
  </si>
  <si>
    <t>3202=3212+3222</t>
  </si>
  <si>
    <t>3203=3213+3223</t>
  </si>
  <si>
    <t>3204=3214+3224</t>
  </si>
  <si>
    <t>3205=3215+3225</t>
  </si>
  <si>
    <t>3206=3216+3226</t>
  </si>
  <si>
    <t>3207=3217+3227</t>
  </si>
  <si>
    <t>3208=3218+3228</t>
  </si>
  <si>
    <t>3302=3312+3322</t>
  </si>
  <si>
    <t>3303=3313+3323</t>
  </si>
  <si>
    <t>3304=3314+3324</t>
  </si>
  <si>
    <t>3305=3315+3325</t>
  </si>
  <si>
    <t>3306=3316+3326</t>
  </si>
  <si>
    <t>3307=3317+3327</t>
  </si>
  <si>
    <t>3308=3318+3328</t>
  </si>
  <si>
    <t>3M1=3M11+3M12+3M13+3M14</t>
  </si>
  <si>
    <t>311=3111+3112+3113+3114</t>
  </si>
  <si>
    <t>32=3201+3202+3203+3204+3205+3206+3207+3208</t>
  </si>
  <si>
    <t>321=3211+3212+3213+3214+3215+3216+3217+3218</t>
  </si>
  <si>
    <t>322=3221+3222+3223+3224+3225+3226+3227+3228</t>
  </si>
  <si>
    <t>33=3301+3302+3303+3304+3305+3306+3307+3308</t>
  </si>
  <si>
    <t>3301=3321</t>
  </si>
  <si>
    <t>331=3312+3313+3314+3315+3316+3317+3318</t>
  </si>
  <si>
    <t>332=3321+3322+3323+3324+3325+3326+3327+3328</t>
  </si>
  <si>
    <t>3306=33061+33062+33063+33064+33065</t>
  </si>
  <si>
    <t>31x.1=311.1+313.1+314.1</t>
  </si>
  <si>
    <t>31x.2=311.2+313.2+314.2</t>
  </si>
  <si>
    <t>31=31x.1-31x.2-31.3</t>
  </si>
  <si>
    <t>3M3=3301+3302+3303+3304+3306+3308</t>
  </si>
  <si>
    <t>3M3D3=3301+3302+3303+3304+3308</t>
  </si>
  <si>
    <t>3M3D2=3301+3302+3303+3304</t>
  </si>
  <si>
    <t>3M3D1=3303+3304</t>
  </si>
  <si>
    <t>4=41+42-43</t>
  </si>
  <si>
    <t>41=411+412+413+414</t>
  </si>
  <si>
    <t>43=431+432</t>
  </si>
  <si>
    <t>43=4301+4302+4303+4304+4305+4306+4307+4308</t>
  </si>
  <si>
    <t>4M2=42-43</t>
  </si>
  <si>
    <t>42=421+422</t>
  </si>
  <si>
    <t>42=4201+4202+4203+4204+4205+4206+4207+4208</t>
  </si>
  <si>
    <t>4M3=4301+4302+4303+4304+4306+4308</t>
  </si>
  <si>
    <t>4M3D3=4301+4302+4303+4304+4308</t>
  </si>
  <si>
    <t>4M3D2=4301+4302+4303+4304</t>
  </si>
  <si>
    <t>4M3D1=4303+4304</t>
  </si>
  <si>
    <t>5=51+52-53</t>
  </si>
  <si>
    <t>51=511+512+513+514</t>
  </si>
  <si>
    <t>52=521+522</t>
  </si>
  <si>
    <t>52=5201+5202+5203+5204+5205+5206+5207+5208</t>
  </si>
  <si>
    <t>53=531+532</t>
  </si>
  <si>
    <t>53=5301+5302+5303+5304+5305+5306+5307+5308</t>
  </si>
  <si>
    <t>5M2=52-53</t>
  </si>
  <si>
    <t>5M3=5301+5302+5303+5304+5306+5308</t>
  </si>
  <si>
    <t>5M3D3=5301+5302+5303+5304+5308</t>
  </si>
  <si>
    <t>5M3D2=5301+5302+5303+5304</t>
  </si>
  <si>
    <t>5M3D1=5303+5304</t>
  </si>
  <si>
    <t>6=61+62-63</t>
  </si>
  <si>
    <t>61=611+612+613+614</t>
  </si>
  <si>
    <t>614=6141+6142+6143+6144</t>
  </si>
  <si>
    <t>6202=6212+6222</t>
  </si>
  <si>
    <t>6203=6213+6223</t>
  </si>
  <si>
    <t>6204=6214+6224</t>
  </si>
  <si>
    <t>6205=6215+6225</t>
  </si>
  <si>
    <t>6206=6216+6226</t>
  </si>
  <si>
    <t>6207=6217+6227</t>
  </si>
  <si>
    <t>6208=6218+6228</t>
  </si>
  <si>
    <t>63=631+632</t>
  </si>
  <si>
    <t>63=6301+6302+6303+6304+6305+6306+6307+6308</t>
  </si>
  <si>
    <t>6301=6321</t>
  </si>
  <si>
    <t>6302=6312+6322</t>
  </si>
  <si>
    <t>6303=6313+6323</t>
  </si>
  <si>
    <t>6304=6314+6324</t>
  </si>
  <si>
    <t>6305=6315+6325</t>
  </si>
  <si>
    <t>6306=6316+6326</t>
  </si>
  <si>
    <t>6307=6317+6327</t>
  </si>
  <si>
    <t>6308=6318+6328</t>
  </si>
  <si>
    <t>632=6321+6322+6323+6324+6325+6326+6327+6328</t>
  </si>
  <si>
    <t>6M2=62-63</t>
  </si>
  <si>
    <t>611=6111+6112+6113+6114</t>
  </si>
  <si>
    <t>62=621+622</t>
  </si>
  <si>
    <t>62=6201+6202+6203+6204+6205+6206+6207+6208</t>
  </si>
  <si>
    <t>6201=6211+6221</t>
  </si>
  <si>
    <t>621=6211+6212+6213+6214+6215+6216+6217+6218</t>
  </si>
  <si>
    <t>622=6221+6222+6223+6224+6225+6226+6227+6228</t>
  </si>
  <si>
    <t>631=6311+6312+6313+6314+6315+6316+6317+6318</t>
  </si>
  <si>
    <t>6306=63061+63062+63063+63064+63065</t>
  </si>
  <si>
    <t>6301N=6301NA1+6301NA2</t>
  </si>
  <si>
    <t>6301N=6301NB1+6301NB2+6301NB3</t>
  </si>
  <si>
    <t>6301N=6301NC1+6301NC2</t>
  </si>
  <si>
    <t>6301N=6301ND1+6301ND2</t>
  </si>
  <si>
    <t>6302N=6302NA1+6302NA2</t>
  </si>
  <si>
    <t>6302N=6302NB1+6302NB2+6302NB3</t>
  </si>
  <si>
    <t>6302N=6302NC1+6302NC2</t>
  </si>
  <si>
    <t>6302N=6302ND1+6302ND2</t>
  </si>
  <si>
    <t>6303N=6303NA1+6303NA2</t>
  </si>
  <si>
    <t>6303N=6303NB1+6303NB2+6303NB3</t>
  </si>
  <si>
    <t>6303N=6303NC1+6303NC2</t>
  </si>
  <si>
    <t>6303N=6303ND1+6303ND2</t>
  </si>
  <si>
    <t>6304N=6304NA1+6304NA2</t>
  </si>
  <si>
    <t>6304N=6304NB1+6304NB2+6304NB3</t>
  </si>
  <si>
    <t>6304N=6304NC1+6304NC2</t>
  </si>
  <si>
    <t>6304N=6304ND1+6304ND2</t>
  </si>
  <si>
    <t>6306N=6306NA1+6306NA2</t>
  </si>
  <si>
    <t>6306N=6306NB1+6306NB2+6306NB3</t>
  </si>
  <si>
    <t>6306N=6306NC1+6306NC2</t>
  </si>
  <si>
    <t>6306N=6306ND1+6306ND2</t>
  </si>
  <si>
    <t>6308N=6308NA1+6308NA2</t>
  </si>
  <si>
    <t>6308N=6308NB1+6308NB2+6308NB3</t>
  </si>
  <si>
    <t>6308N=6308NC1+6308NC2</t>
  </si>
  <si>
    <t>6308N=6308ND1+6308ND2</t>
  </si>
  <si>
    <t>6303M=6303MA1+6303MA2</t>
  </si>
  <si>
    <t>6303M=6303MB1+6303MB2+6303MB3</t>
  </si>
  <si>
    <t>6303M=6303MC1+6303MC2</t>
  </si>
  <si>
    <t>6303M=6303MD1+6303MD2</t>
  </si>
  <si>
    <t>6301F=6301FA1+6301FA2</t>
  </si>
  <si>
    <t>6301F=6301FB1+6301FB2+6301FB3</t>
  </si>
  <si>
    <t>6301F=6301FC1+6301FC2</t>
  </si>
  <si>
    <t>6301F=6301FD1+6301FD2</t>
  </si>
  <si>
    <t>6302F=6302FA1+6302FA2</t>
  </si>
  <si>
    <t>6302F=6302FB1+6302FB2+6302FB3</t>
  </si>
  <si>
    <t>6302F=6302FC1+6302FC2</t>
  </si>
  <si>
    <t>6302F=6302FD1+6302FD2</t>
  </si>
  <si>
    <t>6303F=6303FA1+6303FA2</t>
  </si>
  <si>
    <t>6303F=6303FB1+6303FB2+6303FB3</t>
  </si>
  <si>
    <t>6303F=6303FC1+6303FC2</t>
  </si>
  <si>
    <t>6303F=6303FD1+6303FD2</t>
  </si>
  <si>
    <t>6304F=6304FA1+6304FA2</t>
  </si>
  <si>
    <t>6304F=6304FB1+6304FB2+6304FB3</t>
  </si>
  <si>
    <t>6304F=6304FC1+6304FC2</t>
  </si>
  <si>
    <t>6304F=6304FD1+6304FD2</t>
  </si>
  <si>
    <t>6306F=6306FA1+6306FA2</t>
  </si>
  <si>
    <t>6306F=6306FB1+6306FB2+6306FB3</t>
  </si>
  <si>
    <t>6306F=6306FC1+6306FC2</t>
  </si>
  <si>
    <t>6306F=6306FD1+6306FD2</t>
  </si>
  <si>
    <t>6308F=6308FA1+6308FA2</t>
  </si>
  <si>
    <t>6308F=6308FB1+6308FB2+6308FB3</t>
  </si>
  <si>
    <t>6308F=6308FC1+6308FC2</t>
  </si>
  <si>
    <t>6308F=6308FD1+6308FD2</t>
  </si>
  <si>
    <t>7=2+31</t>
  </si>
  <si>
    <t>701=7011+7012+7013+7014+7015+7016+7017+7018</t>
  </si>
  <si>
    <t>702=7021+7022+7023+7024+7025</t>
  </si>
  <si>
    <t>703=7031+7032+7033+7034+7035+7036</t>
  </si>
  <si>
    <t>704=7041+7042+7043+7044+7045+7046+7047+7048+7049</t>
  </si>
  <si>
    <t>705=7051+7052+7053+7054+7055+7056</t>
  </si>
  <si>
    <t>706=7061+7062+7063+7064+7065+7066</t>
  </si>
  <si>
    <t>707=7071+7072+7073+7074+7075+7076</t>
  </si>
  <si>
    <t>708=7081+7082+7083+7084+7085+7086</t>
  </si>
  <si>
    <t>709=7091+7092+7093+7094+7095+7096+7097+7098</t>
  </si>
  <si>
    <t>710=7101+7102+7103+7104+7105+7106+7107+7108+7109</t>
  </si>
  <si>
    <t>8211=82111+82112+82113+82114</t>
  </si>
  <si>
    <t>82=821+822</t>
  </si>
  <si>
    <t>821=8211+8212+8213+8214+8215+8216</t>
  </si>
  <si>
    <t>822=8221+8227+8228+8229</t>
  </si>
  <si>
    <t>83=831+832</t>
  </si>
  <si>
    <t>831=8311+8312+8313+8314+8315+8316</t>
  </si>
  <si>
    <t>832=8321+8327+8328+8329</t>
  </si>
  <si>
    <t>82111=821111+821112</t>
  </si>
  <si>
    <t>8311=83111+83112+83113+83114</t>
  </si>
  <si>
    <t>83111=831111+831112</t>
  </si>
  <si>
    <t>682=6821+6822</t>
  </si>
  <si>
    <t>6821=68211+68212+68213+68214+68215+68216</t>
  </si>
  <si>
    <t>6822=68221+68227+68228+68229</t>
  </si>
  <si>
    <t>683=6831+6832</t>
  </si>
  <si>
    <t>6831=68311+68312+68313+68314+68315+68316</t>
  </si>
  <si>
    <t>6832=68321+68327+68328+68329</t>
  </si>
  <si>
    <t>68211=682111+682112+682113+682114</t>
  </si>
  <si>
    <t>682111=6821111+6821112</t>
  </si>
  <si>
    <t>9=91+92-93</t>
  </si>
  <si>
    <t>91=911+912+913+914</t>
  </si>
  <si>
    <t>93=931+932</t>
  </si>
  <si>
    <t>93=9301+9302+9303+9304+9305+9306+9307+9308</t>
  </si>
  <si>
    <t>9M2=92-93</t>
  </si>
  <si>
    <t>9=4+5</t>
  </si>
  <si>
    <t>91=41+51</t>
  </si>
  <si>
    <t>912=412+512</t>
  </si>
  <si>
    <t>913=413+513</t>
  </si>
  <si>
    <t>914=414+514</t>
  </si>
  <si>
    <t>92=42+52</t>
  </si>
  <si>
    <t>9202=4202+5202</t>
  </si>
  <si>
    <t>9203=4203+5203</t>
  </si>
  <si>
    <t>9204=4204+5204</t>
  </si>
  <si>
    <t>9205=4205+5205</t>
  </si>
  <si>
    <t>9206=4206+5206</t>
  </si>
  <si>
    <t>9207=4207+5207</t>
  </si>
  <si>
    <t>9208=4208+5208</t>
  </si>
  <si>
    <t>921=421+521</t>
  </si>
  <si>
    <t>922=422+522</t>
  </si>
  <si>
    <t>93=43+53</t>
  </si>
  <si>
    <t>9301=4301+5301</t>
  </si>
  <si>
    <t>9302=4302+5302</t>
  </si>
  <si>
    <t>9303=4303+5303</t>
  </si>
  <si>
    <t>9304=4304+5304</t>
  </si>
  <si>
    <t>9305=4305+5305</t>
  </si>
  <si>
    <t>9306=4306+5306</t>
  </si>
  <si>
    <t>9307=4307+5307</t>
  </si>
  <si>
    <t>9308=4308+5308</t>
  </si>
  <si>
    <t>931=431+531</t>
  </si>
  <si>
    <t>932=432+532</t>
  </si>
  <si>
    <t>9M2=4M2+5M2</t>
  </si>
  <si>
    <t>9M3=4M3+5M3</t>
  </si>
  <si>
    <t>92=921+922</t>
  </si>
  <si>
    <t>92=9201+9202+9203+9204+9205+9206+9207+9208</t>
  </si>
  <si>
    <t>911=411+511</t>
  </si>
  <si>
    <t>9201=4201+5201</t>
  </si>
  <si>
    <t>9M3D3=4M3D3+5M3D3</t>
  </si>
  <si>
    <t>9M3D2=4M3D2+5M3D2</t>
  </si>
  <si>
    <t>9M3D1=4M3D1+5M3D1</t>
  </si>
  <si>
    <t>9M3=9301+9302+9303+9304+9306+9308</t>
  </si>
  <si>
    <t>9M3D3=9301+9302+9303+9304+9308</t>
  </si>
  <si>
    <t>9M3D2=9301+9302+9303+9304</t>
  </si>
  <si>
    <t>9M3D1=9303+9304</t>
  </si>
  <si>
    <t>CSD=C1-C2-C31</t>
  </si>
  <si>
    <t>CSD=C1-C2M</t>
  </si>
  <si>
    <t>NFB=-C32x+C33</t>
  </si>
  <si>
    <t>C1=C11+C12+C13+C14</t>
  </si>
  <si>
    <t>CNW=NOB+9</t>
  </si>
  <si>
    <t>68311=683111+683112+683113+683114</t>
  </si>
  <si>
    <t>683111=6831111+6831112</t>
  </si>
  <si>
    <t>x</t>
  </si>
  <si>
    <t>11</t>
  </si>
  <si>
    <t>111</t>
  </si>
  <si>
    <t>1111</t>
  </si>
  <si>
    <t>1112</t>
  </si>
  <si>
    <t>1113</t>
  </si>
  <si>
    <t>112</t>
  </si>
  <si>
    <t>113</t>
  </si>
  <si>
    <t>1131</t>
  </si>
  <si>
    <t>1132</t>
  </si>
  <si>
    <t>1133</t>
  </si>
  <si>
    <t>1135</t>
  </si>
  <si>
    <t>1136</t>
  </si>
  <si>
    <t>114</t>
  </si>
  <si>
    <t>1141</t>
  </si>
  <si>
    <t>11411</t>
  </si>
  <si>
    <t>11412</t>
  </si>
  <si>
    <t>11413</t>
  </si>
  <si>
    <t>11414</t>
  </si>
  <si>
    <t>1142</t>
  </si>
  <si>
    <t>1143</t>
  </si>
  <si>
    <t>1144</t>
  </si>
  <si>
    <t>1145</t>
  </si>
  <si>
    <t>11451</t>
  </si>
  <si>
    <t>11452</t>
  </si>
  <si>
    <t>1146</t>
  </si>
  <si>
    <t>115</t>
  </si>
  <si>
    <t>1151</t>
  </si>
  <si>
    <t>1152</t>
  </si>
  <si>
    <t>1153</t>
  </si>
  <si>
    <t>1154</t>
  </si>
  <si>
    <t>1155</t>
  </si>
  <si>
    <t>1156</t>
  </si>
  <si>
    <t>116</t>
  </si>
  <si>
    <t>121</t>
  </si>
  <si>
    <t>1211</t>
  </si>
  <si>
    <t>1212</t>
  </si>
  <si>
    <t>1213</t>
  </si>
  <si>
    <t>1214</t>
  </si>
  <si>
    <t>122</t>
  </si>
  <si>
    <t>1221</t>
  </si>
  <si>
    <t>1222</t>
  </si>
  <si>
    <t>1223</t>
  </si>
  <si>
    <t>13</t>
  </si>
  <si>
    <t>131</t>
  </si>
  <si>
    <t>1311</t>
  </si>
  <si>
    <t>1312</t>
  </si>
  <si>
    <t>132</t>
  </si>
  <si>
    <t>1321</t>
  </si>
  <si>
    <t>1322</t>
  </si>
  <si>
    <t>14</t>
  </si>
  <si>
    <t>141</t>
  </si>
  <si>
    <t>1411</t>
  </si>
  <si>
    <t>1415</t>
  </si>
  <si>
    <t>1416</t>
  </si>
  <si>
    <t>142</t>
  </si>
  <si>
    <t>1421</t>
  </si>
  <si>
    <t>1422</t>
  </si>
  <si>
    <t>1423</t>
  </si>
  <si>
    <t>1424</t>
  </si>
  <si>
    <t>143</t>
  </si>
  <si>
    <t>144</t>
  </si>
  <si>
    <t>1441</t>
  </si>
  <si>
    <t>1442</t>
  </si>
  <si>
    <t>145</t>
  </si>
  <si>
    <t>1451</t>
  </si>
  <si>
    <t>1452</t>
  </si>
  <si>
    <t>211</t>
  </si>
  <si>
    <t>212</t>
  </si>
  <si>
    <t>2121</t>
  </si>
  <si>
    <t>2122</t>
  </si>
  <si>
    <t>22</t>
  </si>
  <si>
    <t>23</t>
  </si>
  <si>
    <t>24</t>
  </si>
  <si>
    <t>251</t>
  </si>
  <si>
    <t>252</t>
  </si>
  <si>
    <t>253</t>
  </si>
  <si>
    <t>26</t>
  </si>
  <si>
    <t>261</t>
  </si>
  <si>
    <t>2611</t>
  </si>
  <si>
    <t>2612</t>
  </si>
  <si>
    <t>262</t>
  </si>
  <si>
    <t>2621</t>
  </si>
  <si>
    <t>2622</t>
  </si>
  <si>
    <t>271</t>
  </si>
  <si>
    <t>272</t>
  </si>
  <si>
    <t>273</t>
  </si>
  <si>
    <t>28</t>
  </si>
  <si>
    <t>281</t>
  </si>
  <si>
    <t>282</t>
  </si>
  <si>
    <t>2821</t>
  </si>
  <si>
    <t>2822</t>
  </si>
  <si>
    <t>311</t>
  </si>
  <si>
    <t>3111</t>
  </si>
  <si>
    <t>3112</t>
  </si>
  <si>
    <t>3113</t>
  </si>
  <si>
    <t>3114</t>
  </si>
  <si>
    <t>312</t>
  </si>
  <si>
    <t>313</t>
  </si>
  <si>
    <t>314</t>
  </si>
  <si>
    <t>3141</t>
  </si>
  <si>
    <t>3142</t>
  </si>
  <si>
    <t>3143</t>
  </si>
  <si>
    <t>3144</t>
  </si>
  <si>
    <t>32</t>
  </si>
  <si>
    <t>3202</t>
  </si>
  <si>
    <t>3203</t>
  </si>
  <si>
    <t>3204</t>
  </si>
  <si>
    <t>3205</t>
  </si>
  <si>
    <t>3206</t>
  </si>
  <si>
    <t>3207</t>
  </si>
  <si>
    <t>3208</t>
  </si>
  <si>
    <t>321</t>
  </si>
  <si>
    <t>3211</t>
  </si>
  <si>
    <t>3212</t>
  </si>
  <si>
    <t>3213</t>
  </si>
  <si>
    <t>3214</t>
  </si>
  <si>
    <t>3215</t>
  </si>
  <si>
    <t>3216</t>
  </si>
  <si>
    <t>3217</t>
  </si>
  <si>
    <t>3218</t>
  </si>
  <si>
    <t>3222</t>
  </si>
  <si>
    <t>3223</t>
  </si>
  <si>
    <t>3224</t>
  </si>
  <si>
    <t>3225</t>
  </si>
  <si>
    <t>3226</t>
  </si>
  <si>
    <t>3227</t>
  </si>
  <si>
    <t>3228</t>
  </si>
  <si>
    <t>33</t>
  </si>
  <si>
    <t>3301</t>
  </si>
  <si>
    <t>3302</t>
  </si>
  <si>
    <t>3303</t>
  </si>
  <si>
    <t>3304</t>
  </si>
  <si>
    <t>3305</t>
  </si>
  <si>
    <t>3306</t>
  </si>
  <si>
    <t>33061</t>
  </si>
  <si>
    <t>33062</t>
  </si>
  <si>
    <t>33063</t>
  </si>
  <si>
    <t>33064</t>
  </si>
  <si>
    <t>33065</t>
  </si>
  <si>
    <t>3307</t>
  </si>
  <si>
    <t>3308</t>
  </si>
  <si>
    <t>331</t>
  </si>
  <si>
    <t>3312</t>
  </si>
  <si>
    <t>3313</t>
  </si>
  <si>
    <t>3314</t>
  </si>
  <si>
    <t>3315</t>
  </si>
  <si>
    <t>3316</t>
  </si>
  <si>
    <t>3317</t>
  </si>
  <si>
    <t>3318</t>
  </si>
  <si>
    <t>3321</t>
  </si>
  <si>
    <t>3322</t>
  </si>
  <si>
    <t>3323</t>
  </si>
  <si>
    <t>3324</t>
  </si>
  <si>
    <t>3325</t>
  </si>
  <si>
    <t>3326</t>
  </si>
  <si>
    <t>3327</t>
  </si>
  <si>
    <t>3328</t>
  </si>
  <si>
    <t>311.1</t>
  </si>
  <si>
    <t>313.1</t>
  </si>
  <si>
    <t>314.1</t>
  </si>
  <si>
    <t>311.2</t>
  </si>
  <si>
    <t>313.2</t>
  </si>
  <si>
    <t>314.2</t>
  </si>
  <si>
    <t>31.3</t>
  </si>
  <si>
    <t>411</t>
  </si>
  <si>
    <t>412</t>
  </si>
  <si>
    <t>413</t>
  </si>
  <si>
    <t>414</t>
  </si>
  <si>
    <t>42</t>
  </si>
  <si>
    <t>4202</t>
  </si>
  <si>
    <t>4203</t>
  </si>
  <si>
    <t>4204</t>
  </si>
  <si>
    <t>4205</t>
  </si>
  <si>
    <t>4206</t>
  </si>
  <si>
    <t>4207</t>
  </si>
  <si>
    <t>4208</t>
  </si>
  <si>
    <t>421</t>
  </si>
  <si>
    <t>422</t>
  </si>
  <si>
    <t>43</t>
  </si>
  <si>
    <t>4301</t>
  </si>
  <si>
    <t>4302</t>
  </si>
  <si>
    <t>4303</t>
  </si>
  <si>
    <t>4304</t>
  </si>
  <si>
    <t>4305</t>
  </si>
  <si>
    <t>4306</t>
  </si>
  <si>
    <t>4307</t>
  </si>
  <si>
    <t>4308</t>
  </si>
  <si>
    <t>431</t>
  </si>
  <si>
    <t>432</t>
  </si>
  <si>
    <t>511</t>
  </si>
  <si>
    <t>512</t>
  </si>
  <si>
    <t>513</t>
  </si>
  <si>
    <t>514</t>
  </si>
  <si>
    <t>52</t>
  </si>
  <si>
    <t>5202</t>
  </si>
  <si>
    <t>5203</t>
  </si>
  <si>
    <t>5204</t>
  </si>
  <si>
    <t>5205</t>
  </si>
  <si>
    <t>5206</t>
  </si>
  <si>
    <t>5207</t>
  </si>
  <si>
    <t>5208</t>
  </si>
  <si>
    <t>521</t>
  </si>
  <si>
    <t>522</t>
  </si>
  <si>
    <t>53</t>
  </si>
  <si>
    <t>5301</t>
  </si>
  <si>
    <t>5302</t>
  </si>
  <si>
    <t>5303</t>
  </si>
  <si>
    <t>5304</t>
  </si>
  <si>
    <t>5305</t>
  </si>
  <si>
    <t>5306</t>
  </si>
  <si>
    <t>5307</t>
  </si>
  <si>
    <t>5308</t>
  </si>
  <si>
    <t>531</t>
  </si>
  <si>
    <t>532</t>
  </si>
  <si>
    <t>611</t>
  </si>
  <si>
    <t>6111</t>
  </si>
  <si>
    <t>6112</t>
  </si>
  <si>
    <t>6113</t>
  </si>
  <si>
    <t>6114</t>
  </si>
  <si>
    <t>612</t>
  </si>
  <si>
    <t>613</t>
  </si>
  <si>
    <t>614</t>
  </si>
  <si>
    <t>6141</t>
  </si>
  <si>
    <t>6142</t>
  </si>
  <si>
    <t>6143</t>
  </si>
  <si>
    <t>6144</t>
  </si>
  <si>
    <t>62</t>
  </si>
  <si>
    <t>6202</t>
  </si>
  <si>
    <t>6203</t>
  </si>
  <si>
    <t>6204</t>
  </si>
  <si>
    <t>6205</t>
  </si>
  <si>
    <t>6206</t>
  </si>
  <si>
    <t>6207</t>
  </si>
  <si>
    <t>6208</t>
  </si>
  <si>
    <t>621</t>
  </si>
  <si>
    <t>6211</t>
  </si>
  <si>
    <t>6212</t>
  </si>
  <si>
    <t>6213</t>
  </si>
  <si>
    <t>6214</t>
  </si>
  <si>
    <t>6215</t>
  </si>
  <si>
    <t>6216</t>
  </si>
  <si>
    <t>6217</t>
  </si>
  <si>
    <t>6218</t>
  </si>
  <si>
    <t>622</t>
  </si>
  <si>
    <t>6222</t>
  </si>
  <si>
    <t>6223</t>
  </si>
  <si>
    <t>6224</t>
  </si>
  <si>
    <t>6225</t>
  </si>
  <si>
    <t>6226</t>
  </si>
  <si>
    <t>6227</t>
  </si>
  <si>
    <t>6228</t>
  </si>
  <si>
    <t>63</t>
  </si>
  <si>
    <t>6301</t>
  </si>
  <si>
    <t>6302</t>
  </si>
  <si>
    <t>6303</t>
  </si>
  <si>
    <t>6304</t>
  </si>
  <si>
    <t>6305</t>
  </si>
  <si>
    <t>6306</t>
  </si>
  <si>
    <t>63061</t>
  </si>
  <si>
    <t>63062</t>
  </si>
  <si>
    <t>63063</t>
  </si>
  <si>
    <t>63064</t>
  </si>
  <si>
    <t>63065</t>
  </si>
  <si>
    <t>6307</t>
  </si>
  <si>
    <t>6308</t>
  </si>
  <si>
    <t>631</t>
  </si>
  <si>
    <t>6312</t>
  </si>
  <si>
    <t>6313</t>
  </si>
  <si>
    <t>6314</t>
  </si>
  <si>
    <t>6315</t>
  </si>
  <si>
    <t>6316</t>
  </si>
  <si>
    <t>6317</t>
  </si>
  <si>
    <t>6318</t>
  </si>
  <si>
    <t>632</t>
  </si>
  <si>
    <t>6321</t>
  </si>
  <si>
    <t>6322</t>
  </si>
  <si>
    <t>6323</t>
  </si>
  <si>
    <t>6324</t>
  </si>
  <si>
    <t>6325</t>
  </si>
  <si>
    <t>6326</t>
  </si>
  <si>
    <t>6327</t>
  </si>
  <si>
    <t>6328</t>
  </si>
  <si>
    <t>701</t>
  </si>
  <si>
    <t>7017</t>
  </si>
  <si>
    <t>702</t>
  </si>
  <si>
    <t>703</t>
  </si>
  <si>
    <t>704</t>
  </si>
  <si>
    <t>7042</t>
  </si>
  <si>
    <t>7043</t>
  </si>
  <si>
    <t>7044</t>
  </si>
  <si>
    <t>7045</t>
  </si>
  <si>
    <t>7046</t>
  </si>
  <si>
    <t>705</t>
  </si>
  <si>
    <t>706</t>
  </si>
  <si>
    <t>707</t>
  </si>
  <si>
    <t>7072</t>
  </si>
  <si>
    <t>7073</t>
  </si>
  <si>
    <t>7074</t>
  </si>
  <si>
    <t>708</t>
  </si>
  <si>
    <t>709</t>
  </si>
  <si>
    <t>7091</t>
  </si>
  <si>
    <t>7092</t>
  </si>
  <si>
    <t>7094</t>
  </si>
  <si>
    <t>710</t>
  </si>
  <si>
    <t>82</t>
  </si>
  <si>
    <t>821</t>
  </si>
  <si>
    <t>82111</t>
  </si>
  <si>
    <t>821111</t>
  </si>
  <si>
    <t>821112</t>
  </si>
  <si>
    <t>82112</t>
  </si>
  <si>
    <t>82113</t>
  </si>
  <si>
    <t>82114</t>
  </si>
  <si>
    <t>8212</t>
  </si>
  <si>
    <t>8213</t>
  </si>
  <si>
    <t>8214</t>
  </si>
  <si>
    <t>8215</t>
  </si>
  <si>
    <t>8216</t>
  </si>
  <si>
    <t>822</t>
  </si>
  <si>
    <t>8221</t>
  </si>
  <si>
    <t>8227</t>
  </si>
  <si>
    <t>8228</t>
  </si>
  <si>
    <t>8229</t>
  </si>
  <si>
    <t>83</t>
  </si>
  <si>
    <t>831</t>
  </si>
  <si>
    <t>83111</t>
  </si>
  <si>
    <t>831111</t>
  </si>
  <si>
    <t>831112</t>
  </si>
  <si>
    <t>83112</t>
  </si>
  <si>
    <t>83113</t>
  </si>
  <si>
    <t>83114</t>
  </si>
  <si>
    <t>8312</t>
  </si>
  <si>
    <t>8313</t>
  </si>
  <si>
    <t>8314</t>
  </si>
  <si>
    <t>8315</t>
  </si>
  <si>
    <t>8316</t>
  </si>
  <si>
    <t>832</t>
  </si>
  <si>
    <t>8321</t>
  </si>
  <si>
    <t>8327</t>
  </si>
  <si>
    <t>8328</t>
  </si>
  <si>
    <t>8329</t>
  </si>
  <si>
    <t>682</t>
  </si>
  <si>
    <t>6821</t>
  </si>
  <si>
    <t>68211</t>
  </si>
  <si>
    <t>682111</t>
  </si>
  <si>
    <t>6821111</t>
  </si>
  <si>
    <t>6821112</t>
  </si>
  <si>
    <t>682112</t>
  </si>
  <si>
    <t>682113</t>
  </si>
  <si>
    <t>682114</t>
  </si>
  <si>
    <t>68212</t>
  </si>
  <si>
    <t>68213</t>
  </si>
  <si>
    <t>68214</t>
  </si>
  <si>
    <t>68215</t>
  </si>
  <si>
    <t>68216</t>
  </si>
  <si>
    <t>6822</t>
  </si>
  <si>
    <t>68221</t>
  </si>
  <si>
    <t>68227</t>
  </si>
  <si>
    <t>68228</t>
  </si>
  <si>
    <t>68229</t>
  </si>
  <si>
    <t>683</t>
  </si>
  <si>
    <t>6831</t>
  </si>
  <si>
    <t>68311</t>
  </si>
  <si>
    <t>683111</t>
  </si>
  <si>
    <t>6831111</t>
  </si>
  <si>
    <t>6831112</t>
  </si>
  <si>
    <t>683112</t>
  </si>
  <si>
    <t>683113</t>
  </si>
  <si>
    <t>683114</t>
  </si>
  <si>
    <t>68312</t>
  </si>
  <si>
    <t>68313</t>
  </si>
  <si>
    <t>68314</t>
  </si>
  <si>
    <t>68315</t>
  </si>
  <si>
    <t>68316</t>
  </si>
  <si>
    <t>6832</t>
  </si>
  <si>
    <t>68321</t>
  </si>
  <si>
    <t>68327</t>
  </si>
  <si>
    <t>68328</t>
  </si>
  <si>
    <t>68329</t>
  </si>
  <si>
    <t>911</t>
  </si>
  <si>
    <t>912</t>
  </si>
  <si>
    <t>913</t>
  </si>
  <si>
    <t>914</t>
  </si>
  <si>
    <t>92</t>
  </si>
  <si>
    <t>9202</t>
  </si>
  <si>
    <t>9203</t>
  </si>
  <si>
    <t>9204</t>
  </si>
  <si>
    <t>9205</t>
  </si>
  <si>
    <t>9206</t>
  </si>
  <si>
    <t>9207</t>
  </si>
  <si>
    <t>9208</t>
  </si>
  <si>
    <t>921</t>
  </si>
  <si>
    <t>922</t>
  </si>
  <si>
    <t>93</t>
  </si>
  <si>
    <t>9301</t>
  </si>
  <si>
    <t>9302</t>
  </si>
  <si>
    <t>9303</t>
  </si>
  <si>
    <t>9304</t>
  </si>
  <si>
    <t>9305</t>
  </si>
  <si>
    <t>9306</t>
  </si>
  <si>
    <t>9307</t>
  </si>
  <si>
    <t>9308</t>
  </si>
  <si>
    <t>931</t>
  </si>
  <si>
    <t>932</t>
  </si>
  <si>
    <t>6M3D1z</t>
  </si>
  <si>
    <r>
      <t>61</t>
    </r>
    <r>
      <rPr>
        <b/>
        <vertAlign val="subscript"/>
        <sz val="8.25"/>
        <rFont val="Segoe UI"/>
        <family val="2"/>
      </rPr>
      <t>t-1</t>
    </r>
  </si>
  <si>
    <r>
      <t>61</t>
    </r>
    <r>
      <rPr>
        <b/>
        <vertAlign val="subscript"/>
        <sz val="8.25"/>
        <rFont val="Segoe UI"/>
        <family val="2"/>
      </rPr>
      <t>t</t>
    </r>
  </si>
  <si>
    <r>
      <t>62</t>
    </r>
    <r>
      <rPr>
        <b/>
        <vertAlign val="subscript"/>
        <sz val="8.25"/>
        <rFont val="Segoe UI"/>
        <family val="2"/>
      </rPr>
      <t>t-1</t>
    </r>
  </si>
  <si>
    <r>
      <t>62</t>
    </r>
    <r>
      <rPr>
        <b/>
        <vertAlign val="subscript"/>
        <sz val="8.25"/>
        <rFont val="Segoe UI"/>
        <family val="2"/>
      </rPr>
      <t>t</t>
    </r>
  </si>
  <si>
    <r>
      <t>63</t>
    </r>
    <r>
      <rPr>
        <b/>
        <vertAlign val="subscript"/>
        <sz val="8.25"/>
        <rFont val="Segoe UI"/>
        <family val="2"/>
      </rPr>
      <t>t-1</t>
    </r>
  </si>
  <si>
    <r>
      <t>63</t>
    </r>
    <r>
      <rPr>
        <b/>
        <vertAlign val="subscript"/>
        <sz val="8.25"/>
        <rFont val="Segoe UI"/>
        <family val="2"/>
      </rPr>
      <t>t</t>
    </r>
  </si>
  <si>
    <r>
      <t>6M2</t>
    </r>
    <r>
      <rPr>
        <b/>
        <vertAlign val="subscript"/>
        <sz val="8.25"/>
        <rFont val="Segoe UI"/>
        <family val="2"/>
      </rPr>
      <t>t-1</t>
    </r>
  </si>
  <si>
    <r>
      <t>6M2</t>
    </r>
    <r>
      <rPr>
        <b/>
        <vertAlign val="subscript"/>
        <sz val="8.25"/>
        <rFont val="Segoe UI"/>
        <family val="2"/>
      </rPr>
      <t>t</t>
    </r>
  </si>
  <si>
    <r>
      <t>6M3D1</t>
    </r>
    <r>
      <rPr>
        <b/>
        <vertAlign val="subscript"/>
        <sz val="8.25"/>
        <rFont val="Segoe UI"/>
        <family val="2"/>
      </rPr>
      <t>t-1</t>
    </r>
  </si>
  <si>
    <r>
      <t>6M3D1</t>
    </r>
    <r>
      <rPr>
        <b/>
        <vertAlign val="subscript"/>
        <sz val="8.25"/>
        <rFont val="Segoe UI"/>
        <family val="2"/>
      </rPr>
      <t>t</t>
    </r>
  </si>
  <si>
    <r>
      <t>6</t>
    </r>
    <r>
      <rPr>
        <b/>
        <vertAlign val="subscript"/>
        <sz val="8.25"/>
        <rFont val="Segoe UI"/>
        <family val="2"/>
      </rPr>
      <t>t-1</t>
    </r>
  </si>
  <si>
    <r>
      <t>6</t>
    </r>
    <r>
      <rPr>
        <b/>
        <vertAlign val="subscript"/>
        <sz val="8.25"/>
        <rFont val="Segoe UI"/>
        <family val="2"/>
      </rPr>
      <t>t</t>
    </r>
  </si>
  <si>
    <r>
      <t>61</t>
    </r>
    <r>
      <rPr>
        <vertAlign val="subscript"/>
        <sz val="8.25"/>
        <rFont val="Segoe UI"/>
        <family val="2"/>
      </rPr>
      <t>t-1</t>
    </r>
  </si>
  <si>
    <r>
      <t>62</t>
    </r>
    <r>
      <rPr>
        <vertAlign val="subscript"/>
        <sz val="8.25"/>
        <rFont val="Segoe UI"/>
        <family val="2"/>
      </rPr>
      <t>t-1</t>
    </r>
  </si>
  <si>
    <r>
      <t>63</t>
    </r>
    <r>
      <rPr>
        <vertAlign val="subscript"/>
        <sz val="8.25"/>
        <rFont val="Segoe UI"/>
        <family val="2"/>
      </rPr>
      <t>t-1</t>
    </r>
  </si>
  <si>
    <r>
      <t>6M3D1</t>
    </r>
    <r>
      <rPr>
        <vertAlign val="subscript"/>
        <sz val="8.25"/>
        <rFont val="Segoe UI"/>
        <family val="2"/>
      </rPr>
      <t>t-1</t>
    </r>
  </si>
  <si>
    <t>243=0 for GG?</t>
  </si>
  <si>
    <t>263=0 for GG?</t>
  </si>
  <si>
    <t>2631=0 for GG?</t>
  </si>
  <si>
    <t>2632=0 for GG?</t>
  </si>
  <si>
    <t>7018=0 for GG?</t>
  </si>
  <si>
    <t>21x=0 for CC and CT?</t>
  </si>
  <si>
    <t>241/242=0 for CC and CT?</t>
  </si>
  <si>
    <t>251/252=0 for CC and CT?</t>
  </si>
  <si>
    <t>261x/262x=0 for CC and CT?</t>
  </si>
  <si>
    <t>27x=0 for CC and CT?</t>
  </si>
  <si>
    <t>282x=0 for CC and CT?</t>
  </si>
  <si>
    <t>2811,2812,2813=0 for CC and CT?</t>
  </si>
  <si>
    <t>2815=0 for CC and CT?</t>
  </si>
  <si>
    <r>
      <t>9=91+92</t>
    </r>
    <r>
      <rPr>
        <b/>
        <sz val="7.5"/>
        <color rgb="FFFF0000"/>
        <rFont val="Segoe UI"/>
        <family val="2"/>
      </rPr>
      <t>-</t>
    </r>
    <r>
      <rPr>
        <sz val="7.5"/>
        <rFont val="Segoe UI"/>
        <family val="2"/>
      </rPr>
      <t>93</t>
    </r>
  </si>
  <si>
    <t>C2=C21+C22+C23+C24+C25+C26+C27+C28</t>
  </si>
  <si>
    <t>C31=C311+C312+C313+C314</t>
  </si>
  <si>
    <t>C32x=C321x+C322x</t>
  </si>
  <si>
    <t>C33=C331+C332</t>
  </si>
  <si>
    <t>NCB=3202</t>
  </si>
  <si>
    <t>NCB=3212+3222</t>
  </si>
  <si>
    <t>CPB=CSD+24</t>
  </si>
  <si>
    <t>11CBA</t>
  </si>
  <si>
    <t>2821CBA</t>
  </si>
  <si>
    <t>1331CBA</t>
  </si>
  <si>
    <t>2631CBA</t>
  </si>
  <si>
    <t>1332CBA</t>
  </si>
  <si>
    <t>2632CBA</t>
  </si>
  <si>
    <t>133CBA</t>
  </si>
  <si>
    <t>263CBA</t>
  </si>
  <si>
    <t>3213CBA</t>
  </si>
  <si>
    <t>3313CBA</t>
  </si>
  <si>
    <t>3214CBA</t>
  </si>
  <si>
    <t>3314CBA</t>
  </si>
  <si>
    <t>6213CBA</t>
  </si>
  <si>
    <t>6313CBA</t>
  </si>
  <si>
    <t>6214CBA</t>
  </si>
  <si>
    <t>6314CBA</t>
  </si>
  <si>
    <t>11CEA</t>
  </si>
  <si>
    <t>2821CEA</t>
  </si>
  <si>
    <t>1331CEA</t>
  </si>
  <si>
    <t>2631CEA</t>
  </si>
  <si>
    <t>1332CEA</t>
  </si>
  <si>
    <t>2632CEA</t>
  </si>
  <si>
    <t>133CEA</t>
  </si>
  <si>
    <t>263CEA</t>
  </si>
  <si>
    <t>3213CEA</t>
  </si>
  <si>
    <t>3313CEA</t>
  </si>
  <si>
    <t>3214CEA</t>
  </si>
  <si>
    <t>3314CEA</t>
  </si>
  <si>
    <t>6213CEA</t>
  </si>
  <si>
    <t>6313CEA</t>
  </si>
  <si>
    <t>6214CEA</t>
  </si>
  <si>
    <t>6314CEA</t>
  </si>
  <si>
    <t>11CCG</t>
  </si>
  <si>
    <t>2821CCG</t>
  </si>
  <si>
    <t>1331CCG</t>
  </si>
  <si>
    <t>2631CCG</t>
  </si>
  <si>
    <t>1332CCG</t>
  </si>
  <si>
    <t>2632CCG</t>
  </si>
  <si>
    <t>133CCG</t>
  </si>
  <si>
    <t>263CCG</t>
  </si>
  <si>
    <t>3213CCG</t>
  </si>
  <si>
    <t>3313CCG</t>
  </si>
  <si>
    <t>3214CCG</t>
  </si>
  <si>
    <t>3314CCG</t>
  </si>
  <si>
    <t>6213CCG</t>
  </si>
  <si>
    <t>6313CCG</t>
  </si>
  <si>
    <t>6214CCG</t>
  </si>
  <si>
    <t>6314CCG</t>
  </si>
  <si>
    <t>11CSS</t>
  </si>
  <si>
    <t>2821CSS</t>
  </si>
  <si>
    <t>1331CSS</t>
  </si>
  <si>
    <t>2631CSS</t>
  </si>
  <si>
    <t>1332CSS</t>
  </si>
  <si>
    <t>2632CSS</t>
  </si>
  <si>
    <t>133CSS</t>
  </si>
  <si>
    <t>263CSS</t>
  </si>
  <si>
    <t>3213CSS</t>
  </si>
  <si>
    <t>3313CSS</t>
  </si>
  <si>
    <t>3214CSS</t>
  </si>
  <si>
    <t>3314CSS</t>
  </si>
  <si>
    <t>6213CSS</t>
  </si>
  <si>
    <t>6313CSS</t>
  </si>
  <si>
    <t>6214CSS</t>
  </si>
  <si>
    <t>6314CSS</t>
  </si>
  <si>
    <t>11CSG</t>
  </si>
  <si>
    <t>2821CSG</t>
  </si>
  <si>
    <t>1331CSG</t>
  </si>
  <si>
    <t>2631CSG</t>
  </si>
  <si>
    <t>1332CSG</t>
  </si>
  <si>
    <t>2632CSG</t>
  </si>
  <si>
    <t>133CSG</t>
  </si>
  <si>
    <t>263CSG</t>
  </si>
  <si>
    <t>3213CSG</t>
  </si>
  <si>
    <t>3313CSG</t>
  </si>
  <si>
    <t>3214CSG</t>
  </si>
  <si>
    <t>3314CSG</t>
  </si>
  <si>
    <t>6213CSG</t>
  </si>
  <si>
    <t>6313CSG</t>
  </si>
  <si>
    <t>6214CSG</t>
  </si>
  <si>
    <t>6314CSG</t>
  </si>
  <si>
    <t>11CLG</t>
  </si>
  <si>
    <t>2821CLG</t>
  </si>
  <si>
    <t>1331CLG</t>
  </si>
  <si>
    <t>2631CLG</t>
  </si>
  <si>
    <t>1332CLG</t>
  </si>
  <si>
    <t>2632CLG</t>
  </si>
  <si>
    <t>133CLG</t>
  </si>
  <si>
    <t>263CLG</t>
  </si>
  <si>
    <t>3213CLG</t>
  </si>
  <si>
    <t>3313CLG</t>
  </si>
  <si>
    <t>3214CLG</t>
  </si>
  <si>
    <t>3314CLG</t>
  </si>
  <si>
    <t>6213CLG</t>
  </si>
  <si>
    <t>6313CLG</t>
  </si>
  <si>
    <t>6214CLG</t>
  </si>
  <si>
    <t>6314CLG</t>
  </si>
  <si>
    <t>243CBA</t>
  </si>
  <si>
    <t>243CEA</t>
  </si>
  <si>
    <t>243CCG</t>
  </si>
  <si>
    <t>243CSS</t>
  </si>
  <si>
    <t>243CSG</t>
  </si>
  <si>
    <t>243CLG</t>
  </si>
  <si>
    <t>14113CBA</t>
  </si>
  <si>
    <t>14113CEA</t>
  </si>
  <si>
    <t>14113CCG</t>
  </si>
  <si>
    <t>14113CSS</t>
  </si>
  <si>
    <t>14113CSG</t>
  </si>
  <si>
    <t>14113CLG</t>
  </si>
  <si>
    <t>BCG</t>
  </si>
  <si>
    <t>EBG</t>
  </si>
  <si>
    <t>SSG</t>
  </si>
  <si>
    <t>GG</t>
  </si>
  <si>
    <t>ALL_TABLE2_EXPENSE_INDICATORS</t>
  </si>
  <si>
    <t>ALL_TABLE1_REVENUE_INDICATORS</t>
  </si>
  <si>
    <t>ALL_TABLE31_INV_NF_ASSETS_INDICATORS</t>
  </si>
  <si>
    <t>ALL_TABLE32_33_FIN_TRANS_INDICATORS</t>
  </si>
  <si>
    <t>ALL_TABLE31_INV_NF_ASSETS_GROSSNET_INDICATORS</t>
  </si>
  <si>
    <t>ALL_TABLE61_NF_ASSETS_INDICATORS</t>
  </si>
  <si>
    <t>ALL_TABLE62_FIN_ASSETS_INDICATORS</t>
  </si>
  <si>
    <t>ALL_TABLE63_LIABILITIES_INDICATORS</t>
  </si>
  <si>
    <t>RG</t>
  </si>
  <si>
    <t>CGC</t>
  </si>
  <si>
    <t>GGC</t>
  </si>
  <si>
    <t>CG01</t>
  </si>
  <si>
    <t>REPORTING_CURRENCY</t>
  </si>
  <si>
    <t>REPORTING_SCALE</t>
  </si>
  <si>
    <t>REPORTER_NAME</t>
  </si>
  <si>
    <t>REPORTER_EMAIL</t>
  </si>
  <si>
    <t>REPORTER_ALT_NAME</t>
  </si>
  <si>
    <t>REPORTER_ALT_EMAIL</t>
  </si>
  <si>
    <t>SUB_DATE</t>
  </si>
  <si>
    <t>COMPILING_ORG</t>
  </si>
  <si>
    <t>USD</t>
  </si>
  <si>
    <t>EUR</t>
  </si>
  <si>
    <t>XDC</t>
  </si>
  <si>
    <t>US Dollars</t>
  </si>
  <si>
    <t>Euros</t>
  </si>
  <si>
    <t>National Currency</t>
  </si>
  <si>
    <t>GXOB_G14_CA</t>
  </si>
  <si>
    <t>GXCCF_G14_CA</t>
  </si>
  <si>
    <t>GXCNC_G14_CA</t>
  </si>
  <si>
    <t>GR_G14</t>
  </si>
  <si>
    <t>GRT_G14</t>
  </si>
  <si>
    <t>GRTI_G14</t>
  </si>
  <si>
    <t>GRTII_G14</t>
  </si>
  <si>
    <t>GRTIC_G14</t>
  </si>
  <si>
    <t>GRTIU_G14</t>
  </si>
  <si>
    <t>GRTPAY_G14</t>
  </si>
  <si>
    <t>GRTP_G14</t>
  </si>
  <si>
    <t>GRTPP_G14</t>
  </si>
  <si>
    <t>GRTPW_G14</t>
  </si>
  <si>
    <t>GRTPE_G14</t>
  </si>
  <si>
    <t>GRTPR_G14</t>
  </si>
  <si>
    <t>GRTGS_G14</t>
  </si>
  <si>
    <t>GRTGSG_G14</t>
  </si>
  <si>
    <t>GRTGSGV_G14</t>
  </si>
  <si>
    <t>GRTGSGS_G14</t>
  </si>
  <si>
    <t>GRTGSGT_G14</t>
  </si>
  <si>
    <t>GRTGSE_G14</t>
  </si>
  <si>
    <t>GRTGSP_G14</t>
  </si>
  <si>
    <t>GRTGSS_G14</t>
  </si>
  <si>
    <t>GRTGSU_G14</t>
  </si>
  <si>
    <t>GRTGSUM_G14</t>
  </si>
  <si>
    <t>GRTGSUO_G14</t>
  </si>
  <si>
    <t>GRTGSO_G14</t>
  </si>
  <si>
    <t>GRTT_G14</t>
  </si>
  <si>
    <t>GRTTC_G14</t>
  </si>
  <si>
    <t>GRTTE_G14</t>
  </si>
  <si>
    <t>GRTTP_G14</t>
  </si>
  <si>
    <t>GRTTXP_G14</t>
  </si>
  <si>
    <t>GRTTXT_G14</t>
  </si>
  <si>
    <t>GRTTO_G14</t>
  </si>
  <si>
    <t>GRTO_G14</t>
  </si>
  <si>
    <t>GRS_G14</t>
  </si>
  <si>
    <t>GRSSE_G14</t>
  </si>
  <si>
    <t>GRSSR_G14</t>
  </si>
  <si>
    <t>GRSSS_G14</t>
  </si>
  <si>
    <t>GRSSU_G14</t>
  </si>
  <si>
    <t>GRSOE_G14</t>
  </si>
  <si>
    <t>GRSOR_G14</t>
  </si>
  <si>
    <t>GRSOI_G14</t>
  </si>
  <si>
    <t>GRG_G14</t>
  </si>
  <si>
    <t>GRO_G14</t>
  </si>
  <si>
    <t>GROP_G14</t>
  </si>
  <si>
    <t>GROPI_G14</t>
  </si>
  <si>
    <t>GROPD_G14</t>
  </si>
  <si>
    <t>GROPW_G14</t>
  </si>
  <si>
    <t>GROPN_G14</t>
  </si>
  <si>
    <t>GROPR_G14</t>
  </si>
  <si>
    <t>GROS_G14</t>
  </si>
  <si>
    <t>GROSM_G14</t>
  </si>
  <si>
    <t>GROSA_G14</t>
  </si>
  <si>
    <t>GROSN_G14</t>
  </si>
  <si>
    <t>GROSI_G14</t>
  </si>
  <si>
    <t>GROF_G14</t>
  </si>
  <si>
    <t>GROT_G14</t>
  </si>
  <si>
    <t>GROTC_G14</t>
  </si>
  <si>
    <t>GROTK_G14</t>
  </si>
  <si>
    <t>GROO_G14</t>
  </si>
  <si>
    <t>GE_G14</t>
  </si>
  <si>
    <t>GECE_G14</t>
  </si>
  <si>
    <t>GECEW_G14</t>
  </si>
  <si>
    <t>GECES_G14</t>
  </si>
  <si>
    <t>GECESA_G14</t>
  </si>
  <si>
    <t>GECESI_G14</t>
  </si>
  <si>
    <t>GEGS_G14</t>
  </si>
  <si>
    <t>GEKC_G14</t>
  </si>
  <si>
    <t>GEI_G14</t>
  </si>
  <si>
    <t>GEST_G14</t>
  </si>
  <si>
    <t>GEG_G14</t>
  </si>
  <si>
    <t>GES_G14</t>
  </si>
  <si>
    <t>GESS_G14</t>
  </si>
  <si>
    <t>GESA_G14</t>
  </si>
  <si>
    <t>GESE_G14</t>
  </si>
  <si>
    <t>GEO_G14</t>
  </si>
  <si>
    <t>GEOP_G14</t>
  </si>
  <si>
    <t>GEOM_G14</t>
  </si>
  <si>
    <t>GEOMC_G14</t>
  </si>
  <si>
    <t>GEOMK_G14</t>
  </si>
  <si>
    <t>GADNW_T_G14</t>
  </si>
  <si>
    <t>GADAN_T_G14</t>
  </si>
  <si>
    <t>GADANF_T_G14</t>
  </si>
  <si>
    <t>GADANFB_T_G14</t>
  </si>
  <si>
    <t>GADANFM_T_G14</t>
  </si>
  <si>
    <t>GADANFO_T_G14</t>
  </si>
  <si>
    <t>GADANI_T_G14</t>
  </si>
  <si>
    <t>GADANV_T_G14</t>
  </si>
  <si>
    <t>GADANN_T_G14</t>
  </si>
  <si>
    <t>GADANNL_T_G14</t>
  </si>
  <si>
    <t>GADANNS_T_G14</t>
  </si>
  <si>
    <t>GADANNO_T_G14</t>
  </si>
  <si>
    <t>GADANNI_T_G14</t>
  </si>
  <si>
    <t>GADAF_T_G14</t>
  </si>
  <si>
    <t>GADAFM_T_G14</t>
  </si>
  <si>
    <t>GADAFCD_T_G14</t>
  </si>
  <si>
    <t>GADAFSO_T_G14</t>
  </si>
  <si>
    <t>GADAFLS_T_G14</t>
  </si>
  <si>
    <t>GADAFAE_T_G14</t>
  </si>
  <si>
    <t>GADAFIR_T_G14</t>
  </si>
  <si>
    <t>GADAFFD_T_G14</t>
  </si>
  <si>
    <t>GADAFO_T_G14</t>
  </si>
  <si>
    <t>GADAFD_T_G14</t>
  </si>
  <si>
    <t>GADAFDC_T_G14</t>
  </si>
  <si>
    <t>GADAFDS_T_G14</t>
  </si>
  <si>
    <t>GADAFDL_T_G14</t>
  </si>
  <si>
    <t>GADAFDA_T_G14</t>
  </si>
  <si>
    <t>GADAFDI_T_G14</t>
  </si>
  <si>
    <t>GADAFDF_T_G14</t>
  </si>
  <si>
    <t>GADAFDO_T_G14</t>
  </si>
  <si>
    <t>GADAFF_T_G14</t>
  </si>
  <si>
    <t>GADAFFM_T_G14</t>
  </si>
  <si>
    <t>GADAFFC_T_G14</t>
  </si>
  <si>
    <t>GADAFFS_T_G14</t>
  </si>
  <si>
    <t>GADAFFL_T_G14</t>
  </si>
  <si>
    <t>GADAFFA_T_G14</t>
  </si>
  <si>
    <t>GADAFFI_T_G14</t>
  </si>
  <si>
    <t>GADAFFF_T_G14</t>
  </si>
  <si>
    <t>GADAFFO_T_G14</t>
  </si>
  <si>
    <t>GADL_T_G14</t>
  </si>
  <si>
    <t>GADLSDR_T_G14</t>
  </si>
  <si>
    <t>GADLCD_T_G14</t>
  </si>
  <si>
    <t>GADLSO_T_G14</t>
  </si>
  <si>
    <t>GADLLS_T_G14</t>
  </si>
  <si>
    <t>GADLAE_T_G14</t>
  </si>
  <si>
    <t>GADLIR_T_G14</t>
  </si>
  <si>
    <t>GADLFD_T_G14</t>
  </si>
  <si>
    <t>GADLO_T_G14</t>
  </si>
  <si>
    <t>GADLD_T_G14</t>
  </si>
  <si>
    <t>GADLDC_T_G14</t>
  </si>
  <si>
    <t>GADLDS_T_G14</t>
  </si>
  <si>
    <t>GADLDL_T_G14</t>
  </si>
  <si>
    <t>GADLDA_T_G14</t>
  </si>
  <si>
    <t>GADLDI_T_G14</t>
  </si>
  <si>
    <t>GADLDF_T_G14</t>
  </si>
  <si>
    <t>GADLDO_T_G14</t>
  </si>
  <si>
    <t>GADLF_T_G14</t>
  </si>
  <si>
    <t>GADLFC_T_G14</t>
  </si>
  <si>
    <t>GADLFS_T_G14</t>
  </si>
  <si>
    <t>GADLFL_T_G14</t>
  </si>
  <si>
    <t>GADLFA_T_G14</t>
  </si>
  <si>
    <t>GADLFI_T_G14</t>
  </si>
  <si>
    <t>GADLFF_T_G14</t>
  </si>
  <si>
    <t>GADLFO_T_G14</t>
  </si>
  <si>
    <t>GADLK_T_G14</t>
  </si>
  <si>
    <t>GADLC_T_G14</t>
  </si>
  <si>
    <t>GADLU_T_G14</t>
  </si>
  <si>
    <t>GADLI_T_G14</t>
  </si>
  <si>
    <t>GADLT_T_G14</t>
  </si>
  <si>
    <t>GADLW_T_G14</t>
  </si>
  <si>
    <t>GADNW_HG_G14</t>
  </si>
  <si>
    <t>GADAN_HG_G14</t>
  </si>
  <si>
    <t>GADANF_HG_G14</t>
  </si>
  <si>
    <t>GADANI_HG_G14</t>
  </si>
  <si>
    <t>GADANV_HG_G14</t>
  </si>
  <si>
    <t>GADANN_HG_G14</t>
  </si>
  <si>
    <t>GADAF_HG_G14</t>
  </si>
  <si>
    <t>GADAFM_HG_G14</t>
  </si>
  <si>
    <t>GADAFCD_HG_G14</t>
  </si>
  <si>
    <t>GADAFSO_HG_G14</t>
  </si>
  <si>
    <t>GADAFLS_HG_G14</t>
  </si>
  <si>
    <t>GADAFAE_HG_G14</t>
  </si>
  <si>
    <t>GADAFIR_HG_G14</t>
  </si>
  <si>
    <t>GADAFFD_HG_G14</t>
  </si>
  <si>
    <t>GADAFO_HG_G14</t>
  </si>
  <si>
    <t>GADAFD_HG_G14</t>
  </si>
  <si>
    <t>GADAFF_HG_G14</t>
  </si>
  <si>
    <t>GADL_HG_G14</t>
  </si>
  <si>
    <t>GADLSDR_HG_G14</t>
  </si>
  <si>
    <t>GADLCD_HG_G14</t>
  </si>
  <si>
    <t>GADLSO_HG_G14</t>
  </si>
  <si>
    <t>GADLLS_HG_G14</t>
  </si>
  <si>
    <t>GADLAE_HG_G14</t>
  </si>
  <si>
    <t>GADLIR_HG_G14</t>
  </si>
  <si>
    <t>GADLFD_HG_G14</t>
  </si>
  <si>
    <t>GADLO_HG_G14</t>
  </si>
  <si>
    <t>GADLD_HG_G14</t>
  </si>
  <si>
    <t>GADLF_HG_G14</t>
  </si>
  <si>
    <t>GADLW_HG_G14</t>
  </si>
  <si>
    <t>GADNW_V_G14</t>
  </si>
  <si>
    <t>GADAN_V_G14</t>
  </si>
  <si>
    <t>GADANF_V_G14</t>
  </si>
  <si>
    <t>GADANI_V_G14</t>
  </si>
  <si>
    <t>GADANV_V_G14</t>
  </si>
  <si>
    <t>GADANN_V_G14</t>
  </si>
  <si>
    <t>GADAF_V_G14</t>
  </si>
  <si>
    <t>GADAFM_V_G14</t>
  </si>
  <si>
    <t>GADAFCD_V_G14</t>
  </si>
  <si>
    <t>GADAFSO_V_G14</t>
  </si>
  <si>
    <t>GADAFLS_V_G14</t>
  </si>
  <si>
    <t>GADAFAE_V_G14</t>
  </si>
  <si>
    <t>GADAFIR_V_G14</t>
  </si>
  <si>
    <t>GADAFFD_V_G14</t>
  </si>
  <si>
    <t>GADAFO_V_G14</t>
  </si>
  <si>
    <t>GADAFD_V_G14</t>
  </si>
  <si>
    <t>GADAFF_V_G14</t>
  </si>
  <si>
    <t>GADL_V_G14</t>
  </si>
  <si>
    <t>GADLSDR_V_G14</t>
  </si>
  <si>
    <t>GADLCD_V_G14</t>
  </si>
  <si>
    <t>GADLSO_V_G14</t>
  </si>
  <si>
    <t>GADLLS_V_G14</t>
  </si>
  <si>
    <t>GADLAE_V_G14</t>
  </si>
  <si>
    <t>GADLIR_V_G14</t>
  </si>
  <si>
    <t>GADLFD_V_G14</t>
  </si>
  <si>
    <t>GADLO_V_G14</t>
  </si>
  <si>
    <t>GADLD_V_G14</t>
  </si>
  <si>
    <t>GADLF_V_G14</t>
  </si>
  <si>
    <t>GADLW_V_G14</t>
  </si>
  <si>
    <t>GANW_G14</t>
  </si>
  <si>
    <t>GAAN_G14</t>
  </si>
  <si>
    <t>GAANF_G14</t>
  </si>
  <si>
    <t>GAANFB_G14</t>
  </si>
  <si>
    <t>GAANFM_G14</t>
  </si>
  <si>
    <t>GAANFO_G14</t>
  </si>
  <si>
    <t>GAANI_G14</t>
  </si>
  <si>
    <t>GAANV_G14</t>
  </si>
  <si>
    <t>GAANN_G14</t>
  </si>
  <si>
    <t>GAANNL_G14</t>
  </si>
  <si>
    <t>GAANNS_G14</t>
  </si>
  <si>
    <t>GAANNO_G14</t>
  </si>
  <si>
    <t>GAANNI_G14</t>
  </si>
  <si>
    <t>GAAF_G14</t>
  </si>
  <si>
    <t>GAAFM_G14</t>
  </si>
  <si>
    <t>GAAFCD_G14</t>
  </si>
  <si>
    <t>GAAFSO_G14</t>
  </si>
  <si>
    <t>GAAFLS_G14</t>
  </si>
  <si>
    <t>GAAFAE_G14</t>
  </si>
  <si>
    <t>GAAFIR_G14</t>
  </si>
  <si>
    <t>GAAFFD_G14</t>
  </si>
  <si>
    <t>GAAFO_G14</t>
  </si>
  <si>
    <t>GAAFD_G14</t>
  </si>
  <si>
    <t>GAAFDC_G14</t>
  </si>
  <si>
    <t>GAAFDS_G14</t>
  </si>
  <si>
    <t>GAAFDL_G14</t>
  </si>
  <si>
    <t>GAAFDA_G14</t>
  </si>
  <si>
    <t>GAAFDI_G14</t>
  </si>
  <si>
    <t>GAAFDF_G14</t>
  </si>
  <si>
    <t>GAAFDO_G14</t>
  </si>
  <si>
    <t>GAAFF_G14</t>
  </si>
  <si>
    <t>GAAFFM_G14</t>
  </si>
  <si>
    <t>GAAFFC_G14</t>
  </si>
  <si>
    <t>GAAFFS_G14</t>
  </si>
  <si>
    <t>GAAFFL_G14</t>
  </si>
  <si>
    <t>GAAFFA_G14</t>
  </si>
  <si>
    <t>GAAFFI_G14</t>
  </si>
  <si>
    <t>GAAFFF_G14</t>
  </si>
  <si>
    <t>GAAFFO_G14</t>
  </si>
  <si>
    <t>GAL_G14</t>
  </si>
  <si>
    <t>GALSDR_G14</t>
  </si>
  <si>
    <t>GALCD_G14</t>
  </si>
  <si>
    <t>GALSO_G14</t>
  </si>
  <si>
    <t>GALLS_G14</t>
  </si>
  <si>
    <t>GALAE_G14</t>
  </si>
  <si>
    <t>GALIR_G14</t>
  </si>
  <si>
    <t>GALFD_G14</t>
  </si>
  <si>
    <t>GALO_G14</t>
  </si>
  <si>
    <t>GALD_G14</t>
  </si>
  <si>
    <t>GALDC_G14</t>
  </si>
  <si>
    <t>GALDS_G14</t>
  </si>
  <si>
    <t>GALDL_G14</t>
  </si>
  <si>
    <t>GALDA_G14</t>
  </si>
  <si>
    <t>GALDI_G14</t>
  </si>
  <si>
    <t>GALDF_G14</t>
  </si>
  <si>
    <t>GALDO_G14</t>
  </si>
  <si>
    <t>GALF_G14</t>
  </si>
  <si>
    <t>GALFSDR_G14</t>
  </si>
  <si>
    <t>GALFC_G14</t>
  </si>
  <si>
    <t>GALFS_G14</t>
  </si>
  <si>
    <t>GALFL_G14</t>
  </si>
  <si>
    <t>GALFA_G14</t>
  </si>
  <si>
    <t>GALFI_G14</t>
  </si>
  <si>
    <t>GALFF_G14</t>
  </si>
  <si>
    <t>GALFO_G14</t>
  </si>
  <si>
    <t>GALW_G14</t>
  </si>
  <si>
    <t>GALL_G14</t>
  </si>
  <si>
    <t>GETO_G14</t>
  </si>
  <si>
    <t>GEGP_G14</t>
  </si>
  <si>
    <t>GEGPD_G14</t>
  </si>
  <si>
    <t>GEGPT_G14</t>
  </si>
  <si>
    <t>GED_G14</t>
  </si>
  <si>
    <t>GEP_G14</t>
  </si>
  <si>
    <t>GEA_G14</t>
  </si>
  <si>
    <t>GEAA_G14</t>
  </si>
  <si>
    <t>GEAF_G14</t>
  </si>
  <si>
    <t>GEAM_G14</t>
  </si>
  <si>
    <t>GEAT_G14</t>
  </si>
  <si>
    <t>GEAC_G14</t>
  </si>
  <si>
    <t>GEN_G14</t>
  </si>
  <si>
    <t>GEH_G14</t>
  </si>
  <si>
    <t>GEL_G14</t>
  </si>
  <si>
    <t>GELS_G14</t>
  </si>
  <si>
    <t>GELH_G14</t>
  </si>
  <si>
    <t>GELP_G14</t>
  </si>
  <si>
    <t>GER_G14</t>
  </si>
  <si>
    <t>GEE_G14</t>
  </si>
  <si>
    <t>GEEP_G14</t>
  </si>
  <si>
    <t>GEES_G14</t>
  </si>
  <si>
    <t>GEET_G14</t>
  </si>
  <si>
    <t>GESP_G14</t>
  </si>
  <si>
    <t>GADNW_O_G14</t>
  </si>
  <si>
    <t>GADAN_O_G14</t>
  </si>
  <si>
    <t>GADANF_O_G14</t>
  </si>
  <si>
    <t>GADANI_O_G14</t>
  </si>
  <si>
    <t>GADANV_O_G14</t>
  </si>
  <si>
    <t>GADANN_O_G14</t>
  </si>
  <si>
    <t>GADAF_O_G14</t>
  </si>
  <si>
    <t>GADAFM_O_G14</t>
  </si>
  <si>
    <t>GADAFCD_O_G14</t>
  </si>
  <si>
    <t>GADAFSO_O_G14</t>
  </si>
  <si>
    <t>GADAFLS_O_G14</t>
  </si>
  <si>
    <t>GADAFAE_O_G14</t>
  </si>
  <si>
    <t>GADAFIR_O_G14</t>
  </si>
  <si>
    <t>GADAFFD_O_G14</t>
  </si>
  <si>
    <t>GADAFO_O_G14</t>
  </si>
  <si>
    <t>GADAFD_O_G14</t>
  </si>
  <si>
    <t>GADAFF_O_G14</t>
  </si>
  <si>
    <t>GADL_O_G14</t>
  </si>
  <si>
    <t>GADLSDR_O_G14</t>
  </si>
  <si>
    <t>GADLCD_O_G14</t>
  </si>
  <si>
    <t>GADLSO_O_G14</t>
  </si>
  <si>
    <t>GADLLS_O_G14</t>
  </si>
  <si>
    <t>GADLAE_O_G14</t>
  </si>
  <si>
    <t>GADLIR_O_G14</t>
  </si>
  <si>
    <t>GADLFD_O_G14</t>
  </si>
  <si>
    <t>GADLO_O_G14</t>
  </si>
  <si>
    <t>GADLD_O_G14</t>
  </si>
  <si>
    <t>GADLF_O_G14</t>
  </si>
  <si>
    <t>GADLW_O_G14</t>
  </si>
  <si>
    <t>GR_G14_CA</t>
  </si>
  <si>
    <t>GRT_G14_CA</t>
  </si>
  <si>
    <t>GRS_G14_CA</t>
  </si>
  <si>
    <t>GRG_G14_CA</t>
  </si>
  <si>
    <t>GRO_G14_CA</t>
  </si>
  <si>
    <t>GE_G14_CA</t>
  </si>
  <si>
    <t>GECE_G14_CA</t>
  </si>
  <si>
    <t>GEGS_G14_CA</t>
  </si>
  <si>
    <t>GEI_G14_CA</t>
  </si>
  <si>
    <t>GEST_G14_CA</t>
  </si>
  <si>
    <t>GEG_G14_CA</t>
  </si>
  <si>
    <t>GES_G14_CA</t>
  </si>
  <si>
    <t>GEO_G14_CA</t>
  </si>
  <si>
    <t>GADAN_T_G14_CA</t>
  </si>
  <si>
    <t>GADAFX_T_G14_CA</t>
  </si>
  <si>
    <t>GADAFXD_T_G14_CA</t>
  </si>
  <si>
    <t>GADAFXF_T_G14_CA</t>
  </si>
  <si>
    <t>GADL_T_G14_CA</t>
  </si>
  <si>
    <t>GADLD_T_G14_CA</t>
  </si>
  <si>
    <t>GADLF_T_G14_CA</t>
  </si>
  <si>
    <t>GADANF_T_G14_CA</t>
  </si>
  <si>
    <t>GADANI_T_G14_CA</t>
  </si>
  <si>
    <t>GADANV_T_G14_CA</t>
  </si>
  <si>
    <t>GADANN_T_G14_CA</t>
  </si>
  <si>
    <t>GX_G14_CA</t>
  </si>
  <si>
    <t>GRTPF_G14</t>
  </si>
  <si>
    <t>GRSS_G14</t>
  </si>
  <si>
    <t>GRSO_G14</t>
  </si>
  <si>
    <t>GADANFKC_T_G14</t>
  </si>
  <si>
    <t>GALG_G14</t>
  </si>
  <si>
    <t>GEAD_G14</t>
  </si>
  <si>
    <t>GALS_G14</t>
  </si>
  <si>
    <t>GXCBN_G14_CA</t>
  </si>
  <si>
    <t>GXCNLA_G14_CA</t>
  </si>
  <si>
    <t>GB_PR_G14_CA</t>
  </si>
  <si>
    <t>GRG_FG_G14</t>
  </si>
  <si>
    <t>GRGC_FG_G14</t>
  </si>
  <si>
    <t>GRGK_FG_G14</t>
  </si>
  <si>
    <t>GRG_IO_G14</t>
  </si>
  <si>
    <t>GRGC_IO_G14</t>
  </si>
  <si>
    <t>GRGK_IO_G14</t>
  </si>
  <si>
    <t>GRG_GG_G14</t>
  </si>
  <si>
    <t>GRGC_GG_G14</t>
  </si>
  <si>
    <t>GRGK_GG_G14</t>
  </si>
  <si>
    <t>GROPI_NRES_G14</t>
  </si>
  <si>
    <t>GROPI_NGG_G14</t>
  </si>
  <si>
    <t>GROPI_GG_G14</t>
  </si>
  <si>
    <t>GROPE_G14</t>
  </si>
  <si>
    <t>GROTCS_G14</t>
  </si>
  <si>
    <t>GROTCO_G14</t>
  </si>
  <si>
    <t>GRG_CA_G14</t>
  </si>
  <si>
    <t>GRC_IK_G14</t>
  </si>
  <si>
    <t>GROPI_BCG_G14</t>
  </si>
  <si>
    <t>GROPI_EBG_G14</t>
  </si>
  <si>
    <t>GROPI_CG_G14</t>
  </si>
  <si>
    <t>GROPI_SSF_G14</t>
  </si>
  <si>
    <t>GROPI_RG_G14</t>
  </si>
  <si>
    <t>GROPI_LG_G14</t>
  </si>
  <si>
    <t>GRG_BCG_G14</t>
  </si>
  <si>
    <t>GRG_EBG_G14</t>
  </si>
  <si>
    <t>GRG_CG_G14</t>
  </si>
  <si>
    <t>GRG_SSF_G14</t>
  </si>
  <si>
    <t>GRG_RG_G14</t>
  </si>
  <si>
    <t>GRG_LG_G14</t>
  </si>
  <si>
    <t>GEI_NRES_G14</t>
  </si>
  <si>
    <t>GEI_NGG_G14</t>
  </si>
  <si>
    <t>GEI_GG_G14</t>
  </si>
  <si>
    <t>GEST_PE_G14</t>
  </si>
  <si>
    <t>GEST_OS_G14</t>
  </si>
  <si>
    <t>GEG_FG_G14</t>
  </si>
  <si>
    <t>GEGC_FG_G14</t>
  </si>
  <si>
    <t>GEGK_FG_G14</t>
  </si>
  <si>
    <t>GEG_IO_G14</t>
  </si>
  <si>
    <t>GEGC_IO_G14</t>
  </si>
  <si>
    <t>GEGK_IO_G14</t>
  </si>
  <si>
    <t>GEG_GG_G14</t>
  </si>
  <si>
    <t>GEGC_GG_G14</t>
  </si>
  <si>
    <t>GEGK_GG_G14</t>
  </si>
  <si>
    <t>GEOPD_G14</t>
  </si>
  <si>
    <t>GEOPW_G14</t>
  </si>
  <si>
    <t>GEOPP_G14</t>
  </si>
  <si>
    <t>GEOPR_G14</t>
  </si>
  <si>
    <t>GEOPE_G14</t>
  </si>
  <si>
    <t>GES_CA_G14</t>
  </si>
  <si>
    <t>GES_IK_G14</t>
  </si>
  <si>
    <t>GEI_BCG_G14</t>
  </si>
  <si>
    <t>GEI_EBG_G14</t>
  </si>
  <si>
    <t>GEI_CG_G14</t>
  </si>
  <si>
    <t>GEI_SSF_G14</t>
  </si>
  <si>
    <t>GEI_RG_G14</t>
  </si>
  <si>
    <t>GEI_LG_G14</t>
  </si>
  <si>
    <t>GEG_BCG_G14</t>
  </si>
  <si>
    <t>GEG_EBG_G14</t>
  </si>
  <si>
    <t>GEG_CG_G14</t>
  </si>
  <si>
    <t>GEG_SSF_G14</t>
  </si>
  <si>
    <t>GEG_RG_G14</t>
  </si>
  <si>
    <t>GEG_LG_G14</t>
  </si>
  <si>
    <t>GADANFW_T_G14</t>
  </si>
  <si>
    <t>GADAFDM_T_G14</t>
  </si>
  <si>
    <t>GADLIRN_T_G14</t>
  </si>
  <si>
    <t>GADLIRL_T_G14</t>
  </si>
  <si>
    <t>GADLIRP_T_G14</t>
  </si>
  <si>
    <t>GADLIRC_T_G14</t>
  </si>
  <si>
    <t>GADLIRS_T_G14</t>
  </si>
  <si>
    <t>GADLFSDR_T_G14</t>
  </si>
  <si>
    <t>GADANFAXI_T_G14</t>
  </si>
  <si>
    <t>GADANFAF_T_G14</t>
  </si>
  <si>
    <t>GADANFAV_T_G14</t>
  </si>
  <si>
    <t>GADANFAN_T_G14</t>
  </si>
  <si>
    <t>GADANFDXI_T_G14</t>
  </si>
  <si>
    <t>GADANFDF_T_G14</t>
  </si>
  <si>
    <t>GADANFDV_T_G14</t>
  </si>
  <si>
    <t>GADANFDN_T_G14</t>
  </si>
  <si>
    <t>GADLD4_GR_T_G14_MV</t>
  </si>
  <si>
    <t>GALD3_T_G14_MV</t>
  </si>
  <si>
    <t>GALD2_T_G14_MV</t>
  </si>
  <si>
    <t>GALD1_T_G14_MV</t>
  </si>
  <si>
    <t>GADLD4_GR_HG_G14_MV</t>
  </si>
  <si>
    <t>GALD3_HG_G14_MV</t>
  </si>
  <si>
    <t>GALD2_HG_G14_MV</t>
  </si>
  <si>
    <t>GALD1_HG_G14_MV</t>
  </si>
  <si>
    <t>GALD3_V_G14_MV</t>
  </si>
  <si>
    <t>GALD2_V_G14_MV</t>
  </si>
  <si>
    <t>GALD1_V_G14_MV</t>
  </si>
  <si>
    <t>GAANFW_G14</t>
  </si>
  <si>
    <t>GALIRN_T_G14</t>
  </si>
  <si>
    <t>GALIRL_T_G14</t>
  </si>
  <si>
    <t>GALIRP_T_G14</t>
  </si>
  <si>
    <t>GALIRC_T_G14</t>
  </si>
  <si>
    <t>GALIRS_T_G14</t>
  </si>
  <si>
    <t>GALD4_GR_G14_MV</t>
  </si>
  <si>
    <t>GALD3_G14_MV</t>
  </si>
  <si>
    <t>GALD2_G14_MV</t>
  </si>
  <si>
    <t>GALD1_G14_MV</t>
  </si>
  <si>
    <t>GALD4_GR_G14_NV</t>
  </si>
  <si>
    <t>GALD3_G14_NV</t>
  </si>
  <si>
    <t>GALD2_G14_NV</t>
  </si>
  <si>
    <t>GALD1_G14_NV</t>
  </si>
  <si>
    <t>GALD4_GR_G14_FV</t>
  </si>
  <si>
    <t>GALD3_G14_FV</t>
  </si>
  <si>
    <t>GALD2_G14_FV</t>
  </si>
  <si>
    <t>GALD1_G14_FV</t>
  </si>
  <si>
    <t>GALD4_NT_G14_MV</t>
  </si>
  <si>
    <t>GALD4NCD_GR_G14_MV</t>
  </si>
  <si>
    <t>GALD3NCD_G14</t>
  </si>
  <si>
    <t>GALD2NCD_G14</t>
  </si>
  <si>
    <t>GALD1NCD_G14</t>
  </si>
  <si>
    <t>GALDQS_G14</t>
  </si>
  <si>
    <t>GALD4_PR_G14</t>
  </si>
  <si>
    <t>GALD4LC_G14_NV</t>
  </si>
  <si>
    <t>GALD4LCTI_G14_NV</t>
  </si>
  <si>
    <t>GALLNP_G14_IV</t>
  </si>
  <si>
    <t>GALLNP_G14_NV</t>
  </si>
  <si>
    <t>GALSDR_G14_NV</t>
  </si>
  <si>
    <t>GALFSDR_G14_NV</t>
  </si>
  <si>
    <t>GALSDR_L_1YP_G14_NV</t>
  </si>
  <si>
    <t>GALSDR_FX_G14_NV</t>
  </si>
  <si>
    <t>GALSDR_VR_G14_NV</t>
  </si>
  <si>
    <t>GALCD_G14_NV</t>
  </si>
  <si>
    <t>GALDCD_G14_NV</t>
  </si>
  <si>
    <t>GALFCD_G14_NV</t>
  </si>
  <si>
    <t>GALCD_S_G14_NV</t>
  </si>
  <si>
    <t>GALCD_L_1Y_G14_NV</t>
  </si>
  <si>
    <t>GALCD_L_1YP_G14_NV</t>
  </si>
  <si>
    <t>GALCD_FX_G14_NV</t>
  </si>
  <si>
    <t>GALCD_FR_G14_NV</t>
  </si>
  <si>
    <t>GALCD_VR_G14_NV</t>
  </si>
  <si>
    <t>GALSO_G14_NV</t>
  </si>
  <si>
    <t>GALDSO_G14_NV</t>
  </si>
  <si>
    <t>GALFSO_G14_NV</t>
  </si>
  <si>
    <t>GALSO_S_G14_NV</t>
  </si>
  <si>
    <t>GALSO_XDC_S_G14_NV</t>
  </si>
  <si>
    <t>GALSO_L_1Y_G14_NV</t>
  </si>
  <si>
    <t>GALSO_XDC_L_1Y_G14_NV</t>
  </si>
  <si>
    <t>GALSO_L_1YP_G14_NV</t>
  </si>
  <si>
    <t>GALSO_FX_G14_NV</t>
  </si>
  <si>
    <t>GALSO_FR_G14_NV</t>
  </si>
  <si>
    <t>GALSO_VR_G14_NV</t>
  </si>
  <si>
    <t>GALSO_G14_MV</t>
  </si>
  <si>
    <t>GALDSO_G14_MV</t>
  </si>
  <si>
    <t>GALFSO_G14_MV</t>
  </si>
  <si>
    <t>GALSO_S_G14_MV</t>
  </si>
  <si>
    <t>GALSO_XDC_S_G14_MV</t>
  </si>
  <si>
    <t>GALSO_L_1Y_G14_MV</t>
  </si>
  <si>
    <t>GALSO_XDC_L_1Y_G14_MV</t>
  </si>
  <si>
    <t>GALSO_L_1YP_G14_MV</t>
  </si>
  <si>
    <t>GALSO_FX_G14_MV</t>
  </si>
  <si>
    <t>GALSO_FR_G14_MV</t>
  </si>
  <si>
    <t>GALSO_VR_G14_MV</t>
  </si>
  <si>
    <t>GALLS_G14_NV</t>
  </si>
  <si>
    <t>GALDLS_G14_NV</t>
  </si>
  <si>
    <t>GALFLS_G14_NV</t>
  </si>
  <si>
    <t>GALLS_S_G14_NV</t>
  </si>
  <si>
    <t>GALLS_XDC_S_G14_NV</t>
  </si>
  <si>
    <t>GALLS_L_1Y_G14_NV</t>
  </si>
  <si>
    <t>GALLS_XDC_L_1Y_G14_NV</t>
  </si>
  <si>
    <t>GALLS_L_1YP_G14_NV</t>
  </si>
  <si>
    <t>GALLS_FX_G14_NV</t>
  </si>
  <si>
    <t>GALLS_FR_G14_NV</t>
  </si>
  <si>
    <t>GALLS_VR_G14_NV</t>
  </si>
  <si>
    <t>GALIR_G14_NV</t>
  </si>
  <si>
    <t>GALDIR_G14_NV</t>
  </si>
  <si>
    <t>GALFIR_G14_NV</t>
  </si>
  <si>
    <t>GALIR_S_G14_NV</t>
  </si>
  <si>
    <t>GALIR_L_1Y_G14_NV</t>
  </si>
  <si>
    <t>GALIR_L_1YP_G14_NV</t>
  </si>
  <si>
    <t>GALIR_FX_G14_NV</t>
  </si>
  <si>
    <t>GALIR_FR_G14_NV</t>
  </si>
  <si>
    <t>GALIR_VR_G14_NV</t>
  </si>
  <si>
    <t>GALO_G14_NV</t>
  </si>
  <si>
    <t>GALDO_G14_NV</t>
  </si>
  <si>
    <t>GALFO_G14_NV</t>
  </si>
  <si>
    <t>GALO_S_G14_NV</t>
  </si>
  <si>
    <t>GALO_L_1Y_G14_NV</t>
  </si>
  <si>
    <t>GALO_L_1YP_G14_NV</t>
  </si>
  <si>
    <t>GALO_FX_G14_NV</t>
  </si>
  <si>
    <t>GALO_FR_G14_NV</t>
  </si>
  <si>
    <t>GALO_VR_G14_NV</t>
  </si>
  <si>
    <t>GALSDR_G14_FV</t>
  </si>
  <si>
    <t>GALFSDR_G14_FV</t>
  </si>
  <si>
    <t>GALSDR_L_1YP_G14_FV</t>
  </si>
  <si>
    <t>GALSDR_FX_G14_FV</t>
  </si>
  <si>
    <t>GALSDR_VR_G14_FV</t>
  </si>
  <si>
    <t>GALCD_G14_FV</t>
  </si>
  <si>
    <t>GALDCD_G14_FV</t>
  </si>
  <si>
    <t>GALFCD_G14_FV</t>
  </si>
  <si>
    <t>GALCD_S_G14_FV</t>
  </si>
  <si>
    <t>GALCD_L_1Y_G14_FV</t>
  </si>
  <si>
    <t>GALCD_L_1YP_G14_FV</t>
  </si>
  <si>
    <t>GALCD_FX_G14_FV</t>
  </si>
  <si>
    <t>GALCD_FR_G14_FV</t>
  </si>
  <si>
    <t>GALCD_VR_G14_FV</t>
  </si>
  <si>
    <t>GALSO_G14_FV</t>
  </si>
  <si>
    <t>GALDSO_G14_FV</t>
  </si>
  <si>
    <t>GALFSO_G14_FV</t>
  </si>
  <si>
    <t>GALSO_S_G14_FV</t>
  </si>
  <si>
    <t>GALSO_XDC_S_G14_FV</t>
  </si>
  <si>
    <t>GALSO_L_1Y_G14_FV</t>
  </si>
  <si>
    <t>GALSO_XDC_L_1Y_G14_FV</t>
  </si>
  <si>
    <t>GALSO_L_1YP_G14_FV</t>
  </si>
  <si>
    <t>GALSO_FX_G14_FV</t>
  </si>
  <si>
    <t>GALSO_FR_G14_FV</t>
  </si>
  <si>
    <t>GALSO_VR_G14_FV</t>
  </si>
  <si>
    <t>GALLS_G14_FV</t>
  </si>
  <si>
    <t>GALDLS_G14_FV</t>
  </si>
  <si>
    <t>GALFLS_G14_FV</t>
  </si>
  <si>
    <t>GALLS_S_G14_FV</t>
  </si>
  <si>
    <t>GALLS_XDC_S_G14_FV</t>
  </si>
  <si>
    <t>GALLS_L_1Y_G14_FV</t>
  </si>
  <si>
    <t>GALLS_XDC_L_1Y_G14_FV</t>
  </si>
  <si>
    <t>GALLS_L_1YP_G14_FV</t>
  </si>
  <si>
    <t>GALLS_FX_G14_FV</t>
  </si>
  <si>
    <t>GALLS_FR_G14_FV</t>
  </si>
  <si>
    <t>GALLS_VR_G14_FV</t>
  </si>
  <si>
    <t>GALIR_G14_FV</t>
  </si>
  <si>
    <t>GALDIR_G14_FV</t>
  </si>
  <si>
    <t>GALFIR_G14_FV</t>
  </si>
  <si>
    <t>GALIR_S_G14_FV</t>
  </si>
  <si>
    <t>GALIR_L_1Y_G14_FV</t>
  </si>
  <si>
    <t>GALIR_L_1YP_G14_FV</t>
  </si>
  <si>
    <t>GALIR_FX_G14_FV</t>
  </si>
  <si>
    <t>GALIR_FR_G14_FV</t>
  </si>
  <si>
    <t>GALIR_VR_G14_FV</t>
  </si>
  <si>
    <t>GALO_G14_FV</t>
  </si>
  <si>
    <t>GALDO_G14_FV</t>
  </si>
  <si>
    <t>GALFO_G14_FV</t>
  </si>
  <si>
    <t>GALO_S_G14_FV</t>
  </si>
  <si>
    <t>GALO_L_1Y_G14_FV</t>
  </si>
  <si>
    <t>GALO_L_1YP_G14_FV</t>
  </si>
  <si>
    <t>GALO_FX_G14_FV</t>
  </si>
  <si>
    <t>GALO_FR_G14_FV</t>
  </si>
  <si>
    <t>GALO_VR_G14_FV</t>
  </si>
  <si>
    <t>GEGPC_G14</t>
  </si>
  <si>
    <t>GEGPF_G14</t>
  </si>
  <si>
    <t>GEGPG_G14</t>
  </si>
  <si>
    <t>GEGPB_G14</t>
  </si>
  <si>
    <t>GEGPR_G14</t>
  </si>
  <si>
    <t>GEGPO_G14</t>
  </si>
  <si>
    <t>GEDM_G14</t>
  </si>
  <si>
    <t>GEDC_G14</t>
  </si>
  <si>
    <t>GEDF_G14</t>
  </si>
  <si>
    <t>GEDR_G14</t>
  </si>
  <si>
    <t>GEDNEC_G14</t>
  </si>
  <si>
    <t>GEPS_G14</t>
  </si>
  <si>
    <t>GEPF_G14</t>
  </si>
  <si>
    <t>GEPL_G14</t>
  </si>
  <si>
    <t>GEPP_G14</t>
  </si>
  <si>
    <t>GEPR_G14</t>
  </si>
  <si>
    <t>GEPO_G14</t>
  </si>
  <si>
    <t>GEAG_G14</t>
  </si>
  <si>
    <t>GEAO_G14</t>
  </si>
  <si>
    <t>GEAR_G14</t>
  </si>
  <si>
    <t>GEAE_G14</t>
  </si>
  <si>
    <t>GENM_G14</t>
  </si>
  <si>
    <t>GENW_G14</t>
  </si>
  <si>
    <t>GENP_G14</t>
  </si>
  <si>
    <t>GENB_G14</t>
  </si>
  <si>
    <t>GENR_G14</t>
  </si>
  <si>
    <t>GENO_G14</t>
  </si>
  <si>
    <t>GEHH_G14</t>
  </si>
  <si>
    <t>GEHC_G14</t>
  </si>
  <si>
    <t>GEHW_G14</t>
  </si>
  <si>
    <t>GEHS_G14</t>
  </si>
  <si>
    <t>GEHR_G14</t>
  </si>
  <si>
    <t>GEHO_G14</t>
  </si>
  <si>
    <t>GELM_G14</t>
  </si>
  <si>
    <t>GELR_G14</t>
  </si>
  <si>
    <t>GELHE_G14</t>
  </si>
  <si>
    <t>GERS_G14</t>
  </si>
  <si>
    <t>GERC_G14</t>
  </si>
  <si>
    <t>GERB_G14</t>
  </si>
  <si>
    <t>GERR_G14</t>
  </si>
  <si>
    <t>GERD_G14</t>
  </si>
  <si>
    <t>GERO_G14</t>
  </si>
  <si>
    <t>GEEN_G14</t>
  </si>
  <si>
    <t>GEEL_G14</t>
  </si>
  <si>
    <t>GEEE_G14</t>
  </si>
  <si>
    <t>GEER_G14</t>
  </si>
  <si>
    <t>GEEO_G14</t>
  </si>
  <si>
    <t>GESPS_G14</t>
  </si>
  <si>
    <t>GESPA_G14</t>
  </si>
  <si>
    <t>GESPV_G14</t>
  </si>
  <si>
    <t>GESPF_G14</t>
  </si>
  <si>
    <t>GESPU_G14</t>
  </si>
  <si>
    <t>GESPH_G14</t>
  </si>
  <si>
    <t>GESPX_G14</t>
  </si>
  <si>
    <t>GESPR_G14</t>
  </si>
  <si>
    <t>GESPP_G14</t>
  </si>
  <si>
    <t>GADAFD_T_GG_G14</t>
  </si>
  <si>
    <t>GADAFD_T_CG_G14</t>
  </si>
  <si>
    <t>GADAFD_T_BCG_G14</t>
  </si>
  <si>
    <t>GADAFD_T_EBG_G14</t>
  </si>
  <si>
    <t>GADAFD_T_SSF_G14</t>
  </si>
  <si>
    <t>GADAFD_T_RG_G14</t>
  </si>
  <si>
    <t>GADAFD_T_LG_G14</t>
  </si>
  <si>
    <t>GADAFD_T_CB_G14</t>
  </si>
  <si>
    <t>GADAFD_T_ODX_G14</t>
  </si>
  <si>
    <t>GADAFD_T_OFX_G14</t>
  </si>
  <si>
    <t>GADAFD_T_NFC_G14</t>
  </si>
  <si>
    <t>GADAFD_T_HN_G14</t>
  </si>
  <si>
    <t>GADAFF_T_GG_G14</t>
  </si>
  <si>
    <t>GADAFF_T_IO_G14</t>
  </si>
  <si>
    <t>GADAFF_T_FCXIO_G14</t>
  </si>
  <si>
    <t>GADAFF_T_NRESO_G14</t>
  </si>
  <si>
    <t>GADLD_T_GG_G14</t>
  </si>
  <si>
    <t>GADLD_T_CG_G14</t>
  </si>
  <si>
    <t>GADLD_T_BCG_G14</t>
  </si>
  <si>
    <t>GADLD_T_EBG_G14</t>
  </si>
  <si>
    <t>GADLD_T_SSF_G14</t>
  </si>
  <si>
    <t>GADLD_T_RG_G14</t>
  </si>
  <si>
    <t>GADLD_T_LG_G14</t>
  </si>
  <si>
    <t>GADLD_T_CB_G14</t>
  </si>
  <si>
    <t>GADLD_T_ODX_G14</t>
  </si>
  <si>
    <t>GADLD_T_OFX_G14</t>
  </si>
  <si>
    <t>GADLD_T_NFC_G14</t>
  </si>
  <si>
    <t>GADLD_T_HN_G14</t>
  </si>
  <si>
    <t>GADLF_T_GG_G14</t>
  </si>
  <si>
    <t>GADLF_T_IO_G14</t>
  </si>
  <si>
    <t>GADLF_T_FCXIO_G14</t>
  </si>
  <si>
    <t>GADLF_T_NRESO_G14</t>
  </si>
  <si>
    <t>GAAFD_CG_G14</t>
  </si>
  <si>
    <t>GAAFD_BCG_G14</t>
  </si>
  <si>
    <t>GAAFD_EBG_G14</t>
  </si>
  <si>
    <t>GAAFD_SSF_G14</t>
  </si>
  <si>
    <t>GAAFD_RG_G14</t>
  </si>
  <si>
    <t>GAAFD_LG_G14</t>
  </si>
  <si>
    <t>GAAFD_CB_G14</t>
  </si>
  <si>
    <t>GAAFD_ODX_G14</t>
  </si>
  <si>
    <t>GAAFD_OFX_G14</t>
  </si>
  <si>
    <t>GAAFD_NFC_G14</t>
  </si>
  <si>
    <t>GAAFD_HN_G14</t>
  </si>
  <si>
    <t>GAAFF_GG_G14</t>
  </si>
  <si>
    <t>GAAFF_IO_G14</t>
  </si>
  <si>
    <t>GAAFF_FCXIO_G14</t>
  </si>
  <si>
    <t>GAAFF_NRESO_G14</t>
  </si>
  <si>
    <t>GALD_GG_G14</t>
  </si>
  <si>
    <t>GALD_CG_G14</t>
  </si>
  <si>
    <t>GALD_BCG_G14</t>
  </si>
  <si>
    <t>GALD_EBG_G14</t>
  </si>
  <si>
    <t>GALD_SSF_G14</t>
  </si>
  <si>
    <t>GALD_RG_G14</t>
  </si>
  <si>
    <t>GALD_LG_G14</t>
  </si>
  <si>
    <t>GALD_CB_G14</t>
  </si>
  <si>
    <t>GALD_ODX_G14</t>
  </si>
  <si>
    <t>GALD_OFX_G14</t>
  </si>
  <si>
    <t>GALD_NFC_G14</t>
  </si>
  <si>
    <t>GALD_HN_G14</t>
  </si>
  <si>
    <t>GALF_GG_G14</t>
  </si>
  <si>
    <t>GALF_IO_G14</t>
  </si>
  <si>
    <t>GALF_FCXIO_G14</t>
  </si>
  <si>
    <t>GALF_NRESO_G14</t>
  </si>
  <si>
    <t>GAAFD_GG_G14</t>
  </si>
  <si>
    <t>GADLD4_GR_O_G14_MV</t>
  </si>
  <si>
    <t>GALD3_O_G14_MV</t>
  </si>
  <si>
    <t>GALD2_O_G14_MV</t>
  </si>
  <si>
    <t>GALD1_O_G14_MV</t>
  </si>
  <si>
    <t>GRT_BCG_G14</t>
  </si>
  <si>
    <t>GRT_EBG_G14</t>
  </si>
  <si>
    <t>GRT_CG_G14</t>
  </si>
  <si>
    <t>GRT_SSF_G14</t>
  </si>
  <si>
    <t>GRT_RG_G14</t>
  </si>
  <si>
    <t>GRT_LG_G14</t>
  </si>
  <si>
    <t>GEOMC_BCG_G14</t>
  </si>
  <si>
    <t>GEOMC_EBG_G14</t>
  </si>
  <si>
    <t>GEOMC_CG_G14</t>
  </si>
  <si>
    <t>GEOMC_SSF_G14</t>
  </si>
  <si>
    <t>GEOMC_RG_G14</t>
  </si>
  <si>
    <t>GEOMC_LG_G14</t>
  </si>
  <si>
    <t>GRGC_BCG_G14</t>
  </si>
  <si>
    <t>GRGC_EBG_G14</t>
  </si>
  <si>
    <t>GRGC_CG_G14</t>
  </si>
  <si>
    <t>GRGC_SSF_G14</t>
  </si>
  <si>
    <t>GRGC_RG_G14</t>
  </si>
  <si>
    <t>GRGC_LG_G14</t>
  </si>
  <si>
    <t>GEGC_BCG_G14</t>
  </si>
  <si>
    <t>GEGC_EBG_G14</t>
  </si>
  <si>
    <t>GEGC_CG_G14</t>
  </si>
  <si>
    <t>GEGC_SSF_G14</t>
  </si>
  <si>
    <t>GEGC_RG_G14</t>
  </si>
  <si>
    <t>GEGC_LG_G14</t>
  </si>
  <si>
    <t>GRGK_BCG_G14</t>
  </si>
  <si>
    <t>GRGK_EBG_G14</t>
  </si>
  <si>
    <t>GRGK_CG_G14</t>
  </si>
  <si>
    <t>GRGK_SSF_G14</t>
  </si>
  <si>
    <t>GRGK_RG_G14</t>
  </si>
  <si>
    <t>GRGK_LG_G14</t>
  </si>
  <si>
    <t>GEGK_BCG_G14</t>
  </si>
  <si>
    <t>GEGK_EBG_G14</t>
  </si>
  <si>
    <t>GEGK_CG_G14</t>
  </si>
  <si>
    <t>GEGK_SSF_G14</t>
  </si>
  <si>
    <t>GEGK_RG_G14</t>
  </si>
  <si>
    <t>GEGK_LG_G14</t>
  </si>
  <si>
    <t>GADAFDS_T_BCG_G14</t>
  </si>
  <si>
    <t>GADAFDS_T_EBG_G14</t>
  </si>
  <si>
    <t>GADAFDS_T_CG_G14</t>
  </si>
  <si>
    <t>GADAFDS_T_SSF_G14</t>
  </si>
  <si>
    <t>GADAFDS_T_RG_G14</t>
  </si>
  <si>
    <t>GADAFDS_T_LG_G14</t>
  </si>
  <si>
    <t>GADLDS_T_BCG_G14</t>
  </si>
  <si>
    <t>GADLDS_T_EBG_G14</t>
  </si>
  <si>
    <t>GADLDS_T_CG_G14</t>
  </si>
  <si>
    <t>GADLDS_T_SSF_G14</t>
  </si>
  <si>
    <t>GADLDS_T_RG_G14</t>
  </si>
  <si>
    <t>GADLDS_T_LG_G14</t>
  </si>
  <si>
    <t>GADAFDL_T_BCG_G14</t>
  </si>
  <si>
    <t>GADAFDL_T_EBG_G14</t>
  </si>
  <si>
    <t>GADAFDL_T_CG_G14</t>
  </si>
  <si>
    <t>GADAFDL_T_SSF_G14</t>
  </si>
  <si>
    <t>GADAFDL_T_RG_G14</t>
  </si>
  <si>
    <t>GADAFDL_T_LG_G14</t>
  </si>
  <si>
    <t>GADLDL_T_BCG_G14</t>
  </si>
  <si>
    <t>GADLDL_T_EBG_G14</t>
  </si>
  <si>
    <t>GADLDL_T_CG_G14</t>
  </si>
  <si>
    <t>GADLDL_T_SSF_G14</t>
  </si>
  <si>
    <t>GADLDL_T_RG_G14</t>
  </si>
  <si>
    <t>GADLDL_T_LG_G14</t>
  </si>
  <si>
    <t>GAAFDS_BCG_G14</t>
  </si>
  <si>
    <t>GAAFDS_EBG_G14</t>
  </si>
  <si>
    <t>GAAFDS_CG_G14</t>
  </si>
  <si>
    <t>GAAFDS_SSF_G14</t>
  </si>
  <si>
    <t>GAAFDS_RG_G14</t>
  </si>
  <si>
    <t>GAAFDS_LG_G14</t>
  </si>
  <si>
    <t>GALDS_BCG_G14</t>
  </si>
  <si>
    <t>GALDS_EBG_G14</t>
  </si>
  <si>
    <t>GALDS_CG_G14</t>
  </si>
  <si>
    <t>GALDS_SSF_G14</t>
  </si>
  <si>
    <t>GALDS_RG_G14</t>
  </si>
  <si>
    <t>GALDS_LG_G14</t>
  </si>
  <si>
    <t>GAAFDL_BCG_G14</t>
  </si>
  <si>
    <t>GAAFDL_EBG_G14</t>
  </si>
  <si>
    <t>GAAFDL_CG_G14</t>
  </si>
  <si>
    <t>GAAFDL_SSF_G14</t>
  </si>
  <si>
    <t>GAAFDL_RG_G14</t>
  </si>
  <si>
    <t>GAAFDL_LG_G14</t>
  </si>
  <si>
    <t>GALDL_BCG_G14</t>
  </si>
  <si>
    <t>GALDL_EBG_G14</t>
  </si>
  <si>
    <t>GALDL_CG_G14</t>
  </si>
  <si>
    <t>GALDL_SSF_G14</t>
  </si>
  <si>
    <t>GALDL_RG_G14</t>
  </si>
  <si>
    <t>GALDL_LG_G14</t>
  </si>
  <si>
    <t>Scale</t>
  </si>
  <si>
    <t>GRTPN_G14</t>
  </si>
  <si>
    <t>GROOP_G14</t>
  </si>
  <si>
    <t>GROOPP_G14</t>
  </si>
  <si>
    <t>GROOPF_G14</t>
  </si>
  <si>
    <t>GROOPC_G14</t>
  </si>
  <si>
    <t>GROOC_G14</t>
  </si>
  <si>
    <t>GEOO_G14</t>
  </si>
  <si>
    <t>GEOOP_G14</t>
  </si>
  <si>
    <t>GEOOPP_G14</t>
  </si>
  <si>
    <t>GEOOPF_G14</t>
  </si>
  <si>
    <t>GEOOPC_G14</t>
  </si>
  <si>
    <t>GEOOC_G14</t>
  </si>
  <si>
    <t>GAAN_G14_L1</t>
  </si>
  <si>
    <t>GAAF_G14_L1</t>
  </si>
  <si>
    <t>GAL_G14_L1</t>
  </si>
  <si>
    <t>GALD1_G14_MV_L1</t>
  </si>
  <si>
    <t>GALCD_XDC_G14_NV</t>
  </si>
  <si>
    <t>GALSO_XDC_G14_NV</t>
  </si>
  <si>
    <t>GALSO_XDC_G14_MV</t>
  </si>
  <si>
    <t>GALLS_XDC_G14_NV</t>
  </si>
  <si>
    <t>GALIR_XDC_G14_NV</t>
  </si>
  <si>
    <t>GALO_XDC_G14_NV</t>
  </si>
  <si>
    <t>GALCD_XDC_G14_FV</t>
  </si>
  <si>
    <t>GALSO_XDC_G14_FV</t>
  </si>
  <si>
    <t>GALLS_XDC_G14_FV</t>
  </si>
  <si>
    <t>GALIR_XDC_G14_FV</t>
  </si>
  <si>
    <t>GALO_XDC_G14_FV</t>
  </si>
  <si>
    <t>GEST_PCO_G14</t>
  </si>
  <si>
    <t>GALA_G14</t>
  </si>
  <si>
    <t>GADLD4_GR_V_G14_MV</t>
  </si>
  <si>
    <t>NGRSC</t>
  </si>
  <si>
    <t>NGROXNM</t>
  </si>
  <si>
    <t>NGROM</t>
  </si>
  <si>
    <t>NGROF</t>
  </si>
  <si>
    <t>NGROPNM</t>
  </si>
  <si>
    <t>NGRI</t>
  </si>
  <si>
    <t>NYL</t>
  </si>
  <si>
    <t>NGDPICON</t>
  </si>
  <si>
    <t>NYFC</t>
  </si>
  <si>
    <t>NGEI</t>
  </si>
  <si>
    <t>NGESB</t>
  </si>
  <si>
    <t>NGESBXIK</t>
  </si>
  <si>
    <t>NGESBIK</t>
  </si>
  <si>
    <t>NGEN</t>
  </si>
  <si>
    <t>Thousand</t>
  </si>
  <si>
    <t>Million</t>
  </si>
  <si>
    <t>Billion</t>
  </si>
  <si>
    <t>CPB</t>
  </si>
  <si>
    <t>GXOPB_G14_CA</t>
  </si>
  <si>
    <t>PB</t>
  </si>
  <si>
    <t>ALL_SECTORS</t>
  </si>
  <si>
    <t>CUESTIONARIO ANUAL DE EFP</t>
  </si>
  <si>
    <t>CUADROS ESTADÍSTICOS</t>
  </si>
  <si>
    <t>Nombre del país:</t>
  </si>
  <si>
    <t>Código del país:</t>
  </si>
  <si>
    <t>Año:</t>
  </si>
  <si>
    <t>Moneda:</t>
  </si>
  <si>
    <t>Magnitud:</t>
  </si>
  <si>
    <t>Organismo compilador:</t>
  </si>
  <si>
    <t>Nombre del remitente</t>
  </si>
  <si>
    <t>Correo electrónico del remitente</t>
  </si>
  <si>
    <t>Persona de contacto adicional</t>
  </si>
  <si>
    <t>Correo electrónico de contacto adicional:</t>
  </si>
  <si>
    <t>Fecha de presentación:</t>
  </si>
  <si>
    <t>Gobierno central presupuestario</t>
  </si>
  <si>
    <t>Unidades extrapresu-puestarias del gobierno central</t>
  </si>
  <si>
    <t>Gobierno central</t>
  </si>
  <si>
    <t>Fondos de seguridad social</t>
  </si>
  <si>
    <t>Gobiernos estatales</t>
  </si>
  <si>
    <t>Gobiernos locales</t>
  </si>
  <si>
    <t>Gobierno general</t>
  </si>
  <si>
    <t>NATURALEZA DE LOS DATOS Y PRÁCTICAS CONTABLES</t>
  </si>
  <si>
    <t>Naturaleza de los datos</t>
  </si>
  <si>
    <t>Bases de registro: ingreso</t>
  </si>
  <si>
    <t>Bases de registro: gasto</t>
  </si>
  <si>
    <t>Bases de registro: inversión en activos no financieros</t>
  </si>
  <si>
    <t>Bases de registro: transacciones financieras</t>
  </si>
  <si>
    <t>Inversión en activos no financieros:</t>
  </si>
  <si>
    <t>Valoración de los activos no financieros</t>
  </si>
  <si>
    <t>Valoración de los activos financieros</t>
  </si>
  <si>
    <t>Valoración de los pasivos</t>
  </si>
  <si>
    <r>
      <t xml:space="preserve">      Referencia:   </t>
    </r>
    <r>
      <rPr>
        <b/>
        <i/>
        <sz val="10"/>
        <rFont val="Segoe UI"/>
        <family val="2"/>
      </rPr>
      <t>Manual de estadísticas de finanzas públicas 2014 (MEFP 2014)</t>
    </r>
  </si>
  <si>
    <t>ESTADO I</t>
  </si>
  <si>
    <t>ESTADO DE OPERACIONES</t>
  </si>
  <si>
    <t>Gobierno central (excluidos los fondos de seguridad social)</t>
  </si>
  <si>
    <t>Presupuestario</t>
  </si>
  <si>
    <t>Extrapresupuestario</t>
  </si>
  <si>
    <t>Columna de consolidación</t>
  </si>
  <si>
    <t>Partida informativa: Gob. central (incl. SSF a nivel central)</t>
  </si>
  <si>
    <t>Verificación horizontal</t>
  </si>
  <si>
    <t>Gobierno general (GG)=(CG)+(SSF)</t>
  </si>
  <si>
    <t>Gobierno central (CG)=(BA)</t>
  </si>
  <si>
    <t>??</t>
  </si>
  <si>
    <t>TRANSACCIONES QUE AFECTAN AL PATRIMONIO NETO:</t>
  </si>
  <si>
    <t>Ingreso ..................................................................................................................................</t>
  </si>
  <si>
    <t xml:space="preserve">Impuestos .................................................................................................................................................................. </t>
  </si>
  <si>
    <t>Contribuciones sociales ...........................................................................................................................................</t>
  </si>
  <si>
    <t xml:space="preserve">Donaciones ............................................................................................................................................................ </t>
  </si>
  <si>
    <t>Otros ingresos..........................................................................................................................................................</t>
  </si>
  <si>
    <t>Gasto....................................................................................................................................................................................</t>
  </si>
  <si>
    <t xml:space="preserve">Remuneración a los empleados ............................................................................................................................................................ </t>
  </si>
  <si>
    <t xml:space="preserve">Uso de bienes y servicios ............................................................................................................................................................ </t>
  </si>
  <si>
    <t xml:space="preserve">Consumo de capital fijo ............................................................................................................................................................ </t>
  </si>
  <si>
    <t xml:space="preserve">Intereses ............................................................................................................................................................ </t>
  </si>
  <si>
    <t xml:space="preserve">Subsidios ............................................................................................................................................................ </t>
  </si>
  <si>
    <t xml:space="preserve">Prestaciones sociales ............................................................................................................................................................. </t>
  </si>
  <si>
    <t xml:space="preserve">Otros gastos ............................................................................................................................................................ </t>
  </si>
  <si>
    <t>Resultado operativo bruto   (1-2+23) ..................................................................................................................................</t>
  </si>
  <si>
    <t>Resultado operativo neto       (1-2) ...............................................................................................................................................</t>
  </si>
  <si>
    <t>TRANSACCIONES EN ACTIVOS NO FINANCIEROS:</t>
  </si>
  <si>
    <t>Inversión neta/bruta en activos no financieros .......................................................................................................................</t>
  </si>
  <si>
    <t>Activos fijos .............................................................................................................................................................................</t>
  </si>
  <si>
    <t>Existencias .............................................................................................................................................................................</t>
  </si>
  <si>
    <t>Objetos de valor .............................................................................................................................................................................</t>
  </si>
  <si>
    <t>Activos no producidos ..............................................................................................................................................................................</t>
  </si>
  <si>
    <t>Préstamo neto (+) / endeudamiento neto (-) (1-2-31) o (1-2M) .........................................................................................................................................</t>
  </si>
  <si>
    <t>TRANSACCIONES EN ACTIVOS Y PASIVOS FINANCIEROS (FINANCIAMIENTO):</t>
  </si>
  <si>
    <t>Adquisición neta de activos financieros ................................................................................................................................</t>
  </si>
  <si>
    <t>Deudores internos ...................................................................................................................................................................................</t>
  </si>
  <si>
    <t>Deudores externos ........................................................................................................................................................................................</t>
  </si>
  <si>
    <t>Incurrimiento neto de pasivos ....................................................................................................................................................................................</t>
  </si>
  <si>
    <t>Acreedores internos ....................................................................................................................................................................................</t>
  </si>
  <si>
    <t>Acreedores externos ...................................................................................................................................................................................</t>
  </si>
  <si>
    <t>Discrepancia estadística global: Diferencia entre préstamo/endeudam. neto y financiamiento (32-33-NLB) ..................................................................................................................</t>
  </si>
  <si>
    <t>Partidas informativas:</t>
  </si>
  <si>
    <t>Gasto, excluido el consumo de capital fijo  (=2-23) ...............................................................................................</t>
  </si>
  <si>
    <t>Inversión bruta en activos no financieros  (=31+23) ...............................................................................................</t>
  </si>
  <si>
    <t>Variación neta en las tenencias de efectivo  (=3202=3212+3222) ...............................................................................................</t>
  </si>
  <si>
    <t>Préstamo neto primario/endeudamiento neto primario (NLB+24) ...................................................................................................................................................................................</t>
  </si>
  <si>
    <t>Balance del gobierno según la definición nacional ...............................................................................................</t>
  </si>
  <si>
    <t>VERIFICACIÓN VERTICAL AL ESTADO I</t>
  </si>
  <si>
    <t>Partidas de resultado:</t>
  </si>
  <si>
    <t>Global=0=1-2-31-32+33+NLBz</t>
  </si>
  <si>
    <t>Global=0=1-2M-32+33+NLBz</t>
  </si>
  <si>
    <t>Componentes:</t>
  </si>
  <si>
    <t>Estado I vs Cuadros Detallados (datos en base diferente a caja):</t>
  </si>
  <si>
    <t>1=Cuadro1:1</t>
  </si>
  <si>
    <t>11=Cuadro1:11</t>
  </si>
  <si>
    <t>12=Cuadro1:12</t>
  </si>
  <si>
    <t>13=Cuadro1:13</t>
  </si>
  <si>
    <t>14=Cuadro1:14</t>
  </si>
  <si>
    <t>2=Cuadro2:2</t>
  </si>
  <si>
    <t>21=Cuadro2:21</t>
  </si>
  <si>
    <t>22=Cuadro2:22</t>
  </si>
  <si>
    <t>23=Cuadro2:23</t>
  </si>
  <si>
    <t>23=Cuadro3:31.3</t>
  </si>
  <si>
    <t>24=Cuadro2:24</t>
  </si>
  <si>
    <t>25=Cuadro2:25</t>
  </si>
  <si>
    <t>26=Cuadro2:26</t>
  </si>
  <si>
    <t>27=Cuadro2:27</t>
  </si>
  <si>
    <t>28=Cuadro2:28</t>
  </si>
  <si>
    <t>31=Cuadro3:31</t>
  </si>
  <si>
    <t>311=Cuadro3:311</t>
  </si>
  <si>
    <t>312=Cuadro3:312</t>
  </si>
  <si>
    <t>313=Cuadro3:313</t>
  </si>
  <si>
    <t>314=Cuadro3:314</t>
  </si>
  <si>
    <t>32=Cuadro3:32</t>
  </si>
  <si>
    <t>321=Cuadro3:321</t>
  </si>
  <si>
    <t>322=Cuadro3:322</t>
  </si>
  <si>
    <t>33=Cuadro3:33</t>
  </si>
  <si>
    <t>331=Cuadro3:331</t>
  </si>
  <si>
    <t>332=Cuadro3:332</t>
  </si>
  <si>
    <t>Consolidación:</t>
  </si>
  <si>
    <t>La consolidación no debería afectar a los balances.</t>
  </si>
  <si>
    <t>GOB=0 para CC y CT?</t>
  </si>
  <si>
    <t>NOB=0 para CC y CT?</t>
  </si>
  <si>
    <t>31=0 para CC y CT?</t>
  </si>
  <si>
    <t>NLB=0 para CC y CT?</t>
  </si>
  <si>
    <t>(32-33)=0 para CC y CT?</t>
  </si>
  <si>
    <t>No deberían consolidarse las partidas relacionadas exclusivamente con las unidades no gubernamentales.</t>
  </si>
  <si>
    <t>12=0 para CC y CT?</t>
  </si>
  <si>
    <t>21=0 para CC  y CT?</t>
  </si>
  <si>
    <t>27=0 para CC y CT?</t>
  </si>
  <si>
    <t>322=0 para CC y CT?</t>
  </si>
  <si>
    <t>332=0 para CC y CT?</t>
  </si>
  <si>
    <t>ESTADO II</t>
  </si>
  <si>
    <t xml:space="preserve">Gobierno general </t>
  </si>
  <si>
    <t>Extra-presupuestario</t>
  </si>
  <si>
    <t>ESTADO DE FUENTES Y USOS DE EFECTIVO</t>
  </si>
  <si>
    <t>FLUJOS DE EFECTIVO POR ACTIVIDADES OPERATIVAS:</t>
  </si>
  <si>
    <t>Entradas de efectivo ....................................................................................................................................................................................</t>
  </si>
  <si>
    <t>Impuestos ......................................................................................................................................................................................</t>
  </si>
  <si>
    <t>Contribuciones sociales ......................................................................................................................................................................................</t>
  </si>
  <si>
    <t>Donaciones ......................................................................................................................................................................................</t>
  </si>
  <si>
    <t>Otras entradas ......................................................................................................................................................................................</t>
  </si>
  <si>
    <t>Pagos en efectivo ......................................................................................................................................................................................</t>
  </si>
  <si>
    <t>Remuneración a los empleados .......................................................................................................................................................................................</t>
  </si>
  <si>
    <t>Compras de bienes y servicios .......................................................................................................................................................................................</t>
  </si>
  <si>
    <t>Intereses .......................................................................................................................................................................................</t>
  </si>
  <si>
    <t>Subsidios .......................................................................................................................................................................................</t>
  </si>
  <si>
    <t>Donaciones ........................................................................................................................................................................................</t>
  </si>
  <si>
    <t>Prestaciones sociales ........................................................................................................................................................................................</t>
  </si>
  <si>
    <t>Otros pagos ........................................................................................................................................................................................</t>
  </si>
  <si>
    <t>Entrada neta de efectivo por actividades operativas (1-2) ...............................................................................................................................................</t>
  </si>
  <si>
    <t>FLUJOS DE EFECTIVO POR TRANSACCIONES EN ACTIVOS NO FINANCIEROS:</t>
  </si>
  <si>
    <t>Salida neta de efectivo por inversiones en activos no financieros .........................................................................................................................................</t>
  </si>
  <si>
    <t>Activos fijos ........................................................................................................................................................................................</t>
  </si>
  <si>
    <t>Existencias ........................................................................................................................................................................................</t>
  </si>
  <si>
    <t>Objetos de valor ........................................................................................................................................................................................</t>
  </si>
  <si>
    <t>Activos no producidos ........................................................................................................................................................................................</t>
  </si>
  <si>
    <t>Superávit de efectivo (+) / déficit de efectivo (-) (1-2-31) .........................................................................................................................................</t>
  </si>
  <si>
    <t>FLUJOS DE EFECTIVO POR TRANSACCIONES EN ACTIVOS Y PASIVOS FINANCIEROS (FINANCIAMIENTO):</t>
  </si>
  <si>
    <t xml:space="preserve"> Adquisición neta de activos financieros, excluido el efectivo ................................................................................................................................</t>
  </si>
  <si>
    <r>
      <rPr>
        <b/>
        <sz val="7.5"/>
        <rFont val="Segoe UI"/>
        <family val="2"/>
      </rPr>
      <t>Incurrimiento neto de pasivos</t>
    </r>
    <r>
      <rPr>
        <sz val="7.5"/>
        <rFont val="Segoe UI"/>
        <family val="2"/>
      </rPr>
      <t xml:space="preserve"> .........................................................................................................................................................................................</t>
    </r>
  </si>
  <si>
    <t>Acreedores externos ....................................................................................................................................................................................</t>
  </si>
  <si>
    <t>Variación neta en las tenencias de efectivo (CSD+NFB=3202=3212+3222) ...............................................................................................</t>
  </si>
  <si>
    <t>Discrepancia estadística global: Diferencia entre superávit/déficit en efectivo y financiamiento  (C32x+NCB-C33-CSD) ..................................................................................................................</t>
  </si>
  <si>
    <t>Superávit/déficit de efectivo primario (CSD+24) ...................................................................................................................................................................................</t>
  </si>
  <si>
    <t>VERIFICACIÓN VERTICAL AL ESTADO II</t>
  </si>
  <si>
    <t>Global =0=C1-C2-C31+CSDz+NFB-NCB</t>
  </si>
  <si>
    <t>Global =0=C1-C2M+CSDz+NFB-NCB</t>
  </si>
  <si>
    <t>Estado II vs Cuadros Detallados (solo para los países que declaran datos en base caja):</t>
  </si>
  <si>
    <t>C1=Cuadro1:1</t>
  </si>
  <si>
    <t>C11=Cuadro1:11</t>
  </si>
  <si>
    <t>C12=Cuadro1:12</t>
  </si>
  <si>
    <t>C13=Cuadro1:13</t>
  </si>
  <si>
    <t>C14=Cuadro1:14</t>
  </si>
  <si>
    <t>C2=Cuadro2:2</t>
  </si>
  <si>
    <t>C21=Cuadro2:21</t>
  </si>
  <si>
    <t>C22=Cuadro2:22</t>
  </si>
  <si>
    <t>C24=Cuadro2:24</t>
  </si>
  <si>
    <t>C25=Cuadro2:25</t>
  </si>
  <si>
    <t>C26=Cuadro2:26</t>
  </si>
  <si>
    <t>C27=Cuadro2:27</t>
  </si>
  <si>
    <t>C28=Cuadro2:28</t>
  </si>
  <si>
    <t>C31=Cuadro3:31</t>
  </si>
  <si>
    <t>C311=Cuadro3:311</t>
  </si>
  <si>
    <t>C312=Cuadro3:312</t>
  </si>
  <si>
    <t>C313=Cuadro3:313</t>
  </si>
  <si>
    <t>C314=Cuadro3:314</t>
  </si>
  <si>
    <t>C32x+NCB=Cuadro 3:32</t>
  </si>
  <si>
    <t>CIO=0 para CC y CT?</t>
  </si>
  <si>
    <t>C31=0 para CC y CT?</t>
  </si>
  <si>
    <t>CSD=0 para CC y CT?</t>
  </si>
  <si>
    <t>(C32x-C33+NCB)=0 para CC y CT?</t>
  </si>
  <si>
    <t>C12=0 para CC y CT?</t>
  </si>
  <si>
    <t>C21=0 para CC y CT?</t>
  </si>
  <si>
    <t>C27=0 para CC y CT?</t>
  </si>
  <si>
    <t>C322x=0 para CC y CT?</t>
  </si>
  <si>
    <t>C332=0 para CC y CT?</t>
  </si>
  <si>
    <t>Escriba NP para indicar "no se aplica"</t>
  </si>
  <si>
    <t>VERIFICACIÓN VERTICAL AL ESTADO III</t>
  </si>
  <si>
    <t>VERIFICACIÓN VERTICAL AL ESTADO IV</t>
  </si>
  <si>
    <t>Salida neta de efectivo por erogaciónes (2+31) .........................................................................................................................................</t>
  </si>
  <si>
    <t>Erogación (2+31) .........................................................................................................................................</t>
  </si>
  <si>
    <t>ESTADO III</t>
  </si>
  <si>
    <t>ESTADO INTEGRADO DE SALDOS Y FLUJOS</t>
  </si>
  <si>
    <t>ACTIVOS NO FINANCIEROS</t>
  </si>
  <si>
    <t>Saldo de apertura ....................................................................................................................................................................</t>
  </si>
  <si>
    <t>Transacciones (neto) ....................................................................................................................................................</t>
  </si>
  <si>
    <t>Total Otros flujos económicos .....................................................................................................................................................</t>
  </si>
  <si>
    <t>Saldo de cierre ....................................................................................................................................................</t>
  </si>
  <si>
    <t>Discrepancia saldos-flujos de activos no financieros (61t-61t-1-31-91) ...................................................................................................</t>
  </si>
  <si>
    <t>ACTIVOS FINANCIEROS</t>
  </si>
  <si>
    <t>Total Otros flujos económicos .......................................................................................................................................................</t>
  </si>
  <si>
    <t>Discrepancia saldos-flujos de activos financieros (62t-62t-1-32-92) ...................................................................................................</t>
  </si>
  <si>
    <t>PASIVOS</t>
  </si>
  <si>
    <t>Total Otros flujos económicos ......................................................................................................................................................</t>
  </si>
  <si>
    <t>Discrepancia saldos-flujos de pasivos (63t-63t-1-33-93) ...................................................................................................</t>
  </si>
  <si>
    <t>PATRIMONIO FINANCIERO NETO</t>
  </si>
  <si>
    <t>Total Otros flujos económicos ........................................................................................................................................................</t>
  </si>
  <si>
    <t>Discrepancia saldos-flujos de patrimonio financiero neto (6M2t-6M2t-1-3M2-9M2) ...................................................................................................</t>
  </si>
  <si>
    <t>ESTADO DE VARIACIONES TOTALES EN EL PATRIMONIO NETO</t>
  </si>
  <si>
    <t>ESTADO IV</t>
  </si>
  <si>
    <t>PATRIMONIO NETO AL PRINCIPIO DEL PERÍODO ...............................................................................................................................................</t>
  </si>
  <si>
    <t>Ingreso ...............................................................................................................................................</t>
  </si>
  <si>
    <t>Gasto ................................................................................................................................................</t>
  </si>
  <si>
    <t>VARIACIÓN EN EL PATRIMONIO NETO COMO RESULTADO DE OTROS FLUJOS ECONÓMICOS:</t>
  </si>
  <si>
    <t>Activos no financieros ................................................................................................................................................</t>
  </si>
  <si>
    <t>Ganancias por tenencia ................................................................................................................................................</t>
  </si>
  <si>
    <t>Otras variaciones del volumen de activos no financieros .................................................................................................................................................</t>
  </si>
  <si>
    <t>Activos financieros .................................................................................................................................................</t>
  </si>
  <si>
    <t>Ganancias por tenencia .................................................................................................................................................</t>
  </si>
  <si>
    <t>Otras variaciones del volumen de activos financieros .................................................................................................................................................</t>
  </si>
  <si>
    <t>Pasivos .................................................................................................................................................</t>
  </si>
  <si>
    <t>Otras variaciones del volumen de pasivos .................................................................................................................................................</t>
  </si>
  <si>
    <t>Total otros flujos económicos  (91+92+93) .........................................................................................................................................</t>
  </si>
  <si>
    <t>Total variación en patrimonio neto (NOB+9) .........................................................................................................................................</t>
  </si>
  <si>
    <t>PATRIMONIO NETO AL FINAL DEL PERÍODO .................................................................................................................................................</t>
  </si>
  <si>
    <t>Discrepancia saldos-flujos: CNW vs Variación en saldos  (CNW-6t+6t-1) ..................................................................................................................</t>
  </si>
  <si>
    <t>VERIFICACIÓN VERTICAL AL CUADRO 1</t>
  </si>
  <si>
    <t>VERIFICACIÓN VERTICAL AL CUADRO 2</t>
  </si>
  <si>
    <t>VERIFICACIÓN VERTICAL AL CUADRO 3</t>
  </si>
  <si>
    <t>VERIFICACIÓN VERTICAL AL CUADRO 4</t>
  </si>
  <si>
    <t>VERIFICACIÓN VERTICAL AL CUADRO 5</t>
  </si>
  <si>
    <t>VERIFICACIÓN VERTICAL AL CUADRO 6</t>
  </si>
  <si>
    <t>VERIFICACIÓN VERTICAL AL CUADRO 6A</t>
  </si>
  <si>
    <t>VERIFICACIÓN VERTICAL AL CUADRO 6B</t>
  </si>
  <si>
    <t>VERIFICACIÓN VERTICAL AL CUADRO 7</t>
  </si>
  <si>
    <t>VERIFICACIÓN VERTICAL AL CUADRO 8A</t>
  </si>
  <si>
    <t>VERIFICACIÓN VERTICAL AL CUADRO 8B</t>
  </si>
  <si>
    <t>VERIFICACIÓN VERTICAL AL CUADRO 9</t>
  </si>
  <si>
    <t>CUADRO 1</t>
  </si>
  <si>
    <t>INGRESO</t>
  </si>
  <si>
    <t>INGRESO ...............................................................................................................................................</t>
  </si>
  <si>
    <t>Impuestos ................................................................................................................................................</t>
  </si>
  <si>
    <t>Impuestos sobre el ingreso, las utilidades y las ganancias de capital ................................................................................................................................................</t>
  </si>
  <si>
    <t>Pagaderos por personas físicas ................................................................................................................................................</t>
  </si>
  <si>
    <t>Pagaderos por sociedades y otras empresas ................................................................................................................................................</t>
  </si>
  <si>
    <t>Otros ................................................................................................................................................</t>
  </si>
  <si>
    <t>Impuestos sobre la nómina y la fuerza de trabajo ................................................................................................................................................</t>
  </si>
  <si>
    <t>Impuestos sobre la propiedad ................................................................................................................................................</t>
  </si>
  <si>
    <t>Impuestos recurrentes sobre la propiedad inmueble ................................................................................................................................................</t>
  </si>
  <si>
    <t>Impuestos recurrentes sobre el patrimonio neto .................................................................................................................................................</t>
  </si>
  <si>
    <t>Impuestos sobre sucesiones, herencia y regalos .................................................................................................................................................</t>
  </si>
  <si>
    <t>Gravámenes sobre el capital .................................................................................................................................................</t>
  </si>
  <si>
    <t>Otros impuestos recurrentes sobre la propiedad ...............................................................................................................................................</t>
  </si>
  <si>
    <t>Impuestos sobre los bienes y servicios ..................................................................................................................................................</t>
  </si>
  <si>
    <t>Impuestos generales sobre los bienes y servicios ..................................................................................................................................................</t>
  </si>
  <si>
    <t>Impuestos sobre el valor agregado ..................................................................................................................................................</t>
  </si>
  <si>
    <t>Impuestos sobre las ventas ..................................................................................................................................................</t>
  </si>
  <si>
    <t>Impuestos sobre el volumen de ventas y otros impuestos generales sobre los bienes y servicios ...................................................................................................................................................................</t>
  </si>
  <si>
    <t>Impuestos sobre transacciones financieras y de capital ...................................................................................................................................................</t>
  </si>
  <si>
    <t>Impuestos selectivos ...................................................................................................................................................</t>
  </si>
  <si>
    <t>Utilidades de los monopolios fiscales ...................................................................................................................................................</t>
  </si>
  <si>
    <t>Impuestos sobre servicios específicos ...................................................................................................................................................</t>
  </si>
  <si>
    <t>Impuestos sobre el uso de bienes y sobre el permiso para usar bienes o realizar actividades ...................................................................................................................................................</t>
  </si>
  <si>
    <t xml:space="preserve"> Impuestos sobre los vehículos automotores ...................................................................................................................................................</t>
  </si>
  <si>
    <t>Otros ...................................................................................................................................................</t>
  </si>
  <si>
    <t>Otros impuestos sobre los bienes y servicios ...................................................................................................................................................</t>
  </si>
  <si>
    <t>Impuestos sobre el comercio y las transacciones internacionales ...................................................................................................................................................</t>
  </si>
  <si>
    <t>Derechos de aduana y otros derechos de importación ...................................................................................................................................................</t>
  </si>
  <si>
    <t>Impuestos sobre las exportaciones ...................................................................................................................................................</t>
  </si>
  <si>
    <t>Utilidades de los monopolios de exportación o de importación ...................................................................................................................................................</t>
  </si>
  <si>
    <t>Utilidades de operaciones cambiarias ...................................................................................................................................................</t>
  </si>
  <si>
    <t>Impuestos sobre las operaciones cambiarias ...................................................................................................................................................</t>
  </si>
  <si>
    <t>Otros impuestos sobre el comercio y las transacciones internacionales .......................................</t>
  </si>
  <si>
    <t>Otros impuestos ...................................................................................................................................................</t>
  </si>
  <si>
    <t>Contribuciones sociales ...................................................................................................................................................</t>
  </si>
  <si>
    <t>Contribuciones a la seguridad social ...................................................................................................................................................</t>
  </si>
  <si>
    <t>Contribuciones de los empleados ...................................................................................................................................................</t>
  </si>
  <si>
    <t>Contribuciones de los empleadores ...................................................................................................................................................</t>
  </si>
  <si>
    <t>Contribuciones de los trabajadores por cuenta propia o no empleados ...................................................................................................................................................</t>
  </si>
  <si>
    <t>Contribuciones no clasificables ...................................................................................................................................................</t>
  </si>
  <si>
    <t>Otras contribuciones sociales ...................................................................................................................................................</t>
  </si>
  <si>
    <t>Contribuciones imputadas ...................................................................................................................................................</t>
  </si>
  <si>
    <t>Donaciones ...................................................................................................................................................</t>
  </si>
  <si>
    <t>De gobiernos extranjeros ...................................................................................................................................................</t>
  </si>
  <si>
    <t>Corrientes ...................................................................................................................................................</t>
  </si>
  <si>
    <t>Capital ...................................................................................................................................................</t>
  </si>
  <si>
    <t>De organismos internacionales.</t>
  </si>
  <si>
    <t>Corrientes .............................................................................................................................................................</t>
  </si>
  <si>
    <t>Capital ..................................................................................................................................................................</t>
  </si>
  <si>
    <t>De otras unidades del gobierno general ....................................................................................................................................................</t>
  </si>
  <si>
    <t>Capital ................................................................................................................................................................</t>
  </si>
  <si>
    <t>Otros ingresos ....................................................................................................................................................</t>
  </si>
  <si>
    <t>Rentas de la propiedad ....................................................................................................................................................</t>
  </si>
  <si>
    <t>Intereses ............................................................................................................................................................</t>
  </si>
  <si>
    <t>Dividendos ...................................................................................................................................................</t>
  </si>
  <si>
    <t>De residentes distintos del gobierno general ....................................................................................................................................................</t>
  </si>
  <si>
    <t xml:space="preserve">Dividendos ........................................................................................................................................................ </t>
  </si>
  <si>
    <t>Retiros de los ingresos de las cuasisociedades ....................................................................................................................................................</t>
  </si>
  <si>
    <t>Rentas de la propiedad relac. con distribución de rentas de la inversión ..........................................................</t>
  </si>
  <si>
    <t>Arriendo de activos públicos naturales .............................................................................................................................................................</t>
  </si>
  <si>
    <t>Utilidades reinvertidas en inversión extranjera directa .............................................................................................................................................................</t>
  </si>
  <si>
    <t xml:space="preserve">Venta de bienes y servicios ............................................................................................................................................................. </t>
  </si>
  <si>
    <t>Ventas de establecimientos de mercado ...................................................................................................................</t>
  </si>
  <si>
    <t>Derechos administrativos .............................................................................................................................................................</t>
  </si>
  <si>
    <t>Ventas incidentales de establecimientos no de mercado .............................................................................................................................................................</t>
  </si>
  <si>
    <t>Ventas imputadas de bienes y servicios .............................................................................................................................................................</t>
  </si>
  <si>
    <t>Multas, sanciones pecuniarias y depósitos en caución transferidos .............................................................................................................................................................</t>
  </si>
  <si>
    <t>Transferencias no clasificadas en otra parte .............................................................................................................................................................</t>
  </si>
  <si>
    <t>Subsidios .............................................................................................................................................................</t>
  </si>
  <si>
    <t>Otros .............................................................................................................................................................</t>
  </si>
  <si>
    <t>Capital .............................................................................................................................................................</t>
  </si>
  <si>
    <t>Primas, tasas y derechos corrientes ...................................................................................................................</t>
  </si>
  <si>
    <t>Primas ......................................................................................................................................................................................................................................</t>
  </si>
  <si>
    <t>Tasas para sistemas de garantías estandarizadas  .............................................................................................................................</t>
  </si>
  <si>
    <t>Derechos corrientes ..................................................................................................................................</t>
  </si>
  <si>
    <t>Derechos de capital .......................................................................................................................................................</t>
  </si>
  <si>
    <t xml:space="preserve">Donaciones en efectivo/en especie </t>
  </si>
  <si>
    <t>Donaciones recibidas en efectivo ...................................................................................................................................</t>
  </si>
  <si>
    <t>Donaciones recibidas en especie ...................................................................................................................................</t>
  </si>
  <si>
    <t>Agregados SCN</t>
  </si>
  <si>
    <t>Contribuciones sociales [SCN] ..............................................................................................................................................</t>
  </si>
  <si>
    <t>Producción, excepto otra producción no de mercado [SCN] ..............................................................................................................................................</t>
  </si>
  <si>
    <t>Producción de mercado [SCN] ..............................................................................................................................................</t>
  </si>
  <si>
    <t>Producción para uso final propio [SCN] ...............................................................................................................................................</t>
  </si>
  <si>
    <t>Pagos por otra producción no de mercado [SCN] ..............................................................................................................................................</t>
  </si>
  <si>
    <t>Intereses [SCN] ............................................................................................................................................................</t>
  </si>
  <si>
    <t>Intereses intragubernamentales</t>
  </si>
  <si>
    <t>Del gobierno central presupuestario ...............................................................................................................................................</t>
  </si>
  <si>
    <t>Del gobierno central extrapresupuestario ..............................................................................................................................................</t>
  </si>
  <si>
    <t>Del gobierno central ...............................................................................................................................................</t>
  </si>
  <si>
    <t>De fondos de seguridad social ...............................................................................................................................................</t>
  </si>
  <si>
    <t>De gobiernos estatales ...............................................................................................................................................</t>
  </si>
  <si>
    <t>De gobiernos locales ...............................................................................................................................................</t>
  </si>
  <si>
    <t>Donaciones intragubernamentales</t>
  </si>
  <si>
    <t>Del gobierno central extrapresupuestario ...............................................................................................................................................</t>
  </si>
  <si>
    <t>De fondos de seguridad social .................................................................................................................................</t>
  </si>
  <si>
    <t>De gobiernos estatales ................................................................................................................................................</t>
  </si>
  <si>
    <t>De gobiernos locales ................................................................................................................................................</t>
  </si>
  <si>
    <t>Primas, tasas y acreencias relacionadas con seguros no de vida y sistemas de garantías estandarizadas ..........................................................</t>
  </si>
  <si>
    <t>Deberían consolidarse plenamente las partidas relacionadas exclusivamente con las unidades no gubernamentales.</t>
  </si>
  <si>
    <t>133=0 para GG?</t>
  </si>
  <si>
    <t>1331=0 para GG?</t>
  </si>
  <si>
    <t>1332=0 para GG?</t>
  </si>
  <si>
    <t>14113=0 para GG?</t>
  </si>
  <si>
    <t>1111,1112=0 for CC y CT?</t>
  </si>
  <si>
    <t>12x=0 para CC y CT?</t>
  </si>
  <si>
    <t>131x/132x=0 para CC y CT?</t>
  </si>
  <si>
    <t>14111/14112=0 para CC y CT?</t>
  </si>
  <si>
    <t>1412,1413,1414=0 para CC y CT?</t>
  </si>
  <si>
    <t>1416=0 para CC y CT?</t>
  </si>
  <si>
    <t>14412,1442=0 para CC y CT?</t>
  </si>
  <si>
    <t>Los montos consolidados deberían ser los mismos para ambos lados de la operación.</t>
  </si>
  <si>
    <t>133=263 para CC  y CT?</t>
  </si>
  <si>
    <t>1331=2631 para CC y CT?</t>
  </si>
  <si>
    <t>1332=2632 para CC y CT?</t>
  </si>
  <si>
    <t>14113=243 para CC y CT?</t>
  </si>
  <si>
    <t>1415=2814 para CC y CT?</t>
  </si>
  <si>
    <t>142=22 para CC y CT?</t>
  </si>
  <si>
    <t>14411=253 para CC y CT?</t>
  </si>
  <si>
    <t>CUADRO 2</t>
  </si>
  <si>
    <t>GASTO</t>
  </si>
  <si>
    <t>Intereses .................................................................................................................................................</t>
  </si>
  <si>
    <t>A no residentes .................................................................................................................................................</t>
  </si>
  <si>
    <t>A residentes distintos del gobierno general .................................................................................................................................................</t>
  </si>
  <si>
    <t>A otras unidades del gobierno general .................................................................................................................................................</t>
  </si>
  <si>
    <t>Subsidios .................................................................................................................................................</t>
  </si>
  <si>
    <t>A corporaciones públicas ..................................................................................................................................................</t>
  </si>
  <si>
    <t>A empresas privadas ..................................................................................................................................................</t>
  </si>
  <si>
    <t>A otros sectores ..................................................................................................................................................</t>
  </si>
  <si>
    <t>Donaciones ..................................................................................................................................................</t>
  </si>
  <si>
    <t>A gobiernos extranjeros ..................................................................................................................................................</t>
  </si>
  <si>
    <t>Corrientes ..................................................................................................................................................</t>
  </si>
  <si>
    <t>Capital ..................................................................................................................................................</t>
  </si>
  <si>
    <t>A organismos internacionales ..................................................................................................................................................</t>
  </si>
  <si>
    <t>A otras unidades del gobierno general ..................................................................................................................................................</t>
  </si>
  <si>
    <t>Prestaciones sociales ..................................................................................................................................................</t>
  </si>
  <si>
    <t>Prestaciones de la seguridad social ..................................................................................................................................................</t>
  </si>
  <si>
    <t>Prestaciones de asistencia social ..................................................................................................................................................</t>
  </si>
  <si>
    <t>Otros gastos ..................................................................................................................................................</t>
  </si>
  <si>
    <t>Gasto de la propiedad distinto de intereses ..................................................................................................................................................</t>
  </si>
  <si>
    <t>Dividendos ..................................................................................................................................................</t>
  </si>
  <si>
    <t>Retiros de los ingresos de las cuasisociedades ..................................................................................................................................................</t>
  </si>
  <si>
    <t>Rentas de la propiedad relac. con distribución de rentas de la inversión ....................................................................................................</t>
  </si>
  <si>
    <t>Arriendo de activos públicos naturales ...................................................................................................................................................</t>
  </si>
  <si>
    <t>Utilidades reinvertidas en inversión extranjera directa ...................................................................................................................................................</t>
  </si>
  <si>
    <t>Transferencias no clasificadas en otra parte ...................................................................................................................................................</t>
  </si>
  <si>
    <t>Primas, tasas y derechos relacionados con seguros no de vida y sistemas de garantías estandarizadas .....................................................................</t>
  </si>
  <si>
    <t>Primas, tasas y derechos corrientes ....................................................................................................................................................................</t>
  </si>
  <si>
    <t>Primas ..................................................................................................................................................</t>
  </si>
  <si>
    <t xml:space="preserve">Prestaciones sociales en efectivo/en especie </t>
  </si>
  <si>
    <t>Prestaciones sociales del empleador en efectivo ...................................................................................................................................</t>
  </si>
  <si>
    <t>Prestaciones sociales del empleador en especie ...................................................................................................................................</t>
  </si>
  <si>
    <t>Remuneración de empleados [SCN] ........................................................................................................................................</t>
  </si>
  <si>
    <t>Consumo intermedio [SCN] .......................................................................................................................</t>
  </si>
  <si>
    <t>Consumo de capital fijo [SCN] .......................................................................................................................</t>
  </si>
  <si>
    <t>Intereses [SCN] .......................................................................................................................</t>
  </si>
  <si>
    <t>Prestaciones sociales, distintas de transferencias sociales en especie - producción no de mercado [SCN] ................................................................................................................................................................</t>
  </si>
  <si>
    <t>Prestaciones sociales distintas de las transferencias sociales en especie [SCN] …..</t>
  </si>
  <si>
    <t>Transferencias sociales en especie - producción comprada de mercado [SCN] ................................................................................................................................................................</t>
  </si>
  <si>
    <t>Primas netas de seguros no de vida [SCN] .......................................................................................................................</t>
  </si>
  <si>
    <t>Al gobierno central presupuestario ...............................................................................................................................................</t>
  </si>
  <si>
    <t>Al gobierno central extrapresupuestario ..............................................................................................................................................</t>
  </si>
  <si>
    <t>Al gobierno central ...............................................................................................................................................</t>
  </si>
  <si>
    <t>A fondos de seguridad social ...............................................................................................................................................</t>
  </si>
  <si>
    <t>A gobiernos estatales ...............................................................................................................................................</t>
  </si>
  <si>
    <t>A gobiernos locales ...............................................................................................................................................</t>
  </si>
  <si>
    <t>GASTO ................................................................................................................................................</t>
  </si>
  <si>
    <t>Remuneración a los empleados .................................................................................................................................................</t>
  </si>
  <si>
    <t>Sueldos y salarios .................................................................................................................................................</t>
  </si>
  <si>
    <t>Contribuciones sociales de empleadores .................................................................................................................................................</t>
  </si>
  <si>
    <t>Contribuciones sociales efectivas de empleadores .................................................................................................................................................</t>
  </si>
  <si>
    <t>Contribuciones sociales imputadas de empleadores .................................................................................................................................................</t>
  </si>
  <si>
    <t xml:space="preserve">Uso de bienes y servicios ................................................................................................................................................. </t>
  </si>
  <si>
    <t>Consumo de capital fijo .................................................................................................................................................</t>
  </si>
  <si>
    <t>TRANSACCIONES NETAS EN ACTIVOS Y PASIVOS</t>
  </si>
  <si>
    <t>Inversión neta/bruta en activos no financieros .................................................................................................................................................</t>
  </si>
  <si>
    <t>Activos fijos ..........................................................................................................................................................................</t>
  </si>
  <si>
    <t>Edificios y estructuras ..........................................................................................................................................................................</t>
  </si>
  <si>
    <t>Maquinaria y equipo ..........................................................................................................................................................................</t>
  </si>
  <si>
    <t>Otros activos fijos ..........................................................................................................................................................................</t>
  </si>
  <si>
    <t>Sistemas de armamentos ..........................................................................................................................................................................</t>
  </si>
  <si>
    <t>Existencias ..........................................................................................................................................................................</t>
  </si>
  <si>
    <t>Objetos de valor ..........................................................................................................................................................................</t>
  </si>
  <si>
    <t>Activos no producidos ..........................................................................................................................................................................</t>
  </si>
  <si>
    <t>Tierras y terrenos ..........................................................................................................................................................................</t>
  </si>
  <si>
    <t>Recursos minerales y energéticos .........................................................................................................................................................................</t>
  </si>
  <si>
    <t>Otros activos de origen natural ..........................................................................................................................................................................</t>
  </si>
  <si>
    <t>Activos intangibles no producidos ..........................................................................................................................................................................</t>
  </si>
  <si>
    <t>Adquisición neta de activos financieros ..........................................................................................................................................................................</t>
  </si>
  <si>
    <t>Oro monetario y DEG [3211+3212] ..........................................................................................................................................................................</t>
  </si>
  <si>
    <t>Billetes y monedas y depósitos [3212+3222] .........................................................................................................................................................................</t>
  </si>
  <si>
    <t>Títulos de deuda [3213+3223] ...........................................................................................................................................................................</t>
  </si>
  <si>
    <t>Préstamos  [3214+3224] ............................................................................................................................................................................</t>
  </si>
  <si>
    <t>Participaciones de capital y en fondos de inversión [3215+3225] ....................................................................................................</t>
  </si>
  <si>
    <t>Seguros, pensiones y sistemas de garantías estandarizadas [3216+3226] ............................................................................................................................................................................</t>
  </si>
  <si>
    <t>Derivados fin. y opciones de compra de acciones por empleados [3217+3227] .</t>
  </si>
  <si>
    <t>Otras cuentas por cobrar [3218+3228] .......................................................................................................</t>
  </si>
  <si>
    <t>Deudores internos .....................................................................................................................................................................</t>
  </si>
  <si>
    <t>Oro monetario y DEG ............................................................................................................................................................................</t>
  </si>
  <si>
    <t>Billetes y monedas y depósitos ............................................................................................................................................................................</t>
  </si>
  <si>
    <t>Títulos de deuda ............................................................................................................................................................................</t>
  </si>
  <si>
    <t>Préstamos ............................................................................................................................................................................</t>
  </si>
  <si>
    <t>Participaciones de capital y en fondos de inversión ............................................................................................................................................................................</t>
  </si>
  <si>
    <t>Seguros, pensiones y sistemas de garantías estandarizadas .............................................................................................................................................................................</t>
  </si>
  <si>
    <t>Derivados fin. y opciones de compra de acciones por parte de empleados .</t>
  </si>
  <si>
    <t>Otras cuentas por cobrar ............................................................................................................................................................................</t>
  </si>
  <si>
    <t>Deudores externos ..............................................................................................................................................................................</t>
  </si>
  <si>
    <t>Títulos de deuda ..........................................................................................................................................................................</t>
  </si>
  <si>
    <t>Préstamos ..........................................................................................................................................................................</t>
  </si>
  <si>
    <t>Seguros, pensiones y sistemas de garantías estandarizadas ............................................................................................................................................................................</t>
  </si>
  <si>
    <t>Derivados fin. y opciones de compra de acciones por parte de empleados ..............................................................................................................................................................................</t>
  </si>
  <si>
    <t>Otras cuentas por cobrar ...........................................................................................................................................................................</t>
  </si>
  <si>
    <t>Incurrimiento neto de pasivos ......................................................................................................................................................................</t>
  </si>
  <si>
    <t>Derechos especiales de giro (DEG) [3321] .....................................................................................................................................................................</t>
  </si>
  <si>
    <t>Billetes y monedas y depósitos [3312+3322] ....................................................................................................................................................................</t>
  </si>
  <si>
    <t>Títulos de deuda [3313+3323] ....................................................................................................................................................................</t>
  </si>
  <si>
    <t>Préstamos [3314+3324] ..........................................................................................................................................</t>
  </si>
  <si>
    <t>Participaciones de capital y en fondos de inversión [3315+3325] ....................................................................................................</t>
  </si>
  <si>
    <t>Seguros, pensiones y sistemas de garantías estandarizadas [3316+3326] .........................................................................................................................................</t>
  </si>
  <si>
    <t>Reservas técnicas de seguros no de vida ......................................................................................................................................................................</t>
  </si>
  <si>
    <t>Seguros de vida y derechos a rentas vitalicias ......................................................................................................................................................................</t>
  </si>
  <si>
    <t>Derechos de pensiones ......................................................................................................................................................................</t>
  </si>
  <si>
    <t>Derechos de los fondos de pensiones frente a los administradores de pensiones ......................................................................................................................................................................</t>
  </si>
  <si>
    <t>Provisiones para las peticiones de fondos en virtud de garantías estandarizadas ......................................................................................................................................................................</t>
  </si>
  <si>
    <t>Derivados fin. y opciones de compra de acciones por empleados [3317+3327] ........................................................................................................................................................................</t>
  </si>
  <si>
    <t>Otras cuentas por pagar [3318+3328] .......................................................................................................</t>
  </si>
  <si>
    <t>Acreedores internos .............................................................................................................................................................................</t>
  </si>
  <si>
    <t>Derivados fin. y opciones de compra de acciones por parte de empleados .............................................................................................................................................................................</t>
  </si>
  <si>
    <t>Acreedores externos .............................................................................................................................................................................</t>
  </si>
  <si>
    <t>Derechos especiales de giro (DEG).</t>
  </si>
  <si>
    <t>Títulos de deuda .............................................................................................................................................................................</t>
  </si>
  <si>
    <t>Préstamos .............................................................................................................................................................................</t>
  </si>
  <si>
    <t>Participaciones de capital y en fondos de inversión .............................................................................................................................................................................</t>
  </si>
  <si>
    <t>Derivados financieros y opciones de compra de acciones por parte de empleados.</t>
  </si>
  <si>
    <t>Otras cuentas por pagar .............................................................................................................................................................................</t>
  </si>
  <si>
    <t>Adquisiciones de activos no financieros, distintas de las existencias ...................................................................................................................................................................</t>
  </si>
  <si>
    <t>Adquisiciones: Activos fijos ...................................................................................................................................................................</t>
  </si>
  <si>
    <t>Adquisiciones: Objetos de valor ...............................................................................................................................................................</t>
  </si>
  <si>
    <t>Adquisiciones: Activos producidos ..................................................................................</t>
  </si>
  <si>
    <t>Disposiciones de activos no financieros, distintas de las existencias ...................................................................................................................................................................</t>
  </si>
  <si>
    <t>Disposiciones: Activos fijos ...................................................................................................................................................................</t>
  </si>
  <si>
    <t>Disposiciones: Objetos de valor ...............................................................................................................................................................</t>
  </si>
  <si>
    <t>Disposiciones: Activos producidos ..................................................................................</t>
  </si>
  <si>
    <t>Consumo de capital fijo ................................................................................................................................................................</t>
  </si>
  <si>
    <t>Formación de capital por cuenta propia ................................................................................................................................................................</t>
  </si>
  <si>
    <t>Remuneración a los empleados ................................................................................................................................................................</t>
  </si>
  <si>
    <t>Uso de bienes y servicios ................................................................................................................................................................</t>
  </si>
  <si>
    <t>Otros impuestos menos otros subsidios (sobre la producción) ...........................................................................................................................</t>
  </si>
  <si>
    <t>Transacciones en activos y pasivos financieros [=32-33] ..............................................................................................................................................................</t>
  </si>
  <si>
    <t>Deuda bruta (D4) al valor de mercado: Transacciones ...................................................................................................................................................................</t>
  </si>
  <si>
    <t>3201=3211+3212</t>
  </si>
  <si>
    <t>31.3=23</t>
  </si>
  <si>
    <t>Activos y pasivos financieros en el Cuadro 3 vs el Cuadro 8:</t>
  </si>
  <si>
    <t>32=Cuadro8:82</t>
  </si>
  <si>
    <t>321=Cuadro8:821</t>
  </si>
  <si>
    <t>322=Cuadro8:822</t>
  </si>
  <si>
    <t>33=Cuadro8:83</t>
  </si>
  <si>
    <t>331=Cuadro8:831</t>
  </si>
  <si>
    <t>332=Cuadro8:832</t>
  </si>
  <si>
    <t>Variación en patrimonio financiero neto (transacciones) vs Estados:</t>
  </si>
  <si>
    <t>Estado I: NLB=3M2+NLBz (países que declaran datos en base devengado)</t>
  </si>
  <si>
    <t>Estado II:CSD=3M2+CSDz (países que declaran datos en base caja)</t>
  </si>
  <si>
    <t>31x=0 para CC  y CT?</t>
  </si>
  <si>
    <t>322x=0 para CC y CT?</t>
  </si>
  <si>
    <t>332x=0 para CC y CT?</t>
  </si>
  <si>
    <t>3201=3301 para CC  y CT?</t>
  </si>
  <si>
    <t>3202=3302 para CC  y CT?</t>
  </si>
  <si>
    <t>3203=3303 para CC y CT?</t>
  </si>
  <si>
    <t>3204=3304 para CC y CT?</t>
  </si>
  <si>
    <t>3205=3305 para CC y CT?</t>
  </si>
  <si>
    <t>3206=3306 para CC y CT?</t>
  </si>
  <si>
    <t>3207=3307 para CC y CT?</t>
  </si>
  <si>
    <t>3208=3308 para CC y CT?</t>
  </si>
  <si>
    <t>CUADRO 4</t>
  </si>
  <si>
    <t>GANANCIAS Y PÉRDIDAS POR TENENCIA DE ACTIVOS Y PASIVOS</t>
  </si>
  <si>
    <t>VARIACIÓN EN EL PATRIMONIO NETO COMO RESULTADO DE GANANCIAS Y PÉRDIDAS POR TENENCIA ......................................................................................................</t>
  </si>
  <si>
    <t>Ganancias y pérdidas por tenencia de activos no financieros ...................................................................................................................................................................................................................................</t>
  </si>
  <si>
    <t>Activos fijos ......................................................................................................................................................................</t>
  </si>
  <si>
    <t>Existencias ......................................................................................................................................................................</t>
  </si>
  <si>
    <t>Objetos de valor ......................................................................................................................................................................</t>
  </si>
  <si>
    <t>Activos no producidos ......................................................................................................................................................................</t>
  </si>
  <si>
    <t>Ganancias y pérdidas por tenencia de activos financieros ..........................................................................................................................................................................................</t>
  </si>
  <si>
    <t>Oro monetario y DEG ......................................................................................................................................................................</t>
  </si>
  <si>
    <t>Billetes y monedas y depósitos .....................................................................................................................................................................</t>
  </si>
  <si>
    <t>Títulos de deuda ......................................................................................................................................................................</t>
  </si>
  <si>
    <t>Préstamos ......................................................................................................................................................................</t>
  </si>
  <si>
    <t>Participaciones de capital y en fondos de inversión ......................................................................................................................................................................</t>
  </si>
  <si>
    <t>Seguros, pensiones y sistemas de garantías estandarizadas ......................................................................................................................................................................</t>
  </si>
  <si>
    <t>Derivados financieros y opciones de compra de acciones por parte de empleados ......................................................................................................................................................................</t>
  </si>
  <si>
    <t>Otras cuentas por cobrar ......................................................................................................................................................................</t>
  </si>
  <si>
    <t>Ganancias y pérdidas por tenencia de activos y pasivos .......................................................................................................................................................................</t>
  </si>
  <si>
    <t>Derechos especiales de giro (DEG) .......................................................................................................................................................................</t>
  </si>
  <si>
    <t>Billetes y monedas y depósitos .......................................................................................................................................................................</t>
  </si>
  <si>
    <t>Títulos de deuda .......................................................................................................................................................................</t>
  </si>
  <si>
    <t>Préstamos .......................................................................................................................................................................</t>
  </si>
  <si>
    <t>Participaciones de capital y en fondos de inversión .......................................................................................................................................................................</t>
  </si>
  <si>
    <t>Seguros, pensiones y sistemas de garantías estandarizadas .......................................................................................................................................................................</t>
  </si>
  <si>
    <t>Derivados financieros y opciones de compra de acciones por parte de empleados .......................................................................................................................................................................</t>
  </si>
  <si>
    <t>Otras cuentas por pagar .......................................................................................................................................................................</t>
  </si>
  <si>
    <t>Acreedores internos ........................................................................................................................................................................</t>
  </si>
  <si>
    <t>Acreedores externos ........................................................................................................................................................................</t>
  </si>
  <si>
    <t>Variación en el patrimonio financiero neto como resultado de ganancias y pérdidas por tenencia [=42-43] ..............................................................................................................................................</t>
  </si>
  <si>
    <t>Deuda bruta (D4) al valor de mercado: ganancias y pérdidas por tenencia ...................................................................................................................................................................</t>
  </si>
  <si>
    <t>41=0 para CC y CT?</t>
  </si>
  <si>
    <t>(42-43)=0 para CC y CT?</t>
  </si>
  <si>
    <t>41x=0 para CC y CT?</t>
  </si>
  <si>
    <t>422=0 para CC y CT?</t>
  </si>
  <si>
    <t>432=0 para CC y CT?</t>
  </si>
  <si>
    <t>4201=4301 para CC y CT?</t>
  </si>
  <si>
    <t>4202=4302 para CC y CT?</t>
  </si>
  <si>
    <t>4203=4303 para CC y CT?</t>
  </si>
  <si>
    <t>4204=4304 para CC y CT?</t>
  </si>
  <si>
    <t>4205=4305 para CC y CT?</t>
  </si>
  <si>
    <t>4206=4306 para CC y CT?</t>
  </si>
  <si>
    <t>4207=4307 para CC y CT?</t>
  </si>
  <si>
    <t>4208=4308 para CC y CT?</t>
  </si>
  <si>
    <t>CUADRO 5</t>
  </si>
  <si>
    <t>OTRAS VARIACIONES EN EL VOLUMEN DE ACTIVOS Y PASIVOS</t>
  </si>
  <si>
    <t>VARIACIÓN EN EL PATRIM. NETO COMO RESULTADO DE VARIACIONES DEL VOLUMEN .............................................................................</t>
  </si>
  <si>
    <t>Otras variaciones en el volumen de activos no financieros .............................................................................................................................................................................................................................................................................................................</t>
  </si>
  <si>
    <t>Activos fijos .......................................................................................................................................................................</t>
  </si>
  <si>
    <t>Otras variaciones en el volumen de activos financieros .....................................................................................................</t>
  </si>
  <si>
    <t>Otras variaciones en el volumen de pasivos .........................................................................................................................................................................................................................................................................................</t>
  </si>
  <si>
    <t>Seguros, pensiones y sistemas de garantías estandarizadas  .......................................................................................................................................................................</t>
  </si>
  <si>
    <t>Acreedores internos ......................................................................................................................................................................</t>
  </si>
  <si>
    <t>Acreedores externos ......................................................................................................................................................................</t>
  </si>
  <si>
    <t>Variación en el patrimonio financiero neto como resultado de variaciones en el volumen [52-53] ..............................................................................................................................................</t>
  </si>
  <si>
    <t>Deuda bruta (D4) al valor de mercado: otras variaciones en el volumen ...................................................................................................................................................................</t>
  </si>
  <si>
    <t>51=0 para CC y CT?</t>
  </si>
  <si>
    <t>(52-53)=0 para CC y CT?</t>
  </si>
  <si>
    <t>51x=0 para CC y CT?</t>
  </si>
  <si>
    <t>522=0 para CC y CT?</t>
  </si>
  <si>
    <t>532=0 para CC y CT?</t>
  </si>
  <si>
    <t>5201=5301 para CC y CT?</t>
  </si>
  <si>
    <t>5202=5302 para CC y CT?</t>
  </si>
  <si>
    <t>5203=5303 para CC y CT?</t>
  </si>
  <si>
    <t>5204=5304 para CC y CT?</t>
  </si>
  <si>
    <t>5205=5305 para CC y CT?</t>
  </si>
  <si>
    <t>5206=5306 para CC y CT?</t>
  </si>
  <si>
    <t>5207=5307 para CC y CT?</t>
  </si>
  <si>
    <t>5208=5308 para CC y CT?</t>
  </si>
  <si>
    <t>CUADRO 6</t>
  </si>
  <si>
    <t>BALANCE</t>
  </si>
  <si>
    <t>PATRIMONIO NETO ............................................................................................................</t>
  </si>
  <si>
    <t xml:space="preserve">Activos no financieros ...........................................................................................................  </t>
  </si>
  <si>
    <t>Activos fijos .........................................................................................................................</t>
  </si>
  <si>
    <t>Activos financieros .....................................................................................................................................................................</t>
  </si>
  <si>
    <t>Oro monetario y DEG [6221] ..........................................................................................................................................................................</t>
  </si>
  <si>
    <t>Billetes y monedas y depósitos [6212+6222] .........................................................................................................................................................................</t>
  </si>
  <si>
    <t>Títulos de deuda [6213+6223] ...........................................................................................................................................................................</t>
  </si>
  <si>
    <t>Préstamos  [6214+6224] ............................................................................................................................................................................</t>
  </si>
  <si>
    <t>Participaciones de capital y en fondos de inversión [6215+6225] ....................................................................................................</t>
  </si>
  <si>
    <t>Seguros, pensiones y sistemas de garantías estandarizadas   [6216+6226] ............................................................................................................................................................................</t>
  </si>
  <si>
    <t>Derivados fin. y opciones de compra de acciones por empleados [6217+6227] .</t>
  </si>
  <si>
    <t>Otras cuentas por cobrar [6218+6228] ......................................................................................................................</t>
  </si>
  <si>
    <t>Seguros, pensiones y sistemas de garantías estandarizadas   .............................................................................................................................................................................</t>
  </si>
  <si>
    <t>Seguros, pensiones y sistemas de garantías estandarizadas   ............................................................................................................................................................................</t>
  </si>
  <si>
    <t>Pasivos ............................................................................................................................................................................</t>
  </si>
  <si>
    <t>Derechos especiales de giro (DEG) [6321] .....................................................................................................................................................................</t>
  </si>
  <si>
    <t>Billetes y monedas y depósitos [6312+6322] ....................................................................................................................................................................</t>
  </si>
  <si>
    <t>Títulos de deuda [6313+6323] ....................................................................................................................................................................</t>
  </si>
  <si>
    <t>Préstamos [6314+6324] ..........................................................................................................................................</t>
  </si>
  <si>
    <t>Participaciones de capital y en fondos de inversión [6315+6325] ....................................................................................................</t>
  </si>
  <si>
    <t>Seguros, pensiones y sistemas de garantías estandarizadas   [6316+6326] .........................................................................................................................................</t>
  </si>
  <si>
    <t>Provisiones para las peticiones de fondos en virtud de garantías normalizadas ......................................................................................................................................................................</t>
  </si>
  <si>
    <t>Derivados fin. y opciones de compra de acciones por empleados [6317+6327] ........................................................................................................................................................................</t>
  </si>
  <si>
    <t>Otras cuentas por pagar [6318+6328] .......................................................................................................</t>
  </si>
  <si>
    <t>Derechos especiales de giro (DEG) .............................................................................................................................................................................</t>
  </si>
  <si>
    <t>derivados financieros y opciones de compra de acciones por parte de empleados.</t>
  </si>
  <si>
    <t>Patrimonio financiero neto [=62-63] ..............................................................................................................................................</t>
  </si>
  <si>
    <t>Partidas informativas de deuda</t>
  </si>
  <si>
    <t>Deuda bruta (D4) al valor de mercado .........................................................................................................................................................</t>
  </si>
  <si>
    <t>Deuda bruta (D4) al valor nominal .........................................................................................................................................................</t>
  </si>
  <si>
    <t>Deuda bruta (D4) al valor facial .........................................................................................................................................................</t>
  </si>
  <si>
    <t>Deuda neta (D4) al valor de mercado ...................................................................................................................................................................................</t>
  </si>
  <si>
    <t xml:space="preserve">Deuda bruta (D4) al valor de mercado, excluidos los activos en billetes y monedas y depósitos ................................................................................................................................................................................... </t>
  </si>
  <si>
    <t xml:space="preserve">Activos en títulos negociables de alta calidad ................................................................................................................................................................................... </t>
  </si>
  <si>
    <t>Deuda pública bruta según la definición nacional .........................................................................................................................................................</t>
  </si>
  <si>
    <t>Saldos de apertura</t>
  </si>
  <si>
    <t>Activos no financieros (balance de apertura) .........................................................................................................................................................</t>
  </si>
  <si>
    <t>Activos financieros (balance de apertura) .........................................................................................................................................................</t>
  </si>
  <si>
    <t>Pasivos (balance de apertura) .........................................................................................................................................................</t>
  </si>
  <si>
    <t>Otras partidas informativas</t>
  </si>
  <si>
    <t>Préstamos concesionarios al nominal valor ...................................................................................................................................................................................</t>
  </si>
  <si>
    <t>Transferencias implícitas resultantes de préstamos a tasas de interés concesionarias ...................................................................................................................................................................................</t>
  </si>
  <si>
    <t>Atrasos ....................................................................................................................................................................................</t>
  </si>
  <si>
    <t>Pasivos contingentes explícitos ....................................................................................................................................................................................</t>
  </si>
  <si>
    <t>De los cuales: Deuda con garantía pública .......................................................................................................................</t>
  </si>
  <si>
    <t>Obligaciones implícitas netas por prestaciones de la seguridad social ................................................................................................................................................................................................................</t>
  </si>
  <si>
    <t>Activos correspondientes a préstamos en mora al valor facial ................................................................................................................................................................................................................</t>
  </si>
  <si>
    <t>Activos correspondientes a préstamos en mora al valor nominal ................................................................................................................................................................................................................</t>
  </si>
  <si>
    <t>61=0 para CC y CT?</t>
  </si>
  <si>
    <t>(62-63)=0 para CC y CT?</t>
  </si>
  <si>
    <t>61x=0 para CC y CT?</t>
  </si>
  <si>
    <t>622x=0 para CC y CT?</t>
  </si>
  <si>
    <t>632x=0 para CC y CT?</t>
  </si>
  <si>
    <t>6201=6301 para CC y CT?</t>
  </si>
  <si>
    <t>6202=6302 para CC y CT?</t>
  </si>
  <si>
    <t>6203=6303 para CC y CT?</t>
  </si>
  <si>
    <t>6204=6304 para CC y CT?</t>
  </si>
  <si>
    <t>6205=6305 para CC y CT?</t>
  </si>
  <si>
    <t>6206=6306 para CC y CT?</t>
  </si>
  <si>
    <t>6207=6307 para CC y CT?</t>
  </si>
  <si>
    <t>6208=6308 para CC y CT?</t>
  </si>
  <si>
    <t>CUADRO 6A</t>
  </si>
  <si>
    <t>PASIVOS DE DEUDA AL VALOR NOMINAL/DE MERCADO</t>
  </si>
  <si>
    <t>Derechos especiales de giro .............................................................................................................</t>
  </si>
  <si>
    <t>Acreedores internos ...........................................................................................................................................................................</t>
  </si>
  <si>
    <t>Acreedores externos ...........................................................................................................................................................................</t>
  </si>
  <si>
    <t>Corto plazo, por vencimiento original ...........................................................................................................................................................................</t>
  </si>
  <si>
    <t>Largo plazo por vencimiento original, con vencimiento de pago en un año o menos..............................................................................................................................................................................</t>
  </si>
  <si>
    <t>Largo plazo por vencimiento original, con vencimiento de pago en más de un año ............................................................................................................................................................................................................................................................................................................................................................</t>
  </si>
  <si>
    <t>Denominada en moneda local ............................................................................................................................................................................</t>
  </si>
  <si>
    <t>Denominada en moneda extranjera ............................................................................................................................................................................</t>
  </si>
  <si>
    <t>Billetes y monedas y depósitos .............................................................................................................
Moneda y depósitos
Moneda y depósitos
Moneda y depósitos
Billetes y moneda y depósitos</t>
  </si>
  <si>
    <t>Denominados en moneda local ............................................................................................................................................................................</t>
  </si>
  <si>
    <t>Denominados en moneda extranjera ............................................................................................................................................................................</t>
  </si>
  <si>
    <t>Títulos de deuda al valor nominal ..............................................................................................................</t>
  </si>
  <si>
    <t>de la cual: denominada en moneda nacional ........................................................................</t>
  </si>
  <si>
    <t>Largo plazo por vencimiento original, con vencimiento de pago en un año o menos ..............................................................................................................................................................................</t>
  </si>
  <si>
    <t xml:space="preserve">Largo plazo por vencimiento original, con vencimiento de pago en más de un año ........................................................................................................................................................................... </t>
  </si>
  <si>
    <t>Títulos de deuda a valor de mercado ............................................................................................................................................................................</t>
  </si>
  <si>
    <t>Seguros, pensiones y sistemas de garantías estandarizadas  .............................................................................................................................................................................</t>
  </si>
  <si>
    <t>6301NA2=0 for CC y CT?</t>
  </si>
  <si>
    <t>6302NA2=0 for CC y CT?</t>
  </si>
  <si>
    <t>6303NA2=0 for CC y CT?</t>
  </si>
  <si>
    <t>6303MA2=0 for CC y CT?</t>
  </si>
  <si>
    <t>6304NA2=0 for CC y CT?</t>
  </si>
  <si>
    <t>6306NA2=0 for CC y CT?</t>
  </si>
  <si>
    <t>6308NA2=0 for CC y CT?</t>
  </si>
  <si>
    <t>CUADRO 6B</t>
  </si>
  <si>
    <t>PASIVOS DE DEUDA AL VALOR FACIAL</t>
  </si>
  <si>
    <t>Billetes y monedas y depósitos .........................................................
Moneda y depósitos
Moneda y depósitos
Moneda y depósitos
Billetes y moneda y depósitos</t>
  </si>
  <si>
    <t>Títulos de deuda .............................................................................................................</t>
  </si>
  <si>
    <t>de la cual: denominada en moneda nacional .......................................................................</t>
  </si>
  <si>
    <t>6301FA2=0 para CC y CT?</t>
  </si>
  <si>
    <t>6302FA2=0 para CC y CT?</t>
  </si>
  <si>
    <t>6303FA2=0 para CC y CT?</t>
  </si>
  <si>
    <t>6304FA2=0 para CC y CT?</t>
  </si>
  <si>
    <t>6306FA2=0 para CC y CT?</t>
  </si>
  <si>
    <t>6308FA2=0 para CC y CT?</t>
  </si>
  <si>
    <t>CUADRO 7</t>
  </si>
  <si>
    <t>EROGACIÓN POR FUNCIONES DE GOBIERNO (CFG)</t>
  </si>
  <si>
    <r>
      <t>EROGACIÓ</t>
    </r>
    <r>
      <rPr>
        <b/>
        <sz val="8.25"/>
        <rFont val="Segoe UI"/>
        <family val="2"/>
      </rPr>
      <t>N</t>
    </r>
    <r>
      <rPr>
        <b/>
        <sz val="7.5"/>
        <rFont val="Segoe UI"/>
        <family val="2"/>
      </rPr>
      <t xml:space="preserve"> [=2M] ..............................................................................................................................................................................</t>
    </r>
  </si>
  <si>
    <r>
      <t>Servicios públicos generales .</t>
    </r>
    <r>
      <rPr>
        <b/>
        <i/>
        <sz val="7.5"/>
        <rFont val="Segoe UI"/>
        <family val="2"/>
      </rPr>
      <t>..............................................................................................................................................................................</t>
    </r>
  </si>
  <si>
    <t>Órganos ejecutivos y legislativos, asuntos financieros y fiscales, asuntos exteriores .......................................................................................................................</t>
  </si>
  <si>
    <t>Ayuda económica exterior ...............................................................................................................................................................................</t>
  </si>
  <si>
    <t>Servicios generales ................................................................................................................................................................................</t>
  </si>
  <si>
    <t>Investigación básica  ................................................................................................................................................................................</t>
  </si>
  <si>
    <t>Investigación y desarrollo relacionados con los servicios públicos generales ............................................................</t>
  </si>
  <si>
    <t>Servicios públicos generales n.e.p. ................................................................................................................................</t>
  </si>
  <si>
    <t>Transacciones de deuda pública .................................................................................................................................................................................</t>
  </si>
  <si>
    <t>Transferencias de carácter general entre diferentes niveles de gobierno ................................................................................................................................</t>
  </si>
  <si>
    <t>Defensa ................................................................................................................................................................................</t>
  </si>
  <si>
    <t>Defensa militar ................................................................................................................................................................................</t>
  </si>
  <si>
    <t>Defensa civil ................................................................................................................................................................................</t>
  </si>
  <si>
    <t>Ayuda militar al exterior .................................................................................................................................................................................</t>
  </si>
  <si>
    <t>Investigación y desarrollo relacionados con la defensa .................................................................................................................................................................................</t>
  </si>
  <si>
    <t>Defensa no clasificada en otra parte .................................................................................................................................................................................</t>
  </si>
  <si>
    <t>Orden público y seguridad ................................................................................................................................................................................</t>
  </si>
  <si>
    <t>Servicios de policía .................................................................................................................................................................................</t>
  </si>
  <si>
    <t>Servicios de protección contra incendios .................................................................................................................................................................................</t>
  </si>
  <si>
    <t>Tribunales de justicia .................................................................................................................................................................................</t>
  </si>
  <si>
    <t>Prisiones .................................................................................................................................................</t>
  </si>
  <si>
    <t>Investigación y desarrollo relacionados con el orden público y la seguridad .................................................................................................................................................................................</t>
  </si>
  <si>
    <t>Orden público y seguridad n.e.p. ................................................................................................................................</t>
  </si>
  <si>
    <r>
      <t>Asuntos económicos .</t>
    </r>
    <r>
      <rPr>
        <b/>
        <i/>
        <sz val="7.5"/>
        <rFont val="Segoe UI"/>
        <family val="2"/>
      </rPr>
      <t>....................................................................................................</t>
    </r>
  </si>
  <si>
    <t>Asuntos económicos, comerciales y laborales en general ..................................................................................................................................................</t>
  </si>
  <si>
    <t>Agricultura, silvicultura, pesca y caza .................................................................................................................................................</t>
  </si>
  <si>
    <t>Combustibles y energía .................................................................................................................................................</t>
  </si>
  <si>
    <t>Minería, manufacturas y construcción .................................................................................................................................................</t>
  </si>
  <si>
    <t>Transporte ..................................................................................................................................................</t>
  </si>
  <si>
    <t>Comunicación ..................................................................................................................................................</t>
  </si>
  <si>
    <t>Otras industrias ..................................................................................................................................................</t>
  </si>
  <si>
    <t>Investigación y desarrollo relacionados con asuntos económicos .................................................................................................................................................. .................................................................................................................................................</t>
  </si>
  <si>
    <t>Asuntos económicos n.e.p. ................................................................................................................................</t>
  </si>
  <si>
    <t>Protección del medio ambiente ........................................................................................</t>
  </si>
  <si>
    <t>Ordenación de desechos ..................................................................................................................................................</t>
  </si>
  <si>
    <t>Ordenación de las aguas residuales ...................................................................................................................................................</t>
  </si>
  <si>
    <t>Reducción de la contaminación ...................................................................................................................................................</t>
  </si>
  <si>
    <t>Protección de la diversidad biológica y del paisaje ...................................................................................................................................................</t>
  </si>
  <si>
    <t>Investigación y desarrollo relacionados con la protección del medio ambiente ...................................................................................................................................................</t>
  </si>
  <si>
    <t>Protección del medio ambiente n.e.p. ................................................................................................................................</t>
  </si>
  <si>
    <t>Vivienda y servicios comunitarios ..................................................................................................................................................</t>
  </si>
  <si>
    <t>Urbanización ...................................................................................................................................................</t>
  </si>
  <si>
    <t>Desarrollo comunitario ..................................................................................................................................................</t>
  </si>
  <si>
    <t>Abastecimiento de agua ...................................................................................................................................................</t>
  </si>
  <si>
    <t>Alumbrado público  ...................................................................................................................................................</t>
  </si>
  <si>
    <t xml:space="preserve"> Investigación y desarrollo relacionados con la vivienda y los servicios comunitarios ...................................................................................................................................................</t>
  </si>
  <si>
    <t>Vivienda y servicios comunitarios n.e.p. ................................................................................................................................</t>
  </si>
  <si>
    <t>Salud ...................................................................................................................................................</t>
  </si>
  <si>
    <t>Productos, útiles y equipo médicos ....................................................................................................................................................</t>
  </si>
  <si>
    <t>Servicios de consulta externa ....................................................................................................................................................</t>
  </si>
  <si>
    <t>Servicios de hospital ....................................................................................................................................................</t>
  </si>
  <si>
    <t>Servicios de salud pública ....................................................................................................................................................</t>
  </si>
  <si>
    <t>Investigación y desarrollo relacionados con la salud ....................................................................................................................................................</t>
  </si>
  <si>
    <t>Salud n.e.p. .....................................................................................................................................................</t>
  </si>
  <si>
    <t>Actividades recreativas, cultura y religión ......................................................................................................................................................</t>
  </si>
  <si>
    <t>Servicios recreativos y deportivos ......................................................................................................................................................</t>
  </si>
  <si>
    <t>Servicios culturales ......................................................................................................................................................</t>
  </si>
  <si>
    <t>Servicios de radio y televisión y servicios editoriales ......................................................................................................................................................</t>
  </si>
  <si>
    <t>Servicios religiosos y otros servicios comunitarios .......................................................................................................................................................</t>
  </si>
  <si>
    <t>Investigación y desarrollo relacionados con esparcimiento, cultura y religión .......................................</t>
  </si>
  <si>
    <t>Actividades recreativas, cultura y religión n.e.p.  ................................................................................................................................</t>
  </si>
  <si>
    <t>Educación .......................................................................................................................................................</t>
  </si>
  <si>
    <t>Enseñanza preescolar y primaria ........................................................................................................................................................</t>
  </si>
  <si>
    <t>Educación secundaria .......................................................................................................................................................</t>
  </si>
  <si>
    <t>Enseñanza postsecundaria no terciaria ................................................................................................................................</t>
  </si>
  <si>
    <t>Enseñanza terciaria .......................................................................................................................................................</t>
  </si>
  <si>
    <t>Enseñanza no atribuible a ningún nivel .......................................................................................................................................................</t>
  </si>
  <si>
    <t>Servicios auxiliares de la educación .......................................................................................................................................................</t>
  </si>
  <si>
    <t>Investigación y desarrollo relacionados con la educación .......................................................................................................................................................</t>
  </si>
  <si>
    <t>Educación no clasificada en otra parte .......................................................................................................................................................</t>
  </si>
  <si>
    <t>Protección social .......................................................................................................................................................</t>
  </si>
  <si>
    <t>Enfermedad e incapacidad ........................................................................................................................................................</t>
  </si>
  <si>
    <t>Edad avanzada ........................................................................................................................................................</t>
  </si>
  <si>
    <t>Supérstites ........................................................................................................................................................</t>
  </si>
  <si>
    <t>Familia e hijos ........................................................................................................................................................</t>
  </si>
  <si>
    <t>Desempleo .........................................................................................................................................................</t>
  </si>
  <si>
    <t>Vivienda .........................................................................................................................................................</t>
  </si>
  <si>
    <t>Exclusión social n.e.p. .......................................................................................................................................................</t>
  </si>
  <si>
    <t>Investigación y desarrollo relacionados con la protección social ........................................................................................................................................................</t>
  </si>
  <si>
    <t>Protección social n.e.p. ................................................................................................................................</t>
  </si>
  <si>
    <t>Discrepancia estadística: Erogación [2M] vs Suma de divisiones de CFG [7] ..................................................................................................................</t>
  </si>
  <si>
    <t>Intereses vs Transacciones de deuda pública</t>
  </si>
  <si>
    <t>7017=Cuadro2:24</t>
  </si>
  <si>
    <t>7=2M</t>
  </si>
  <si>
    <t>Erogación total = Gasto + Inversión neta en activos no financieros (=2M):</t>
  </si>
  <si>
    <t>CUADRO 8A</t>
  </si>
  <si>
    <t>TRANSACCIONES EN ACTIVOS Y PASIVOS FINANCIEROS POR SECTOR DE LA CONTRAPARTE</t>
  </si>
  <si>
    <t>Adquisición neta de activos financieros [=32] ...........................................................................................................................................................</t>
  </si>
  <si>
    <t>Deudores internos [=321] ..........................................................................................................................................................</t>
  </si>
  <si>
    <t>Gobierno general ...........................................................................................................................................................</t>
  </si>
  <si>
    <t>Gobierno central ...........................................................................................................................................................</t>
  </si>
  <si>
    <t>Gobierno central presupuestario ...........................................................................................................................................................</t>
  </si>
  <si>
    <t>Gobierno central extrapresupuestario ...........................................................................................................................................................</t>
  </si>
  <si>
    <t>Fondos de seguridad social ...........................................................................................................................................................</t>
  </si>
  <si>
    <t>Gobiernos estatales ...........................................................................................................................................................</t>
  </si>
  <si>
    <t>Gobiernos locales ...........................................................................................................................................................</t>
  </si>
  <si>
    <t>Banco central ...........................................................................................................................................................</t>
  </si>
  <si>
    <t>Sociedades captadoras de depósitos excepto el banco central ..........................................................................................................................................................</t>
  </si>
  <si>
    <t>Otras sociedades financieras ...........................................................................................................................................................</t>
  </si>
  <si>
    <t>Sociedades no financieras ...........................................................................................................................................................</t>
  </si>
  <si>
    <t>Hogares e instituciones sin fines de lucro que sirven a los hogares ..........................................................................................................................................................</t>
  </si>
  <si>
    <t>Deudores externos [=322] ..........................................................................................................................................................</t>
  </si>
  <si>
    <t>Organismos internacionales ...........................................................................................................................................................</t>
  </si>
  <si>
    <t>Sociedades financieras distintas de organismos internacionales ..............................................................................................................................................................................</t>
  </si>
  <si>
    <t>Otros no residentes ...........................................................................................................................................................</t>
  </si>
  <si>
    <t>Incurrimiento neto de pasivos [=33] ...........................................................................................................................................................</t>
  </si>
  <si>
    <t>Acreedores internos [=331] .....................................................................................................................................................</t>
  </si>
  <si>
    <t>Acreedores externos [=332] ..........................................................................................................................................................</t>
  </si>
  <si>
    <t>Cuadro 8A vs Cuadro 3:</t>
  </si>
  <si>
    <t>82=Cuadro3:32</t>
  </si>
  <si>
    <t>821=Cuadro3:321</t>
  </si>
  <si>
    <t>822=Cuadro3:322</t>
  </si>
  <si>
    <t>83=Cuadro3:33</t>
  </si>
  <si>
    <t>831=Cuadro3:331</t>
  </si>
  <si>
    <t>832=Cuadro3:332</t>
  </si>
  <si>
    <t>(82-83)=0 para CC y CT?</t>
  </si>
  <si>
    <t>8211x=0 para GG?</t>
  </si>
  <si>
    <t>8311x=0 para GG?</t>
  </si>
  <si>
    <t>8212,…,8216=0 para CC y CT?</t>
  </si>
  <si>
    <t>822x=0 para CC y CT?</t>
  </si>
  <si>
    <t>8312,…,8316=0 para CC y CT?</t>
  </si>
  <si>
    <t>832x=0 para CC y CT?</t>
  </si>
  <si>
    <t>8211=8311 para CC y CT?</t>
  </si>
  <si>
    <t>CUADRO 8B</t>
  </si>
  <si>
    <t>SALDOS DE ACTIVOS Y PASIVOS FINANCIEROS POR SECTOR DE LA CONTRAPARTE</t>
  </si>
  <si>
    <t>Activos financieros [=62] ...........................................................................................................................................................</t>
  </si>
  <si>
    <t>Deudores internos [=621] ..........................................................................................................................................................</t>
  </si>
  <si>
    <t>Deudores externos [=622] ..........................................................................................................................................................</t>
  </si>
  <si>
    <t>Pasivos [=63] ...........................................................................................................................................................</t>
  </si>
  <si>
    <t>Acreedores internos [=631] .....................................................................................................................................................</t>
  </si>
  <si>
    <t>Acreedores externos [=632] ..........................................................................................................................................................</t>
  </si>
  <si>
    <t>Cuadro 8B vs Cuadro 6:</t>
  </si>
  <si>
    <t>682=Cuadro6:62</t>
  </si>
  <si>
    <t>6821=Cuadro6:621</t>
  </si>
  <si>
    <t>6822=Cuadro6:622</t>
  </si>
  <si>
    <t>683=Cuadro6:63</t>
  </si>
  <si>
    <t>6831=Cuadro6:631</t>
  </si>
  <si>
    <t>6832=Cuadro6:632</t>
  </si>
  <si>
    <t>(682-683)=0 para CC y CT?</t>
  </si>
  <si>
    <t>68211x=0 para GG?</t>
  </si>
  <si>
    <t>68311x=0 para GG?</t>
  </si>
  <si>
    <t>68212,…,68216=0 para CC y CT?</t>
  </si>
  <si>
    <t>6822x=0 para CC y CT?</t>
  </si>
  <si>
    <t>68312,…,68316=0 para CC y CT?</t>
  </si>
  <si>
    <t>6832x=0 para CC y CT?</t>
  </si>
  <si>
    <t>68211=68311 para CC y CT?</t>
  </si>
  <si>
    <t>CUADRO 9</t>
  </si>
  <si>
    <t>TOTAL OTROS FLUJOS ECONÓMICOS EN ACTIVOS Y PASIVOS</t>
  </si>
  <si>
    <t>VARIACIÓN EN EL PATRIMONIO NETO COMO RESULTADO DE OTROS FLUJOS ECONÓMICOS ..........................................................</t>
  </si>
  <si>
    <t>Otros flujos económicos en activos no financieros ...............................................................................................................................................................................................................................</t>
  </si>
  <si>
    <t>Otros flujos económicos en activos financieros ..........................................................................................................................................................................................</t>
  </si>
  <si>
    <t>Internos .......................................................................................................................................................................</t>
  </si>
  <si>
    <t>Externos .......................................................................................................................................................................</t>
  </si>
  <si>
    <t>Otros flujos económicos en pasivos ........................................................................................................................................................................</t>
  </si>
  <si>
    <t>Internos ........................................................................................................................................................................</t>
  </si>
  <si>
    <t>Externos ........................................................................................................................................................................</t>
  </si>
  <si>
    <t>Variac. del patrim. financ. neto como resultado de otros flujos económicos [92-93] ....................................................................................</t>
  </si>
  <si>
    <t>Deuda bruta (D4) al valor de mercado: otros flujos económicos ...................................................................................................................................................................</t>
  </si>
  <si>
    <t>Cuadro 9 vs Cuadros 4 y 5:</t>
  </si>
  <si>
    <t>91=0 para CC y CT?</t>
  </si>
  <si>
    <t>(92-93)=0 para CC y CT?</t>
  </si>
  <si>
    <t>91x=0 para CC y CT?</t>
  </si>
  <si>
    <t>922=0 para CC y CT?</t>
  </si>
  <si>
    <t>932=0 para CC y CT?</t>
  </si>
  <si>
    <t>9201=9301 para CC y CT?</t>
  </si>
  <si>
    <t>9202=9302 para CC y CT?</t>
  </si>
  <si>
    <t>9203=9303 para CC y CT?</t>
  </si>
  <si>
    <t>9204=9304 para CC y CT?</t>
  </si>
  <si>
    <t>9205=9305 para CC y CT?</t>
  </si>
  <si>
    <t>9206=9306 para CC y CT?</t>
  </si>
  <si>
    <t>9207=9307 para CC y CT?</t>
  </si>
  <si>
    <t>9208=9308 para CC y CT?</t>
  </si>
  <si>
    <t>ANEXO 1. CUADROS DE CONSOLIDACIÓN (DE QUIÉN A QUIÉN)</t>
  </si>
  <si>
    <t>TRANSACCIONES:</t>
  </si>
  <si>
    <t>Del gobierno central presupuestario .............................................................................................................................</t>
  </si>
  <si>
    <t>Del gobierno central extrapresupuestario ..............................................................................................................................</t>
  </si>
  <si>
    <t>Del gobierno central ..............................................................................................................................</t>
  </si>
  <si>
    <t>De fondos de seguridad social ..............................................................................................................................</t>
  </si>
  <si>
    <t>De gobiernos estatales ..............................................................................................................................</t>
  </si>
  <si>
    <t>De gobiernos locales ..............................................................................................................................</t>
  </si>
  <si>
    <t>Al gobierno central presupuestario .............................................................................................................................</t>
  </si>
  <si>
    <t>Al gobierno central extrapresupuestario ..............................................................................................................................</t>
  </si>
  <si>
    <t>Al gobierno central ..............................................................................................................................</t>
  </si>
  <si>
    <t>A fondos de seguridad social ..............................................................................................................................</t>
  </si>
  <si>
    <t>A gobiernos estatales ..............................................................................................................................</t>
  </si>
  <si>
    <t>A gobiernos locales ..............................................................................................................................</t>
  </si>
  <si>
    <t>Información de la contraparte para Impuestos</t>
  </si>
  <si>
    <t>Partidas informativas intereses intragubernamentales de los Cuadros 1 y 2</t>
  </si>
  <si>
    <t>Información de la contraparte para donaciones corrientes</t>
  </si>
  <si>
    <t>Información de la contraparte para donaciones de capital</t>
  </si>
  <si>
    <t>Partidas informativas donaciones intragubernamentales de los Cuadros 1 y 2</t>
  </si>
  <si>
    <t>Información de la contraparte para transacciones en títulos de deuda</t>
  </si>
  <si>
    <t>PRÉSTAMOS OBTENIDOS</t>
  </si>
  <si>
    <t>PRÉSTAMOS OTORGADOS</t>
  </si>
  <si>
    <t>Información de la contraparte para transacciones en préstamos</t>
  </si>
  <si>
    <t>Por el gobierno central presupuestario .............................................................................................................................</t>
  </si>
  <si>
    <t>Por el gobierno central extrapresupuestario ..............................................................................................................................</t>
  </si>
  <si>
    <t>Por el gobierno central ..............................................................................................................................</t>
  </si>
  <si>
    <t>Por fondos de seguridad social ..............................................................................................................................</t>
  </si>
  <si>
    <t>Por gobiernos estatales ..............................................................................................................................</t>
  </si>
  <si>
    <t>Por gobiernos locales ..............................................................................................................................</t>
  </si>
  <si>
    <t>Información de la contraparte para saldos de títulos de deuda</t>
  </si>
  <si>
    <t>Información de la contraparte para saldos de préstamos</t>
  </si>
  <si>
    <t>1. Impuestos:</t>
  </si>
  <si>
    <t>2. Ingreso/gasto por intereses:</t>
  </si>
  <si>
    <t>3. Donaciones corrientes:</t>
  </si>
  <si>
    <t>4. Donaciones de capital:</t>
  </si>
  <si>
    <r>
      <t>6. T</t>
    </r>
    <r>
      <rPr>
        <b/>
        <sz val="7"/>
        <rFont val="Calibri"/>
        <family val="2"/>
      </rPr>
      <t>í</t>
    </r>
    <r>
      <rPr>
        <b/>
        <sz val="7.65"/>
        <rFont val="Segoe UI"/>
        <family val="2"/>
      </rPr>
      <t>tulos de deuda</t>
    </r>
    <r>
      <rPr>
        <b/>
        <sz val="7"/>
        <rFont val="Segoe UI"/>
        <family val="2"/>
      </rPr>
      <t>:</t>
    </r>
  </si>
  <si>
    <t>7. Préstamos:</t>
  </si>
  <si>
    <t>Préstamos a otras unidades del gobierno general (fila)
[Código EFP3214]</t>
  </si>
  <si>
    <t>Préstamos de otras unidades del gobierno general (columna)   [Código EFP 3314]</t>
  </si>
  <si>
    <t>Total (emitido a)</t>
  </si>
  <si>
    <t>Total (préstamos de)</t>
  </si>
  <si>
    <t>Total (préstamos a)</t>
  </si>
  <si>
    <t>SALDOS:</t>
  </si>
  <si>
    <r>
      <t>1. T</t>
    </r>
    <r>
      <rPr>
        <b/>
        <sz val="7"/>
        <rFont val="Calibri"/>
        <family val="2"/>
      </rPr>
      <t>í</t>
    </r>
    <r>
      <rPr>
        <b/>
        <sz val="7.65"/>
        <rFont val="Segoe UI"/>
        <family val="2"/>
      </rPr>
      <t>tulos de deuda</t>
    </r>
    <r>
      <rPr>
        <b/>
        <sz val="7"/>
        <rFont val="Segoe UI"/>
        <family val="2"/>
      </rPr>
      <t>:</t>
    </r>
  </si>
  <si>
    <t>Total (emitidos por)</t>
  </si>
  <si>
    <t>Total (comprado por)</t>
  </si>
  <si>
    <t>2. Préstamos:</t>
  </si>
  <si>
    <t>Préstamos de otras unidades del gobierno general (columna)   [Código EFP 6314]</t>
  </si>
  <si>
    <t>Préstamos a otras unidades del gobierno general (fila)
[Código EFP 6214]</t>
  </si>
  <si>
    <t>Total (mantenidos por)</t>
  </si>
  <si>
    <t>ANEXO 2</t>
  </si>
  <si>
    <t>COHERENCIA CON OTRAS ESTADÍSTICAS MACROECONÓMICAS</t>
  </si>
  <si>
    <t>Observaciones sobre las discrepancias</t>
  </si>
  <si>
    <t>CUENTAS NACIONALES</t>
  </si>
  <si>
    <t>Ingresos corrientes menos gastos corrientes [EFP] .........................................................................................................................................</t>
  </si>
  <si>
    <t>Ahorro, neto [SCN B8n] .........................................................................................................................................</t>
  </si>
  <si>
    <t>Discrepancia ..................................................................................................................................................</t>
  </si>
  <si>
    <t>Inversión neta en activos no financieros [EFP 31] .........................................................................................................................................</t>
  </si>
  <si>
    <t>Inversión neta [SCN P5g-K1+NP] .........................................................................................................................................</t>
  </si>
  <si>
    <t>Préstamo neto (+) / Endeudamiento  neto (-) [EFP PEN] .........................................................................................................................................</t>
  </si>
  <si>
    <t>Préstamo neto (+) / Endeudamiento neto  (-) [SCN B9] .........................................................................................................................................</t>
  </si>
  <si>
    <t>BALANZA DE PAGOS</t>
  </si>
  <si>
    <t>Donaciones de capital de gobiernos extranjeros y organismos internacionales [EFP 1312+1322] .........................................................................................................................................</t>
  </si>
  <si>
    <t>Transferencias de capital, crédito, gobierno general [BOP 20A100 C GA] .........................................................................................................................................</t>
  </si>
  <si>
    <t>Donaciones de capital a gobiernos extranjeros y organismos internacionales [EFP 2612+2622] .........................................................................................................................................</t>
  </si>
  <si>
    <t>Adquisición neta de activos financieros, externos [EFP 322] .........................................................................................................................................</t>
  </si>
  <si>
    <t>ANAF, gobierno general [BOP 3x A GA] .........................................................................................................................................</t>
  </si>
  <si>
    <t>Incurrimiento neto de pasivos, externos [EFP 332] .........................................................................................................................................</t>
  </si>
  <si>
    <t>ENP, gobierno general [BOP 3x L GA] .........................................................................................................................................</t>
  </si>
  <si>
    <t>POSICIÓN DE INVERSIÓN INTERNACIONAL</t>
  </si>
  <si>
    <t>Activos financieros, externos [EFP 622] .........................................................................................................................................</t>
  </si>
  <si>
    <t>Activos financieros, gobierno general [BOP 8x A GA] .........................................................................................................................................</t>
  </si>
  <si>
    <t>Discrepancia ................................................................................................................................................................</t>
  </si>
  <si>
    <t>Pasivos, externos [EFP 632] .........................................................................................................................................</t>
  </si>
  <si>
    <t>Pasivos, gobierno general [BOP 8x L GA] .........................................................................................................................................</t>
  </si>
  <si>
    <t>CUENTA DEL BANCO CENTRAL</t>
  </si>
  <si>
    <t>Pasivos netos frente al banco central [EFP 68312-68212] .........................................................................................................................................</t>
  </si>
  <si>
    <t>Derechos netos frente al gobierno general [SR1 xxx] .........................................................................................................................................</t>
  </si>
  <si>
    <t>Activos financieros, banco central [EFP 68212] .........................................................................................................................................</t>
  </si>
  <si>
    <t>Pasivos, gobierno general [SR1 xxx] .........................................................................................................................................</t>
  </si>
  <si>
    <t>Pasivos, banco central [EFP 68312] .........................................................................................................................................</t>
  </si>
  <si>
    <t>Activos, gobierno general [SR1 xxx] .........................................................................................................................................</t>
  </si>
  <si>
    <t>CUENTA OTRAS SOCIEDADES CAPTADORAS DE DEPÓSITOS</t>
  </si>
  <si>
    <t>Pasivos netos frente a otras sociedades captadoras de depósitos [EFP 68313-68213] .........................................................................................................................................</t>
  </si>
  <si>
    <t>Derechos netos frente al gobierno general [SR2 xxx] .........................................................................................................................................</t>
  </si>
  <si>
    <t>Activos financieros, otras sociedades captadoras de depósitos [EFP 68213] .........................................................................................................................................</t>
  </si>
  <si>
    <t>Pasivos, gobierno general [SR2 xxx] .........................................................................................................................................</t>
  </si>
  <si>
    <t>Pasivos, otras sociedades captadoras de depósitos [EFP 68313] .........................................................................................................................................</t>
  </si>
  <si>
    <t>Activos, gobierno general [SR2 xxx] .........................................................................................................................................</t>
  </si>
  <si>
    <t>CONCILIACIÓN ENTRE PARTIDAS DE EFP y DEL SCN</t>
  </si>
  <si>
    <t>Contribuciones sociales [EFP 12] .........................................................................................................................................</t>
  </si>
  <si>
    <t>Contribuciones sociales</t>
  </si>
  <si>
    <t>Menos: Contribuciones sociales relacionadas con aumentos de pasivos por pensiones .........................................................................................................................................</t>
  </si>
  <si>
    <t>Intereses [EFP 1411] .........................................................................................................................................</t>
  </si>
  <si>
    <t>Intereses, por cobrar [SCN D41r] .........................................................................................................................................</t>
  </si>
  <si>
    <t>Menos: Asignación SIFMI (depósitos) .........................................................................................................................................</t>
  </si>
  <si>
    <t>Discrepancia ............................................................................................................................................................</t>
  </si>
  <si>
    <t>Ventas de bienes y servicios [EFP 142] .........................................................................................................................................</t>
  </si>
  <si>
    <t>Producción, salvo otra producción no de mercado [SCN P11+P12+P131] ..............................................................................................................................................</t>
  </si>
  <si>
    <t>Menos: Producción para uso final propio [SCN P12] .........................................................................................................................................</t>
  </si>
  <si>
    <t>Menos: Costo asociado a la producción propia de bienes y servicios transferidos a los hogares .........................................................................................................................................</t>
  </si>
  <si>
    <t>Remuneración a los empleados [EFP 21]</t>
  </si>
  <si>
    <t>Remuneración a los empleados [SCN D1] ..............................................................................................................................................</t>
  </si>
  <si>
    <t>Menos: Relacionada con la formación de capital por cuenta propia .........................................................................................................................................</t>
  </si>
  <si>
    <t>Discrepancia ...............................................................................................................................................................</t>
  </si>
  <si>
    <t>Uso de bienes y servicios [EFP 22] .........................................................................................................................................</t>
  </si>
  <si>
    <t>Consumo intermedio [SCN P2] ..............................................................................................................................................</t>
  </si>
  <si>
    <t>Menos: Asignación SIFMI (préstamos) .........................................................................................................................................</t>
  </si>
  <si>
    <t>Menos: Cargos por servicio pagaderos a proveedores de seguros no de vida .........................................................................................................................................</t>
  </si>
  <si>
    <t>Consumo de capital fijo [EFP 23] .........................................................................................................................................</t>
  </si>
  <si>
    <t>Consumo de capital fijo [SCN K1] ..............................................................................................................................................</t>
  </si>
  <si>
    <t>Menos: Relacionado con la formación de capital por cuenta propia .........................................................................................................................................</t>
  </si>
  <si>
    <t xml:space="preserve">Intereses [EFP 24] ......................................................................................................................................... </t>
  </si>
  <si>
    <t>Intereses, por pagar [SCN D41u] .........................................................................................................................................</t>
  </si>
  <si>
    <t>Más: Asignación SIFMI (préstamos) .........................................................................................................................................</t>
  </si>
  <si>
    <t xml:space="preserve">Prestaciones sociales [EFP 27] ......................................................................................................................................... </t>
  </si>
  <si>
    <t>Prestaciones sociales, distintas de transferencias sociales en especie - producción no de mercado [SCN D62+D632] ..............................................................................................................................................</t>
  </si>
  <si>
    <t>Menos: Prestaciones sociales relacionadas con reducciones en pasivos por pensiones .........................................................................................................................................</t>
  </si>
  <si>
    <t>Primas relacionadas con seguros no de vida [EFP 28311] .........................................................................................................................................</t>
  </si>
  <si>
    <t>Primas netas de seguros no de vida, por pagar [SCN D71u] .........................................................................................................................................</t>
  </si>
  <si>
    <t>Más: Cargos por servicio pagaderos a proveedores de seguros no de vida .........................................................................................................................................</t>
  </si>
  <si>
    <t>TITULOS DE DEUDA COMPRADOS</t>
  </si>
  <si>
    <t>TITULOS DE DEUDA EMITIDOS</t>
  </si>
  <si>
    <t>Títulos de deuda comprados por otras unidades del gobierno general (fila)
[Código EFP 3213]</t>
  </si>
  <si>
    <r>
      <t>T</t>
    </r>
    <r>
      <rPr>
        <b/>
        <sz val="7"/>
        <rFont val="Calibri"/>
        <family val="2"/>
      </rPr>
      <t>í</t>
    </r>
    <r>
      <rPr>
        <b/>
        <sz val="7"/>
        <rFont val="Segoe UI"/>
        <family val="2"/>
      </rPr>
      <t>tulos de deuda mantenidos por otras unidades del gobierno general (columna)   [Código EFP 3313]</t>
    </r>
  </si>
  <si>
    <t>TITUTLOS DE DEUDA MANTENIDOS</t>
  </si>
  <si>
    <r>
      <t>T</t>
    </r>
    <r>
      <rPr>
        <b/>
        <sz val="7"/>
        <rFont val="Calibri"/>
        <family val="2"/>
      </rPr>
      <t>í</t>
    </r>
    <r>
      <rPr>
        <b/>
        <sz val="7"/>
        <rFont val="Segoe UI"/>
        <family val="2"/>
      </rPr>
      <t>tulos de deuda mantenidos por otras unidades del gobierno general (columna)   [Código EFP 6313]</t>
    </r>
  </si>
  <si>
    <t>Entrada neta de efectivo por actividades de financiamiento (33-32x) .........................................................................................................................................</t>
  </si>
  <si>
    <t>Escriba NA para indicar que los datos "no están disponibles". Escriba NP para indicar que "no se aplica".</t>
  </si>
  <si>
    <t>Escriba NA para indicar "no disponible"</t>
  </si>
  <si>
    <t>MV, HV, BV?</t>
  </si>
  <si>
    <t>MV, NV, FV?</t>
  </si>
  <si>
    <t>Nombre de la moneda:</t>
  </si>
  <si>
    <t>Miles</t>
  </si>
  <si>
    <t>Miles de millónes</t>
  </si>
  <si>
    <t>Millónes</t>
  </si>
  <si>
    <t>Estado III vs Cuadros 3-9</t>
  </si>
  <si>
    <t>61=Cuadro6:61</t>
  </si>
  <si>
    <t>62=Cuadro6:62</t>
  </si>
  <si>
    <t>63=Cuadro6:63</t>
  </si>
  <si>
    <t>91=Cuadro9:91</t>
  </si>
  <si>
    <t>92=Cuadro9:92</t>
  </si>
  <si>
    <t>93=Cuadro9:93</t>
  </si>
  <si>
    <t>3M2=Cuadro3:3M2</t>
  </si>
  <si>
    <t>9M2=Cuadro9:9M2</t>
  </si>
  <si>
    <t>6M2=Cuadro6:6M2</t>
  </si>
  <si>
    <t>3M3D1=Cuadro3:3M3D1</t>
  </si>
  <si>
    <t>9M3D1=Cuadro9:9M3D1</t>
  </si>
  <si>
    <t>6M3D1=Cuadro6:6M3D1</t>
  </si>
  <si>
    <t>NFA=global=61t-(61t-1)-31-91-NFAz</t>
  </si>
  <si>
    <t>FA=global=62t-(62t-1)-32-92-FAz</t>
  </si>
  <si>
    <t>L=global=63t-(63t-1)-33-93-Lz</t>
  </si>
  <si>
    <t>NFW=global=6M2t-(6M2t-1)-3M2-9M2-6M2z</t>
  </si>
  <si>
    <t>D1=global=6MD1t-(6MD1t-1)-3MD1-9MD1-6MD1z</t>
  </si>
  <si>
    <t>Global=0=6t-(6t-1)-CNW+CNWz</t>
  </si>
  <si>
    <t>NOB=EstadoI:NOB</t>
  </si>
  <si>
    <t>9=Cuadro9:9</t>
  </si>
  <si>
    <t>6t=Cuadro6:6</t>
  </si>
  <si>
    <t>PASIVOS D1 DE DEUDA</t>
  </si>
  <si>
    <t>Discrepancia saldos-flujos de pasivos D1 de deuda (6MD1t-6MD1t-1-3MD1-9MD1) ...................................................................................................</t>
  </si>
  <si>
    <t>Pasivos D3 de deuda al valor de mercado: Transacciones ...................................................................................................................................................................</t>
  </si>
  <si>
    <t>Pasivos D2 de deuda al valor de mercado: Transacciones ...................................................................................................................................................................</t>
  </si>
  <si>
    <t>Pasivos D1 de deuda al valor de mercado: Transacciones ...................................................................................................................................................................</t>
  </si>
  <si>
    <t>TRANSACCIONES EN
ACTIVOS Y PASIVOS</t>
  </si>
  <si>
    <t>Pasivos D3 de deuda al valor de mercado: ganancias y pérdidas por tenencia ...................................................................................................................................................................</t>
  </si>
  <si>
    <t>Pasivos D2 de deuda al valor de mercado: ganancias y pérdidas por tenencia...................................................................................................................................................................</t>
  </si>
  <si>
    <t>Pasivos D1 de deuda al valor de mercado: ganancias y pérdidas por tenencia ...................................................................................................................................................................</t>
  </si>
  <si>
    <t>Pasivos D3 de deuda al valor de mercado: otras variaciones en el volumen ...................................................................................................................................................................</t>
  </si>
  <si>
    <t>Pasivos D2 de deuda al valor de mercado: otras variaciones en el volumen...................................................................................................................................................................</t>
  </si>
  <si>
    <t>Pasivos D1 de deuda al valor de mercado: otras variaciones en el volumen...................................................................................................................................................................</t>
  </si>
  <si>
    <t>Pasivos D3 de deuda al valor de mercado ...................................................................................................................................................................</t>
  </si>
  <si>
    <t>Pasivos D2 de deuda al valor de mercado...................................................................................................................................................................</t>
  </si>
  <si>
    <t>Pasivos D1 de deuda al valor de mercado...................................................................................................................................................................</t>
  </si>
  <si>
    <t>Pasivos D3 de deuda al nominal valor ...................................................................................................................................................................</t>
  </si>
  <si>
    <t>Pasivos D2 de deuda al nominal valor ...................................................................................................................................................................</t>
  </si>
  <si>
    <t>Pasivos D1 de deuda al nominal valor ...................................................................................................................................................................</t>
  </si>
  <si>
    <t>Pasivos D3 de deuda al valor facial ...................................................................................................................................................................</t>
  </si>
  <si>
    <t>Pasivos D2 de deuda al valor facial ...................................................................................................................................................................</t>
  </si>
  <si>
    <t>Pasivos D1 de deuda al valor facial ...................................................................................................................................................................</t>
  </si>
  <si>
    <t>Pasivos D3 de deuda,  excluidos los activos en billetes y monedas y depósitos ...................................................................................................................................................................................</t>
  </si>
  <si>
    <t>Pasivos D2 de deuda, excluidos los activos en billetes y monedas y depósitos ...................................................................................................................................................................................</t>
  </si>
  <si>
    <t>Pasivos D1 de deuda, excluidos los activos en billetes y monedas y depósitos ...................................................................................................................................................................................</t>
  </si>
  <si>
    <t>Pasivos D3 de deuda al valor de mercado: otros flujos económicos  ...................................................................................................................................................................</t>
  </si>
  <si>
    <t>Pasivos D2 de deuda al valor de mercado: otros flujos económicos  ...................................................................................................................................................................</t>
  </si>
  <si>
    <t>Pasivos D1 de deuda al valor de mercado: otros flujos económicos  ...................................................................................................................................................................</t>
  </si>
  <si>
    <t>CUADRO 3</t>
  </si>
  <si>
    <t>Pasivos D1 de deuda al valor de mercado (balance de apertura) .........................................................................................................................................................</t>
  </si>
  <si>
    <t>Tasa de interés fija ...........................................................................................................................................................................</t>
  </si>
  <si>
    <t>Tasa de interés variable ...........................................................................................................................................................................</t>
  </si>
  <si>
    <t>IMPUESTOS COBRADEROS</t>
  </si>
  <si>
    <t>INTERESES COBRADEROS</t>
  </si>
  <si>
    <t>Impuestos cobraderos de otras unidades del gobierno general (columna)   [Código EFP 11]</t>
  </si>
  <si>
    <t>Intereses cobraderos de otras unidades del gobierno general (columna)   [Código EFP 14113]</t>
  </si>
  <si>
    <t>Intereses pagaderos a otras unidades del gobierno general (fila)
[Código EFP 243]</t>
  </si>
  <si>
    <t>Impuestos pagaderos a otras unidades del gobierno general (fila)
[Código EFP 2821]</t>
  </si>
  <si>
    <t>IMPUESTOS PAGADEROS</t>
  </si>
  <si>
    <t>INTERESES PAGADEROS</t>
  </si>
  <si>
    <t>DONACIONES CORRIENTES COBRADERAS</t>
  </si>
  <si>
    <t>DONACIONES CORRIENTES PAGADERAS</t>
  </si>
  <si>
    <t>DONACIONES DE CAPITAL COBRADERAS</t>
  </si>
  <si>
    <t>DONACIONES DE CAPITAL PAGADERAS</t>
  </si>
  <si>
    <t>DONACIONES COBRADERAS</t>
  </si>
  <si>
    <t>DONACIONES PAGADERAS</t>
  </si>
  <si>
    <t>Donaciones corrientes cobraderas de otras unidades del gobierno general (columna)   [Código EFP 1331]</t>
  </si>
  <si>
    <t>Donaciones corrientes pagaderas a otras unidades del gobierno general (fila)
[Código EFP 2631]</t>
  </si>
  <si>
    <t>Donaciones de capital pagaderas a otras unidades del gobierno general (fila)
[Código EFP 2632]</t>
  </si>
  <si>
    <t>Donaciones de capital cobraderas de otras unidades del gobierno general (columna)   [Código EFP 1332]</t>
  </si>
  <si>
    <t>5. Donaciones:</t>
  </si>
  <si>
    <t>Donaciones pagaderas a otras unidades del gobierno general (fila)
[Código EFP 263]</t>
  </si>
  <si>
    <t>Donaciones cobraderas de otras unidades del gobierno general (columna)   [Código EFP 133]</t>
  </si>
  <si>
    <t>Total (cobradero)</t>
  </si>
  <si>
    <t>Total (pagadero)</t>
  </si>
  <si>
    <t>Títulos de deuda emitidos por otras unidades del gobierno general (fila)
[Código EFP 3213]</t>
  </si>
  <si>
    <t>Domestic Currency</t>
  </si>
  <si>
    <t>Currency Name</t>
  </si>
  <si>
    <t>Afghanis (AFN)</t>
  </si>
  <si>
    <t>Albanian Leks (ALL)</t>
  </si>
  <si>
    <t>Algerian Dinars (DZD)</t>
  </si>
  <si>
    <t>Angolan Kwanzas (AOA)</t>
  </si>
  <si>
    <t>Argentine Pesos (ARS)</t>
  </si>
  <si>
    <t>Armenian Drams (AMD)</t>
  </si>
  <si>
    <t>Aruban Florins (AWG)</t>
  </si>
  <si>
    <t>Australian Dollars (AUD)</t>
  </si>
  <si>
    <t>Azerbaijan Manat (AZN)</t>
  </si>
  <si>
    <t>Bahamian Dollars (BSD)</t>
  </si>
  <si>
    <t>Bahrain Dinars (BHD)</t>
  </si>
  <si>
    <t>Bangladesh Taka (BDT)</t>
  </si>
  <si>
    <t>Barbados Dollars (BBD)</t>
  </si>
  <si>
    <t>Belarusian Rubels (BYR)</t>
  </si>
  <si>
    <t>Belize Dollars (BZD)</t>
  </si>
  <si>
    <t>Bermuda Dollars (BMD)</t>
  </si>
  <si>
    <t>Bhutanese Ngultrum (BTN)</t>
  </si>
  <si>
    <t>Bolivianos (BOB)</t>
  </si>
  <si>
    <t>Botswana Pula (BWP)</t>
  </si>
  <si>
    <t>Brazilian Reais (BRL)</t>
  </si>
  <si>
    <t>Brunei Dollars (BND)</t>
  </si>
  <si>
    <t>Bulgarian Leva (BGN)</t>
  </si>
  <si>
    <t>Burundi Francs (BIF)</t>
  </si>
  <si>
    <t>Cambodian Riels (KHR)</t>
  </si>
  <si>
    <t>Canadian Dollars (CAD)</t>
  </si>
  <si>
    <t>Cape Verde Escudos (CVE)</t>
  </si>
  <si>
    <t>Cayman Islands Dollars (KYD)</t>
  </si>
  <si>
    <t>CFA (BCEAO) Francs (XOF)</t>
  </si>
  <si>
    <t>CFA (BEAC) Francs (XAF)</t>
  </si>
  <si>
    <t>CFP Francs (XPF)</t>
  </si>
  <si>
    <t>Chilean Pesos (CLP)</t>
  </si>
  <si>
    <t>Chinese Yuan (CNY)</t>
  </si>
  <si>
    <t>Colombian Pesos (COP)</t>
  </si>
  <si>
    <t>Comorian Francs (KMF)</t>
  </si>
  <si>
    <t>Congo Francs (CDF)</t>
  </si>
  <si>
    <t>Convertible Marka (BAM)</t>
  </si>
  <si>
    <t>Costa Rican Colones (CRC)</t>
  </si>
  <si>
    <t>Croatian Kunas (HRK)</t>
  </si>
  <si>
    <t>Cuban Pesos (CUP)</t>
  </si>
  <si>
    <t>Czech Koruny (CZK)</t>
  </si>
  <si>
    <t>Danish Kroner (DKK)</t>
  </si>
  <si>
    <t>Djibouti Francs (DJF)</t>
  </si>
  <si>
    <t>Dominican Pesos (DOP)</t>
  </si>
  <si>
    <t>Eastern Caribbean Dollars (XCD)</t>
  </si>
  <si>
    <t>Egyptian Pounds (EGP)</t>
  </si>
  <si>
    <t>Eritrean Nakfa (ERN)</t>
  </si>
  <si>
    <t>Ethiopian Birr (ETB)</t>
  </si>
  <si>
    <t>Euros (EUR)</t>
  </si>
  <si>
    <t>Falkland Islands Pounds (FKP)</t>
  </si>
  <si>
    <t>Fiji Dollars (FJD)</t>
  </si>
  <si>
    <t>Gambian Dalasis (GMD)</t>
  </si>
  <si>
    <t>Georgian Lari (GEL)</t>
  </si>
  <si>
    <t>Ghanaian Cedis (GHS)</t>
  </si>
  <si>
    <t>Gibraltar Pounds (GIP)</t>
  </si>
  <si>
    <t>Guatemalan Quetzales (GTQ)</t>
  </si>
  <si>
    <t>Guinean Francs (GNF)</t>
  </si>
  <si>
    <t>Guyana Dollars (GYD)</t>
  </si>
  <si>
    <t>Haitian Gourdes (HTG)</t>
  </si>
  <si>
    <t>Honduran Lempiras (HNL)</t>
  </si>
  <si>
    <t>Hong Kong Dollars (HKD)</t>
  </si>
  <si>
    <t>Hungarian Forint (HUF)</t>
  </si>
  <si>
    <t>Indian Rupees (INR)</t>
  </si>
  <si>
    <t>Indonesian Rupiah (IDR)</t>
  </si>
  <si>
    <t>Iranian Rials (IRR)</t>
  </si>
  <si>
    <t>Iraqi Dinars (IQD)</t>
  </si>
  <si>
    <t>Israeli New Sheqalim (ILS)</t>
  </si>
  <si>
    <t>Jamaican Dollars (JMD)</t>
  </si>
  <si>
    <t>Japanese Yen (JPY)</t>
  </si>
  <si>
    <t>Jordanian Dinars (JOD)</t>
  </si>
  <si>
    <t>Kazakhstani Tenge (KZT)</t>
  </si>
  <si>
    <t>Kenya Shillings (KES)</t>
  </si>
  <si>
    <t>Korean Democratic People’S Republic Won (KPW)</t>
  </si>
  <si>
    <t>Korean Won (KRW)</t>
  </si>
  <si>
    <t>Kuwaiti Dinars (KWD)</t>
  </si>
  <si>
    <t>Kyrgyz Soms (KGS)</t>
  </si>
  <si>
    <t>Lao Kip (LAK)</t>
  </si>
  <si>
    <t>Lebanese Pounds (LBP)</t>
  </si>
  <si>
    <t>Lesotho Maloti (LSL)</t>
  </si>
  <si>
    <t>Liberian Dollars (LRD)</t>
  </si>
  <si>
    <t>Libyan Dinars (LYD)</t>
  </si>
  <si>
    <t>Lithuanian Litai (LTL)</t>
  </si>
  <si>
    <t>Macao Patacas (MOP)</t>
  </si>
  <si>
    <t>Macedonian Denars (MKD)</t>
  </si>
  <si>
    <t>Malagasy Ariary (MGA)</t>
  </si>
  <si>
    <t>Malawi Kwacha (MWK)</t>
  </si>
  <si>
    <t>Malaysian Ringgit (MYR)</t>
  </si>
  <si>
    <t>Maldivian Rufiyaa (MVR)</t>
  </si>
  <si>
    <t>Mauritanian Ouguiyas (MRO)</t>
  </si>
  <si>
    <t>Mauritian Rupees (MUR)</t>
  </si>
  <si>
    <t>Mexican Pesos (MXN)</t>
  </si>
  <si>
    <t>Moldovan Lei (MDL)</t>
  </si>
  <si>
    <t>Mongolian Togrogs (MNT)</t>
  </si>
  <si>
    <t>Moroccan Dirhams (MAD)</t>
  </si>
  <si>
    <t>Mozambican Meticais (MZN)</t>
  </si>
  <si>
    <t>Myanmar Kyats (MMK)</t>
  </si>
  <si>
    <t>Namibia Dollars (NAD)</t>
  </si>
  <si>
    <t>Nepalese Rupees (NPR)</t>
  </si>
  <si>
    <t>Netherlands Antillean Guilders (ANG)</t>
  </si>
  <si>
    <t>New Taiwan Dollars (TWD)</t>
  </si>
  <si>
    <t>New Zealand Dollars (NZD)</t>
  </si>
  <si>
    <t>Nigerian Naira (NGN)</t>
  </si>
  <si>
    <t>Norwegian Kroner (NOK)</t>
  </si>
  <si>
    <t>Pakistani Rupees (PKR)</t>
  </si>
  <si>
    <t>Panamanian Balboas (PAB)</t>
  </si>
  <si>
    <t>Papua New Guinea Kina (PGK)</t>
  </si>
  <si>
    <t>Peruvian Nuevos Soles (PEN)</t>
  </si>
  <si>
    <t>Philippine Pesos (PHP)</t>
  </si>
  <si>
    <t>Polish Zlotys (PLN)</t>
  </si>
  <si>
    <t>Pounds Sterling (GBP)</t>
  </si>
  <si>
    <t>Qatar Riyals (QAR)</t>
  </si>
  <si>
    <t>Rials Omani (OMR)</t>
  </si>
  <si>
    <t>Romanian Lei (RON)</t>
  </si>
  <si>
    <t>Russian Rubles (RUB)</t>
  </si>
  <si>
    <t>Rwanda Francs (RWF)</t>
  </si>
  <si>
    <t>Saint Helenian Pounds (SHP)</t>
  </si>
  <si>
    <t>Salvadoran Colones (SVC)</t>
  </si>
  <si>
    <t>Samoa Tala (WST)</t>
  </si>
  <si>
    <t>Saudi Arabian Riyals (SAR)</t>
  </si>
  <si>
    <t>Serbian Dinars (RSD)</t>
  </si>
  <si>
    <t>Seychelles Rupees (SCR)</t>
  </si>
  <si>
    <t>Sierra Leonean Leones (SLL)</t>
  </si>
  <si>
    <t>Singapore Dollars (SGD)</t>
  </si>
  <si>
    <t>Solomon Islands Dollars (SBD)</t>
  </si>
  <si>
    <t>Somali Shillings (SOS)</t>
  </si>
  <si>
    <t>South African Rand (ZAR)</t>
  </si>
  <si>
    <t>South Sudanese Pounds (SSP)</t>
  </si>
  <si>
    <t>Special Drawing Rights (XDR)</t>
  </si>
  <si>
    <t>Sri Lanka Rupees (LKR)</t>
  </si>
  <si>
    <t>Sudanese Pounds (SDG)</t>
  </si>
  <si>
    <t>Surinamese Dollars (SRD)</t>
  </si>
  <si>
    <t>Swaziland Emalangeni (SZL)</t>
  </si>
  <si>
    <t>Swedish Kronor (SEK)</t>
  </si>
  <si>
    <t>Swiss Francs (CHF)</t>
  </si>
  <si>
    <t>Syrian Pounds (SYP)</t>
  </si>
  <si>
    <t>Tajik Somoni (TJS)</t>
  </si>
  <si>
    <t>Tanzania Shillings (TZS)</t>
  </si>
  <si>
    <t>Thai Baht (THB)</t>
  </si>
  <si>
    <t>Trinidad and Tobago Dollars (TTD)</t>
  </si>
  <si>
    <t>Tunisian Dinars (TND)</t>
  </si>
  <si>
    <t>Turkish Liras (TRY)</t>
  </si>
  <si>
    <t>Turkmen Manat (TMT)</t>
  </si>
  <si>
    <t>Tuvaluan Dollars (TVD)</t>
  </si>
  <si>
    <t>U.A.E. Dirhams (AED)</t>
  </si>
  <si>
    <t>U.S. Dollars (USD)</t>
  </si>
  <si>
    <t>Uganda Shillings (UGX)</t>
  </si>
  <si>
    <t>Ukrainian Hryvnias (UAH)</t>
  </si>
  <si>
    <t>Uruguayan Pesos (UYU)</t>
  </si>
  <si>
    <t>Uzbek Sum (UZS)</t>
  </si>
  <si>
    <t>Vanuatu Vatu (VUV)</t>
  </si>
  <si>
    <t>Vietnamese Dong (VND)</t>
  </si>
  <si>
    <t>Yemeni Rial (YER)</t>
  </si>
  <si>
    <t>Zambian Kwacha (ZMW)</t>
  </si>
  <si>
    <t>Zimbabwe Dollars (ZWD)</t>
  </si>
  <si>
    <t>Prestaciones sociales relacionadas al empleo ..................................................................................................................................................</t>
  </si>
  <si>
    <t>CA, AC?</t>
  </si>
  <si>
    <t>A, P, E?</t>
  </si>
  <si>
    <t>GR, NT?</t>
  </si>
  <si>
    <t>NOB=Cuadro3:3-NLBz</t>
  </si>
  <si>
    <t>NLB=Cuadro3:3M2-NLBz</t>
  </si>
  <si>
    <t>CSD=Cuadro3:3M2-CSDz</t>
  </si>
  <si>
    <t>Trillion</t>
  </si>
  <si>
    <t>Ejercicio que finaliza (meses):</t>
  </si>
  <si>
    <t>Ejercicio que finaliza (dia):</t>
  </si>
  <si>
    <t>GFSM2014_V1.4</t>
  </si>
  <si>
    <t>Year ending</t>
  </si>
  <si>
    <t>January</t>
  </si>
  <si>
    <t>February</t>
  </si>
  <si>
    <t>March</t>
  </si>
  <si>
    <t>April</t>
  </si>
  <si>
    <t>May</t>
  </si>
  <si>
    <t>June</t>
  </si>
  <si>
    <t>July</t>
  </si>
  <si>
    <t>August</t>
  </si>
  <si>
    <t>September</t>
  </si>
  <si>
    <t>October</t>
  </si>
  <si>
    <t>November</t>
  </si>
  <si>
    <t>December</t>
  </si>
  <si>
    <t>Icelandic Kronur (ISK)</t>
  </si>
  <si>
    <t>Nicaraguan Cordobas (NIO)</t>
  </si>
  <si>
    <t>Paraguayan Guaranies (PYG)</t>
  </si>
  <si>
    <t>Sao Tome and Principe Dobras (STD)</t>
  </si>
  <si>
    <t>Tongan Pa Anga (TOP)</t>
  </si>
  <si>
    <t>Venezuelan Bolivares (VEF)</t>
  </si>
  <si>
    <t>FISCAL_END_MONTH</t>
  </si>
  <si>
    <t>FISCAL_END_DAY</t>
  </si>
  <si>
    <t>T</t>
  </si>
  <si>
    <t>Trillón</t>
  </si>
  <si>
    <t>ALL_REPORTED_INDICATORS_NATURE_OF_DATA</t>
  </si>
  <si>
    <t>1st</t>
  </si>
  <si>
    <t>2nd</t>
  </si>
  <si>
    <t>3rd</t>
  </si>
  <si>
    <t>4th</t>
  </si>
  <si>
    <t>5th</t>
  </si>
  <si>
    <t>6th</t>
  </si>
  <si>
    <t>7th</t>
  </si>
  <si>
    <t>8th</t>
  </si>
  <si>
    <t>9th</t>
  </si>
  <si>
    <t>10th</t>
  </si>
  <si>
    <t>11th</t>
  </si>
  <si>
    <t>12th</t>
  </si>
  <si>
    <t>13th</t>
  </si>
  <si>
    <t>14th</t>
  </si>
  <si>
    <t>15th</t>
  </si>
  <si>
    <t>16th</t>
  </si>
  <si>
    <t>17th</t>
  </si>
  <si>
    <t>18th</t>
  </si>
  <si>
    <t>19th</t>
  </si>
  <si>
    <t>20th</t>
  </si>
  <si>
    <t>21st</t>
  </si>
  <si>
    <t>22nd</t>
  </si>
  <si>
    <t>23rd</t>
  </si>
  <si>
    <t>24th</t>
  </si>
  <si>
    <t>25th</t>
  </si>
  <si>
    <t>26th</t>
  </si>
  <si>
    <t>27th</t>
  </si>
  <si>
    <t>28th</t>
  </si>
  <si>
    <t>29th</t>
  </si>
  <si>
    <t>30th</t>
  </si>
  <si>
    <t>31st</t>
  </si>
  <si>
    <t>233</t>
  </si>
  <si>
    <t>2015</t>
  </si>
  <si>
    <t>Colombia</t>
  </si>
  <si>
    <t>233GYQ14_2015</t>
  </si>
  <si>
    <t>V1</t>
  </si>
  <si>
    <t>NA</t>
  </si>
  <si>
    <t>P</t>
  </si>
  <si>
    <t>AC</t>
  </si>
  <si>
    <t>GR</t>
  </si>
  <si>
    <t>BV</t>
  </si>
  <si>
    <t>NV</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</si>
</sst>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2" formatCode="_(&quot;$&quot;\ * #,##0_);_(&quot;$&quot;\ * \(#,##0\);_(&quot;$&quot;\ * &quot;-&quot;_);_(@_)"/>
    <numFmt numFmtId="41" formatCode="_(* #,##0_);_(* \(#,##0\);_(* &quot;-&quot;_);_(@_)"/>
    <numFmt numFmtId="44" formatCode="_(&quot;$&quot;\ * #,##0.00_);_(&quot;$&quot;\ * \(#,##0.00\);_(&quot;$&quot;\ * &quot;-&quot;??_);_(@_)"/>
    <numFmt numFmtId="43" formatCode="_(* #,##0.00_);_(* \(#,##0.00\);_(* &quot;-&quot;??_);_(@_)"/>
    <numFmt numFmtId="164" formatCode="#,##0.0"/>
    <numFmt numFmtId="165" formatCode="[$-409]d\-mmm\-yy;@"/>
    <numFmt numFmtId="166" formatCode="mmmm\ dd"/>
  </numFmts>
  <fonts count="77" x14ac:knownFonts="1">
    <font>
      <sz val="10"/>
      <name val="Arial"/>
      <family val="2"/>
    </font>
    <font>
      <sz val="11"/>
      <color theme="1"/>
      <name val="Calibri"/>
      <family val="2"/>
      <scheme val="minor"/>
    </font>
    <font>
      <b/>
      <sz val="7.5"/>
      <name val="Arial"/>
      <family val="2"/>
    </font>
    <font>
      <sz val="7.5"/>
      <name val="Arial"/>
      <family val="2"/>
    </font>
    <font>
      <i/>
      <sz val="7.5"/>
      <name val="Arial"/>
      <family val="2"/>
    </font>
    <font>
      <b/>
      <sz val="9"/>
      <name val="Arial"/>
      <family val="2"/>
    </font>
    <font>
      <sz val="10"/>
      <name val="Times New Roman"/>
      <family val="1"/>
    </font>
    <font>
      <sz val="7.5"/>
      <color indexed="12"/>
      <name val="Arial"/>
      <family val="2"/>
    </font>
    <font>
      <sz val="7.5"/>
      <color indexed="10"/>
      <name val="Arial"/>
      <family val="2"/>
    </font>
    <font>
      <b/>
      <sz val="10"/>
      <color indexed="10"/>
      <name val="Arial"/>
      <family val="2"/>
    </font>
    <font>
      <sz val="7.5"/>
      <color indexed="17"/>
      <name val="Arial"/>
      <family val="2"/>
    </font>
    <font>
      <b/>
      <vertAlign val="superscript"/>
      <sz val="9"/>
      <name val="Arial"/>
      <family val="2"/>
    </font>
    <font>
      <sz val="7"/>
      <name val="Arial"/>
      <family val="2"/>
    </font>
    <font>
      <sz val="7"/>
      <color indexed="10"/>
      <name val="Arial"/>
      <family val="2"/>
    </font>
    <font>
      <b/>
      <sz val="7"/>
      <name val="Arial"/>
      <family val="2"/>
    </font>
    <font>
      <sz val="7"/>
      <color indexed="17"/>
      <name val="Arial"/>
      <family val="2"/>
    </font>
    <font>
      <sz val="9"/>
      <name val="Arial"/>
      <family val="2"/>
    </font>
    <font>
      <b/>
      <sz val="9"/>
      <color indexed="10"/>
      <name val="Arial"/>
      <family val="2"/>
    </font>
    <font>
      <b/>
      <vertAlign val="superscript"/>
      <sz val="9"/>
      <color indexed="10"/>
      <name val="Arial"/>
      <family val="2"/>
    </font>
    <font>
      <b/>
      <sz val="9"/>
      <color indexed="14"/>
      <name val="Arial"/>
      <family val="2"/>
    </font>
    <font>
      <b/>
      <vertAlign val="superscript"/>
      <sz val="9"/>
      <color indexed="14"/>
      <name val="Arial"/>
      <family val="2"/>
    </font>
    <font>
      <vertAlign val="superscript"/>
      <sz val="8"/>
      <name val="Arial"/>
      <family val="2"/>
    </font>
    <font>
      <u/>
      <sz val="7"/>
      <name val="Arial"/>
      <family val="2"/>
    </font>
    <font>
      <sz val="8"/>
      <name val="Tahoma"/>
      <family val="2"/>
    </font>
    <font>
      <b/>
      <u/>
      <sz val="9"/>
      <color indexed="57"/>
      <name val="Arial"/>
      <family val="2"/>
    </font>
    <font>
      <b/>
      <u/>
      <sz val="9"/>
      <color indexed="20"/>
      <name val="Arial"/>
      <family val="2"/>
    </font>
    <font>
      <sz val="9"/>
      <name val="Tahoma"/>
      <family val="2"/>
    </font>
    <font>
      <b/>
      <sz val="10"/>
      <name val="Segoe UI"/>
      <family val="2"/>
    </font>
    <font>
      <b/>
      <sz val="7.5"/>
      <name val="Segoe UI"/>
      <family val="2"/>
    </font>
    <font>
      <sz val="7.5"/>
      <name val="Segoe UI"/>
      <family val="2"/>
    </font>
    <font>
      <sz val="10"/>
      <name val="Segoe UI"/>
      <family val="2"/>
    </font>
    <font>
      <b/>
      <sz val="9"/>
      <name val="Segoe UI"/>
      <family val="2"/>
    </font>
    <font>
      <sz val="7.5"/>
      <color indexed="12"/>
      <name val="Segoe UI"/>
      <family val="2"/>
    </font>
    <font>
      <sz val="7"/>
      <name val="Segoe UI"/>
      <family val="2"/>
    </font>
    <font>
      <sz val="7.5"/>
      <color indexed="10"/>
      <name val="Segoe UI"/>
      <family val="2"/>
    </font>
    <font>
      <b/>
      <sz val="23"/>
      <name val="Segoe UI"/>
      <family val="2"/>
    </font>
    <font>
      <b/>
      <i/>
      <sz val="23"/>
      <name val="Segoe UI"/>
      <family val="2"/>
    </font>
    <font>
      <b/>
      <sz val="16"/>
      <name val="Segoe UI"/>
      <family val="2"/>
    </font>
    <font>
      <b/>
      <sz val="14"/>
      <name val="Segoe UI"/>
      <family val="2"/>
    </font>
    <font>
      <sz val="14"/>
      <name val="Segoe UI"/>
      <family val="2"/>
    </font>
    <font>
      <b/>
      <i/>
      <sz val="10"/>
      <name val="Segoe UI"/>
      <family val="2"/>
    </font>
    <font>
      <sz val="11"/>
      <name val="Segoe UI"/>
      <family val="2"/>
    </font>
    <font>
      <sz val="12"/>
      <name val="Segoe UI"/>
      <family val="2"/>
    </font>
    <font>
      <b/>
      <sz val="12"/>
      <name val="Segoe UI"/>
      <family val="2"/>
    </font>
    <font>
      <b/>
      <sz val="12"/>
      <color indexed="12"/>
      <name val="Segoe UI"/>
      <family val="2"/>
    </font>
    <font>
      <sz val="8"/>
      <name val="Segoe UI"/>
      <family val="2"/>
    </font>
    <font>
      <b/>
      <sz val="10"/>
      <color indexed="50"/>
      <name val="Segoe UI"/>
      <family val="2"/>
    </font>
    <font>
      <b/>
      <sz val="7"/>
      <name val="Segoe UI"/>
      <family val="2"/>
    </font>
    <font>
      <i/>
      <sz val="7"/>
      <name val="Segoe UI"/>
      <family val="2"/>
    </font>
    <font>
      <b/>
      <u/>
      <sz val="9"/>
      <name val="Segoe UI"/>
      <family val="2"/>
    </font>
    <font>
      <b/>
      <i/>
      <sz val="7"/>
      <name val="Segoe UI"/>
      <family val="2"/>
    </font>
    <font>
      <i/>
      <sz val="7.5"/>
      <name val="Segoe UI"/>
      <family val="2"/>
    </font>
    <font>
      <sz val="7.5"/>
      <name val="Segoe Print"/>
      <family val="2"/>
    </font>
    <font>
      <sz val="7.5"/>
      <color indexed="12"/>
      <name val="Segoe Print"/>
      <family val="2"/>
    </font>
    <font>
      <sz val="10"/>
      <name val="Segoe Print"/>
      <family val="2"/>
    </font>
    <font>
      <b/>
      <u/>
      <sz val="7.5"/>
      <name val="Segoe UI"/>
      <family val="2"/>
    </font>
    <font>
      <b/>
      <i/>
      <sz val="7.5"/>
      <name val="Segoe UI"/>
      <family val="2"/>
    </font>
    <font>
      <b/>
      <sz val="7.5"/>
      <color indexed="10"/>
      <name val="Segoe UI"/>
      <family val="2"/>
    </font>
    <font>
      <b/>
      <vertAlign val="subscript"/>
      <sz val="8.25"/>
      <name val="Segoe UI"/>
      <family val="2"/>
    </font>
    <font>
      <vertAlign val="subscript"/>
      <sz val="8.25"/>
      <name val="Segoe UI"/>
      <family val="2"/>
    </font>
    <font>
      <b/>
      <sz val="10"/>
      <color theme="1"/>
      <name val="Arial"/>
      <family val="2"/>
    </font>
    <font>
      <sz val="7"/>
      <color rgb="FF0000FF"/>
      <name val="Segoe UI"/>
      <family val="2"/>
    </font>
    <font>
      <sz val="7.5"/>
      <color rgb="FF0000FF"/>
      <name val="Segoe UI"/>
      <family val="2"/>
    </font>
    <font>
      <sz val="7.5"/>
      <color rgb="FFFF0000"/>
      <name val="Segoe UI"/>
      <family val="2"/>
    </font>
    <font>
      <sz val="10"/>
      <color rgb="FFFF0000"/>
      <name val="Segoe UI"/>
      <family val="2"/>
    </font>
    <font>
      <b/>
      <sz val="7.5"/>
      <color rgb="FFFF0000"/>
      <name val="Segoe UI"/>
      <family val="2"/>
    </font>
    <font>
      <sz val="7.5"/>
      <color theme="0"/>
      <name val="Segoe UI"/>
      <family val="2"/>
    </font>
    <font>
      <b/>
      <sz val="7.5"/>
      <color theme="0"/>
      <name val="Segoe UI"/>
      <family val="2"/>
    </font>
    <font>
      <sz val="8"/>
      <name val="Calibri"/>
      <family val="2"/>
      <scheme val="minor"/>
    </font>
    <font>
      <sz val="9"/>
      <name val="Segoe UI"/>
      <family val="2"/>
    </font>
    <font>
      <b/>
      <sz val="10"/>
      <name val="Times New Roman"/>
      <family val="1"/>
    </font>
    <font>
      <b/>
      <sz val="8.25"/>
      <name val="Segoe UI"/>
      <family val="2"/>
    </font>
    <font>
      <b/>
      <sz val="7"/>
      <name val="Calibri"/>
      <family val="2"/>
    </font>
    <font>
      <b/>
      <sz val="7.65"/>
      <name val="Segoe UI"/>
      <family val="2"/>
    </font>
    <font>
      <b/>
      <sz val="11"/>
      <name val="Calibri"/>
      <family val="2"/>
      <scheme val="minor"/>
    </font>
    <font>
      <sz val="11"/>
      <name val="Calibri"/>
      <family val="2"/>
      <scheme val="minor"/>
    </font>
    <font>
      <sz val="10"/>
      <name val="Arial"/>
      <family val="2"/>
    </font>
  </fonts>
  <fills count="7">
    <fill>
      <patternFill patternType="none"/>
    </fill>
    <fill>
      <patternFill patternType="gray125"/>
    </fill>
    <fill>
      <patternFill patternType="solid">
        <fgColor indexed="13"/>
        <bgColor indexed="64"/>
      </patternFill>
    </fill>
    <fill>
      <patternFill patternType="solid">
        <fgColor theme="0" tint="-0.14996795556505021"/>
        <bgColor indexed="64"/>
      </patternFill>
    </fill>
    <fill>
      <patternFill patternType="solid">
        <fgColor theme="0"/>
        <bgColor indexed="64"/>
      </patternFill>
    </fill>
    <fill>
      <patternFill patternType="solid">
        <fgColor indexed="22"/>
        <bgColor indexed="64"/>
      </patternFill>
    </fill>
    <fill>
      <patternFill patternType="solid">
        <fgColor rgb="FFD8D8D8"/>
        <bgColor indexed="64"/>
      </patternFill>
    </fill>
  </fills>
  <borders count="73">
    <border>
      <left/>
      <right/>
      <top/>
      <bottom/>
      <diagonal/>
    </border>
    <border>
      <left/>
      <right/>
      <top/>
      <bottom style="hair">
        <color auto="1"/>
      </bottom>
      <diagonal/>
    </border>
    <border>
      <left style="thin">
        <color auto="1"/>
      </left>
      <right/>
      <top/>
      <bottom/>
      <diagonal/>
    </border>
    <border>
      <left style="hair">
        <color auto="1"/>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hair">
        <color auto="1"/>
      </left>
      <right style="thin">
        <color auto="1"/>
      </right>
      <top style="thin">
        <color auto="1"/>
      </top>
      <bottom/>
      <diagonal/>
    </border>
    <border>
      <left/>
      <right style="thin">
        <color auto="1"/>
      </right>
      <top/>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auto="1"/>
      </left>
      <right style="hair">
        <color auto="1"/>
      </right>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style="hair">
        <color auto="1"/>
      </top>
      <bottom style="hair">
        <color auto="1"/>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auto="1"/>
      </left>
      <right style="thin">
        <color auto="1"/>
      </right>
      <top style="hair">
        <color auto="1"/>
      </top>
      <bottom style="hair">
        <color auto="1"/>
      </bottom>
      <diagonal/>
    </border>
    <border>
      <left style="hair">
        <color auto="1"/>
      </left>
      <right/>
      <top/>
      <bottom/>
      <diagonal/>
    </border>
    <border>
      <left style="hair">
        <color auto="1"/>
      </left>
      <right style="hair">
        <color auto="1"/>
      </right>
      <top/>
      <bottom/>
      <diagonal/>
    </border>
    <border>
      <left/>
      <right/>
      <top style="hair">
        <color auto="1"/>
      </top>
      <bottom style="thin">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hair">
        <color auto="1"/>
      </bottom>
      <diagonal/>
    </border>
    <border>
      <left/>
      <right style="thin">
        <color auto="1"/>
      </right>
      <top/>
      <bottom style="hair">
        <color auto="1"/>
      </bottom>
      <diagonal/>
    </border>
    <border>
      <left style="hair">
        <color auto="1"/>
      </left>
      <right style="thin">
        <color auto="1"/>
      </right>
      <top style="thin">
        <color auto="1"/>
      </top>
      <bottom style="thin">
        <color auto="1"/>
      </bottom>
      <diagonal/>
    </border>
    <border>
      <left/>
      <right style="thin">
        <color auto="1"/>
      </right>
      <top style="thin">
        <color auto="1"/>
      </top>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top style="hair">
        <color auto="1"/>
      </top>
      <bottom style="thin">
        <color auto="1"/>
      </bottom>
      <diagonal/>
    </border>
    <border>
      <left style="hair">
        <color auto="1"/>
      </left>
      <right style="thin">
        <color auto="1"/>
      </right>
      <top style="hair">
        <color auto="1"/>
      </top>
      <bottom style="thin">
        <color auto="1"/>
      </bottom>
      <diagonal/>
    </border>
    <border>
      <left/>
      <right/>
      <top style="hair">
        <color auto="1"/>
      </top>
      <bottom/>
      <diagonal/>
    </border>
    <border>
      <left/>
      <right style="thin">
        <color auto="1"/>
      </right>
      <top style="hair">
        <color auto="1"/>
      </top>
      <bottom/>
      <diagonal/>
    </border>
    <border>
      <left style="hair">
        <color auto="1"/>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thin">
        <color auto="1"/>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hair">
        <color auto="1"/>
      </left>
      <right/>
      <top/>
      <bottom style="hair">
        <color auto="1"/>
      </bottom>
      <diagonal/>
    </border>
    <border>
      <left style="hair">
        <color auto="1"/>
      </left>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s>
  <cellStyleXfs count="26">
    <xf numFmtId="0" fontId="0" fillId="0" borderId="0"/>
    <xf numFmtId="9" fontId="76" fillId="0" borderId="0" applyFont="0" applyFill="0" applyBorder="0" applyAlignment="0" applyProtection="0"/>
    <xf numFmtId="44" fontId="76" fillId="0" borderId="0" applyFont="0" applyFill="0" applyBorder="0" applyAlignment="0" applyProtection="0"/>
    <xf numFmtId="42" fontId="76" fillId="0" borderId="0" applyFont="0" applyFill="0" applyBorder="0" applyAlignment="0" applyProtection="0"/>
    <xf numFmtId="43" fontId="76" fillId="0" borderId="0" applyFont="0" applyFill="0" applyBorder="0" applyAlignment="0" applyProtection="0"/>
    <xf numFmtId="41" fontId="76" fillId="0" borderId="0" applyFont="0" applyFill="0" applyBorder="0" applyAlignment="0" applyProtection="0"/>
    <xf numFmtId="43" fontId="1" fillId="0" borderId="0" applyFont="0" applyFill="0" applyBorder="0" applyAlignment="0" applyProtection="0"/>
    <xf numFmtId="0" fontId="76"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cellStyleXfs>
  <cellXfs count="1074">
    <xf numFmtId="0" fontId="0" fillId="0" borderId="0" xfId="0"/>
    <xf numFmtId="0" fontId="6" fillId="0" borderId="0" xfId="0" applyFont="1"/>
    <xf numFmtId="0" fontId="3" fillId="0" borderId="0" xfId="0" applyFont="1" applyBorder="1" applyProtection="1">
      <protection locked="0"/>
    </xf>
    <xf numFmtId="0" fontId="3" fillId="0" borderId="1" xfId="0" applyFont="1" applyBorder="1" applyProtection="1">
      <protection locked="0"/>
    </xf>
    <xf numFmtId="0" fontId="3" fillId="0" borderId="0" xfId="0" applyFont="1" applyProtection="1">
      <protection locked="0"/>
    </xf>
    <xf numFmtId="0" fontId="12" fillId="0" borderId="2" xfId="0" quotePrefix="1" applyFont="1" applyBorder="1" applyAlignment="1" applyProtection="1">
      <alignment horizontal="center"/>
      <protection locked="0"/>
    </xf>
    <xf numFmtId="0" fontId="12" fillId="0" borderId="3" xfId="0" quotePrefix="1" applyFont="1" applyBorder="1" applyAlignment="1" applyProtection="1">
      <alignment horizontal="center"/>
      <protection locked="0"/>
    </xf>
    <xf numFmtId="0" fontId="14" fillId="0" borderId="0" xfId="0" applyFont="1" applyAlignment="1" applyProtection="1"/>
    <xf numFmtId="0" fontId="14" fillId="0" borderId="0" xfId="0" applyNumberFormat="1" applyFont="1" applyAlignment="1" applyProtection="1"/>
    <xf numFmtId="0" fontId="12" fillId="0" borderId="0" xfId="0" applyNumberFormat="1" applyFont="1" applyProtection="1"/>
    <xf numFmtId="0" fontId="12" fillId="0" borderId="0" xfId="0" applyFont="1" applyProtection="1">
      <protection locked="0"/>
    </xf>
    <xf numFmtId="0" fontId="12" fillId="0" borderId="0" xfId="0" applyFont="1" applyBorder="1" applyAlignment="1" applyProtection="1"/>
    <xf numFmtId="0" fontId="12" fillId="0" borderId="0" xfId="0" applyNumberFormat="1" applyFont="1" applyBorder="1" applyAlignment="1" applyProtection="1"/>
    <xf numFmtId="0" fontId="12" fillId="0" borderId="4" xfId="0" applyFont="1" applyBorder="1" applyAlignment="1" applyProtection="1">
      <alignment horizontal="left"/>
    </xf>
    <xf numFmtId="0" fontId="12" fillId="0" borderId="4" xfId="0" applyFont="1" applyBorder="1" applyProtection="1"/>
    <xf numFmtId="0" fontId="14" fillId="0" borderId="5" xfId="0" applyNumberFormat="1" applyFont="1" applyBorder="1" applyAlignment="1" applyProtection="1"/>
    <xf numFmtId="0" fontId="14" fillId="0" borderId="6" xfId="0" applyNumberFormat="1" applyFont="1" applyBorder="1" applyAlignment="1" applyProtection="1"/>
    <xf numFmtId="0" fontId="14" fillId="0" borderId="6" xfId="0" applyNumberFormat="1" applyFont="1" applyBorder="1" applyAlignment="1" applyProtection="1">
      <alignment horizontal="left"/>
    </xf>
    <xf numFmtId="0" fontId="14" fillId="0" borderId="7" xfId="0" applyNumberFormat="1" applyFont="1" applyBorder="1" applyAlignment="1" applyProtection="1"/>
    <xf numFmtId="0" fontId="12" fillId="0" borderId="0" xfId="0" applyFont="1" applyBorder="1" applyProtection="1"/>
    <xf numFmtId="0" fontId="12" fillId="0" borderId="0" xfId="0" applyNumberFormat="1" applyFont="1" applyBorder="1" applyAlignment="1" applyProtection="1">
      <alignment horizontal="center" wrapText="1"/>
    </xf>
    <xf numFmtId="0" fontId="12" fillId="0" borderId="2" xfId="0" applyNumberFormat="1" applyFont="1" applyBorder="1" applyAlignment="1" applyProtection="1">
      <alignment horizontal="center" wrapText="1"/>
    </xf>
    <xf numFmtId="0" fontId="12" fillId="0" borderId="8" xfId="0" applyNumberFormat="1" applyFont="1" applyBorder="1" applyAlignment="1" applyProtection="1">
      <alignment horizontal="center" wrapText="1"/>
    </xf>
    <xf numFmtId="0" fontId="12" fillId="0" borderId="2" xfId="0" applyFont="1" applyBorder="1" applyAlignment="1" applyProtection="1">
      <alignment horizontal="center" wrapText="1"/>
      <protection locked="0"/>
    </xf>
    <xf numFmtId="0" fontId="12" fillId="0" borderId="3" xfId="0" applyFont="1" applyBorder="1" applyAlignment="1" applyProtection="1">
      <alignment horizontal="center" wrapText="1"/>
      <protection locked="0"/>
    </xf>
    <xf numFmtId="0" fontId="12" fillId="0" borderId="9" xfId="0" applyFont="1" applyBorder="1" applyAlignment="1" applyProtection="1">
      <alignment horizontal="left"/>
    </xf>
    <xf numFmtId="0" fontId="12" fillId="0" borderId="9" xfId="0" applyFont="1" applyBorder="1" applyProtection="1"/>
    <xf numFmtId="0" fontId="12" fillId="0" borderId="10" xfId="0" quotePrefix="1" applyNumberFormat="1" applyFont="1" applyBorder="1" applyAlignment="1" applyProtection="1">
      <alignment horizontal="center"/>
    </xf>
    <xf numFmtId="0" fontId="12" fillId="0" borderId="11" xfId="0" quotePrefix="1" applyNumberFormat="1" applyFont="1" applyBorder="1" applyAlignment="1" applyProtection="1">
      <alignment horizontal="center"/>
    </xf>
    <xf numFmtId="0" fontId="12" fillId="0" borderId="9" xfId="0" quotePrefix="1" applyNumberFormat="1" applyFont="1" applyBorder="1" applyAlignment="1" applyProtection="1">
      <alignment horizontal="center"/>
    </xf>
    <xf numFmtId="0" fontId="12" fillId="0" borderId="12" xfId="0" quotePrefix="1" applyNumberFormat="1" applyFont="1" applyBorder="1" applyAlignment="1" applyProtection="1">
      <alignment horizontal="center"/>
    </xf>
    <xf numFmtId="0" fontId="14" fillId="0" borderId="0" xfId="0" applyFont="1" applyProtection="1">
      <protection locked="0"/>
    </xf>
    <xf numFmtId="164" fontId="13" fillId="0" borderId="8" xfId="0" applyNumberFormat="1" applyFont="1" applyBorder="1" applyProtection="1">
      <protection locked="0"/>
    </xf>
    <xf numFmtId="164" fontId="13" fillId="0" borderId="13" xfId="0" applyNumberFormat="1" applyFont="1" applyBorder="1" applyProtection="1">
      <protection locked="0"/>
    </xf>
    <xf numFmtId="164" fontId="13" fillId="0" borderId="14" xfId="0" applyNumberFormat="1" applyFont="1" applyBorder="1" applyProtection="1">
      <protection locked="0"/>
    </xf>
    <xf numFmtId="164" fontId="13" fillId="0" borderId="15" xfId="0" applyNumberFormat="1" applyFont="1" applyBorder="1" applyProtection="1">
      <protection locked="0"/>
    </xf>
    <xf numFmtId="0" fontId="12" fillId="0" borderId="0" xfId="0" applyFont="1" applyBorder="1" applyProtection="1">
      <protection locked="0"/>
    </xf>
    <xf numFmtId="0" fontId="12" fillId="0" borderId="16" xfId="0" applyFont="1" applyBorder="1" applyProtection="1">
      <protection locked="0"/>
    </xf>
    <xf numFmtId="0" fontId="12" fillId="0" borderId="1" xfId="0" applyFont="1" applyBorder="1" applyProtection="1">
      <protection locked="0"/>
    </xf>
    <xf numFmtId="0" fontId="12" fillId="0" borderId="9" xfId="0" applyFont="1" applyBorder="1" applyProtection="1">
      <protection locked="0"/>
    </xf>
    <xf numFmtId="0" fontId="13" fillId="0" borderId="0" xfId="0" applyFont="1" applyProtection="1">
      <protection locked="0"/>
    </xf>
    <xf numFmtId="0" fontId="5" fillId="0" borderId="0" xfId="0" applyFont="1" applyAlignment="1" applyProtection="1"/>
    <xf numFmtId="0" fontId="16" fillId="0" borderId="0" xfId="0" applyFont="1" applyBorder="1" applyAlignment="1" applyProtection="1"/>
    <xf numFmtId="0" fontId="5" fillId="0" borderId="0" xfId="0" applyNumberFormat="1" applyFont="1" applyAlignment="1" applyProtection="1">
      <alignment horizontal="right"/>
    </xf>
    <xf numFmtId="0" fontId="17" fillId="0" borderId="9" xfId="0" applyFont="1" applyBorder="1" applyProtection="1">
      <protection locked="0"/>
    </xf>
    <xf numFmtId="164" fontId="12" fillId="0" borderId="8" xfId="0" applyNumberFormat="1" applyFont="1" applyBorder="1" applyProtection="1">
      <protection locked="0"/>
    </xf>
    <xf numFmtId="164" fontId="12" fillId="0" borderId="2" xfId="0" applyNumberFormat="1" applyFont="1" applyBorder="1" applyProtection="1">
      <protection locked="0"/>
    </xf>
    <xf numFmtId="164" fontId="12" fillId="0" borderId="3" xfId="0" applyNumberFormat="1" applyFont="1" applyBorder="1" applyProtection="1">
      <protection locked="0"/>
    </xf>
    <xf numFmtId="164" fontId="12" fillId="0" borderId="17" xfId="0" applyNumberFormat="1" applyFont="1" applyBorder="1" applyProtection="1">
      <protection locked="0"/>
    </xf>
    <xf numFmtId="164" fontId="12" fillId="0" borderId="18" xfId="0" applyNumberFormat="1" applyFont="1" applyBorder="1" applyProtection="1">
      <protection locked="0"/>
    </xf>
    <xf numFmtId="164" fontId="12" fillId="0" borderId="11" xfId="0" applyNumberFormat="1" applyFont="1" applyBorder="1" applyProtection="1">
      <protection locked="0"/>
    </xf>
    <xf numFmtId="164" fontId="12" fillId="0" borderId="19" xfId="0" applyNumberFormat="1" applyFont="1" applyBorder="1" applyProtection="1">
      <protection locked="0"/>
    </xf>
    <xf numFmtId="164" fontId="12" fillId="2" borderId="19" xfId="0" applyNumberFormat="1" applyFont="1" applyFill="1" applyBorder="1" applyProtection="1">
      <protection locked="0"/>
    </xf>
    <xf numFmtId="164" fontId="12" fillId="2" borderId="3" xfId="0" applyNumberFormat="1" applyFont="1" applyFill="1" applyBorder="1" applyProtection="1">
      <protection locked="0"/>
    </xf>
    <xf numFmtId="164" fontId="12" fillId="2" borderId="20" xfId="0" applyNumberFormat="1" applyFont="1" applyFill="1" applyBorder="1" applyProtection="1">
      <protection locked="0"/>
    </xf>
    <xf numFmtId="164" fontId="12" fillId="2" borderId="21" xfId="0" applyNumberFormat="1" applyFont="1" applyFill="1" applyBorder="1" applyProtection="1">
      <protection locked="0"/>
    </xf>
    <xf numFmtId="164" fontId="12" fillId="0" borderId="20" xfId="0" applyNumberFormat="1" applyFont="1" applyBorder="1" applyProtection="1">
      <protection locked="0"/>
    </xf>
    <xf numFmtId="164" fontId="12" fillId="0" borderId="21" xfId="0" applyNumberFormat="1" applyFont="1" applyBorder="1" applyProtection="1">
      <protection locked="0"/>
    </xf>
    <xf numFmtId="164" fontId="12" fillId="0" borderId="22" xfId="0" applyNumberFormat="1" applyFont="1" applyBorder="1" applyProtection="1">
      <protection locked="0"/>
    </xf>
    <xf numFmtId="164" fontId="12" fillId="0" borderId="23" xfId="0" applyNumberFormat="1" applyFont="1" applyBorder="1" applyProtection="1">
      <protection locked="0"/>
    </xf>
    <xf numFmtId="0" fontId="19" fillId="0" borderId="9" xfId="0" applyFont="1" applyBorder="1" applyProtection="1">
      <protection locked="0"/>
    </xf>
    <xf numFmtId="0" fontId="12" fillId="0" borderId="0" xfId="0" applyFont="1" applyProtection="1">
      <protection locked="0"/>
    </xf>
    <xf numFmtId="0" fontId="14" fillId="0" borderId="9" xfId="0" applyNumberFormat="1" applyFont="1" applyBorder="1" applyAlignment="1"/>
    <xf numFmtId="0" fontId="12" fillId="0" borderId="0" xfId="0" applyFont="1" applyFill="1" applyProtection="1">
      <protection locked="0"/>
    </xf>
    <xf numFmtId="0" fontId="5" fillId="0" borderId="0" xfId="0" applyFont="1" applyAlignment="1" applyProtection="1">
      <alignment horizontal="left"/>
    </xf>
    <xf numFmtId="0" fontId="60" fillId="0" borderId="0" xfId="0" applyFont="1"/>
    <xf numFmtId="0" fontId="0" fillId="0" borderId="0" xfId="0" applyAlignment="1">
      <alignment horizontal="center"/>
    </xf>
    <xf numFmtId="0" fontId="0" fillId="0" borderId="0" xfId="0" applyAlignment="1">
      <alignment horizontal="left" indent="2"/>
    </xf>
    <xf numFmtId="164" fontId="0" fillId="0" borderId="0" xfId="0" applyNumberFormat="1"/>
    <xf numFmtId="0" fontId="27" fillId="0" borderId="0" xfId="0" applyFont="1" applyAlignment="1" applyProtection="1">
      <alignment horizontal="left"/>
    </xf>
    <xf numFmtId="0" fontId="27" fillId="0" borderId="0" xfId="0" applyFont="1" applyAlignment="1" applyProtection="1"/>
    <xf numFmtId="0" fontId="28" fillId="0" borderId="0" xfId="0" applyFont="1" applyAlignment="1" applyProtection="1"/>
    <xf numFmtId="0" fontId="28" fillId="0" borderId="0" xfId="0" applyNumberFormat="1" applyFont="1" applyAlignment="1" applyProtection="1"/>
    <xf numFmtId="0" fontId="29" fillId="0" borderId="0" xfId="0" applyNumberFormat="1" applyFont="1" applyProtection="1"/>
    <xf numFmtId="0" fontId="30" fillId="0" borderId="0" xfId="0" applyFont="1" applyAlignment="1" applyProtection="1"/>
    <xf numFmtId="0" fontId="29" fillId="0" borderId="0" xfId="0" applyFont="1" applyAlignment="1" applyProtection="1"/>
    <xf numFmtId="0" fontId="29" fillId="0" borderId="0" xfId="0" applyNumberFormat="1" applyFont="1" applyAlignment="1" applyProtection="1"/>
    <xf numFmtId="0" fontId="30" fillId="0" borderId="4" xfId="0" applyFont="1" applyBorder="1" applyProtection="1"/>
    <xf numFmtId="0" fontId="29" fillId="0" borderId="4" xfId="0" applyFont="1" applyBorder="1" applyProtection="1"/>
    <xf numFmtId="0" fontId="29" fillId="0" borderId="0" xfId="0" applyFont="1" applyBorder="1" applyProtection="1"/>
    <xf numFmtId="0" fontId="29" fillId="0" borderId="9" xfId="0" applyFont="1" applyBorder="1" applyProtection="1"/>
    <xf numFmtId="164" fontId="32" fillId="0" borderId="24" xfId="0" applyNumberFormat="1" applyFont="1" applyBorder="1" applyProtection="1">
      <protection locked="0"/>
    </xf>
    <xf numFmtId="164" fontId="32" fillId="0" borderId="8" xfId="0" applyNumberFormat="1" applyFont="1" applyBorder="1" applyProtection="1">
      <protection locked="0"/>
    </xf>
    <xf numFmtId="164" fontId="29" fillId="0" borderId="8" xfId="0" applyNumberFormat="1" applyFont="1" applyBorder="1" applyProtection="1">
      <protection locked="0"/>
    </xf>
    <xf numFmtId="164" fontId="29" fillId="0" borderId="17" xfId="0" applyNumberFormat="1" applyFont="1" applyBorder="1" applyProtection="1">
      <protection locked="0"/>
    </xf>
    <xf numFmtId="164" fontId="29" fillId="0" borderId="11" xfId="0" applyNumberFormat="1" applyFont="1" applyBorder="1" applyProtection="1">
      <protection locked="0"/>
    </xf>
    <xf numFmtId="164" fontId="29" fillId="0" borderId="0" xfId="0" applyNumberFormat="1" applyFont="1" applyBorder="1" applyProtection="1">
      <protection locked="0"/>
    </xf>
    <xf numFmtId="164" fontId="29" fillId="0" borderId="16" xfId="0" applyNumberFormat="1" applyFont="1" applyBorder="1" applyProtection="1">
      <protection locked="0"/>
    </xf>
    <xf numFmtId="164" fontId="29" fillId="0" borderId="9" xfId="0" applyNumberFormat="1" applyFont="1" applyBorder="1" applyProtection="1">
      <protection locked="0"/>
    </xf>
    <xf numFmtId="164" fontId="29" fillId="0" borderId="12" xfId="0" applyNumberFormat="1" applyFont="1" applyBorder="1" applyProtection="1">
      <protection locked="0"/>
    </xf>
    <xf numFmtId="164" fontId="32" fillId="0" borderId="25" xfId="0" applyNumberFormat="1" applyFont="1" applyBorder="1" applyAlignment="1" applyProtection="1">
      <alignment horizontal="right"/>
      <protection locked="0"/>
    </xf>
    <xf numFmtId="164" fontId="32" fillId="0" borderId="25" xfId="0" quotePrefix="1" applyNumberFormat="1" applyFont="1" applyBorder="1" applyAlignment="1" applyProtection="1">
      <alignment horizontal="right"/>
      <protection locked="0"/>
    </xf>
    <xf numFmtId="164" fontId="32" fillId="0" borderId="17" xfId="0" applyNumberFormat="1" applyFont="1" applyBorder="1" applyProtection="1">
      <protection locked="0"/>
    </xf>
    <xf numFmtId="164" fontId="29" fillId="0" borderId="8" xfId="0" applyNumberFormat="1" applyFont="1" applyBorder="1" applyAlignment="1" applyProtection="1">
      <alignment horizontal="right"/>
      <protection locked="0"/>
    </xf>
    <xf numFmtId="164" fontId="32" fillId="0" borderId="8" xfId="0" applyNumberFormat="1" applyFont="1" applyBorder="1" applyAlignment="1" applyProtection="1">
      <alignment horizontal="right"/>
      <protection locked="0"/>
    </xf>
    <xf numFmtId="164" fontId="29" fillId="0" borderId="16" xfId="0" applyNumberFormat="1" applyFont="1" applyBorder="1" applyAlignment="1" applyProtection="1">
      <alignment horizontal="right"/>
      <protection locked="0"/>
    </xf>
    <xf numFmtId="164" fontId="29" fillId="0" borderId="8" xfId="0" applyNumberFormat="1" applyFont="1" applyFill="1" applyBorder="1" applyAlignment="1" applyProtection="1">
      <alignment horizontal="right"/>
      <protection locked="0"/>
    </xf>
    <xf numFmtId="164" fontId="29" fillId="0" borderId="0" xfId="0" applyNumberFormat="1" applyFont="1" applyBorder="1" applyAlignment="1" applyProtection="1">
      <alignment horizontal="right"/>
      <protection locked="0"/>
    </xf>
    <xf numFmtId="0" fontId="27" fillId="0" borderId="0" xfId="0" applyFont="1" applyFill="1" applyAlignment="1" applyProtection="1"/>
    <xf numFmtId="0" fontId="30" fillId="0" borderId="0" xfId="0" applyFont="1" applyFill="1" applyAlignment="1" applyProtection="1"/>
    <xf numFmtId="0" fontId="30" fillId="0" borderId="4" xfId="0" applyFont="1" applyFill="1" applyBorder="1" applyProtection="1"/>
    <xf numFmtId="0" fontId="29" fillId="0" borderId="9" xfId="0" applyFont="1" applyFill="1" applyBorder="1" applyProtection="1"/>
    <xf numFmtId="0" fontId="30" fillId="0" borderId="0" xfId="0" applyFont="1" applyBorder="1" applyAlignment="1" applyProtection="1"/>
    <xf numFmtId="0" fontId="29" fillId="0" borderId="0" xfId="0" applyFont="1" applyBorder="1" applyAlignment="1" applyProtection="1"/>
    <xf numFmtId="0" fontId="29" fillId="0" borderId="0" xfId="0" applyNumberFormat="1" applyFont="1" applyBorder="1" applyAlignment="1" applyProtection="1"/>
    <xf numFmtId="0" fontId="30" fillId="0" borderId="0" xfId="0" applyFont="1"/>
    <xf numFmtId="0" fontId="30" fillId="0" borderId="26" xfId="0" applyFont="1" applyBorder="1"/>
    <xf numFmtId="0" fontId="30" fillId="0" borderId="27" xfId="0" applyFont="1" applyBorder="1"/>
    <xf numFmtId="0" fontId="30" fillId="0" borderId="28" xfId="0" applyFont="1" applyBorder="1"/>
    <xf numFmtId="0" fontId="30" fillId="0" borderId="29" xfId="0" applyFont="1" applyBorder="1"/>
    <xf numFmtId="0" fontId="30" fillId="0" borderId="0" xfId="0" applyFont="1" applyBorder="1"/>
    <xf numFmtId="0" fontId="30" fillId="0" borderId="30" xfId="0" applyFont="1" applyBorder="1"/>
    <xf numFmtId="0" fontId="38" fillId="0" borderId="0" xfId="0" applyFont="1" applyBorder="1" applyAlignment="1">
      <alignment horizontal="center" vertical="center"/>
    </xf>
    <xf numFmtId="0" fontId="39" fillId="0" borderId="0" xfId="0" applyFont="1" applyBorder="1"/>
    <xf numFmtId="0" fontId="27" fillId="0" borderId="0" xfId="0" applyFont="1" applyBorder="1" applyAlignment="1">
      <alignment horizontal="left"/>
    </xf>
    <xf numFmtId="0" fontId="41" fillId="0" borderId="0" xfId="0" applyFont="1" applyBorder="1"/>
    <xf numFmtId="0" fontId="30" fillId="0" borderId="0" xfId="0" applyFont="1" applyBorder="1" applyAlignment="1">
      <alignment horizontal="right"/>
    </xf>
    <xf numFmtId="0" fontId="30" fillId="0" borderId="31" xfId="0" applyFont="1" applyBorder="1"/>
    <xf numFmtId="0" fontId="30" fillId="0" borderId="32" xfId="0" applyFont="1" applyBorder="1"/>
    <xf numFmtId="0" fontId="30" fillId="0" borderId="33" xfId="0" applyFont="1" applyBorder="1"/>
    <xf numFmtId="0" fontId="42" fillId="0" borderId="0" xfId="0" applyFont="1" applyBorder="1"/>
    <xf numFmtId="0" fontId="44" fillId="0" borderId="0" xfId="0" applyFont="1" applyBorder="1" applyAlignment="1">
      <alignment horizontal="left" vertical="center"/>
    </xf>
    <xf numFmtId="0" fontId="44" fillId="0" borderId="0" xfId="0" applyFont="1" applyBorder="1" applyAlignment="1">
      <alignment vertical="center"/>
    </xf>
    <xf numFmtId="0" fontId="45" fillId="0" borderId="0" xfId="0" applyFont="1"/>
    <xf numFmtId="0" fontId="43" fillId="0" borderId="0" xfId="0" applyFont="1"/>
    <xf numFmtId="0" fontId="29" fillId="0" borderId="0" xfId="0" applyFont="1" applyProtection="1"/>
    <xf numFmtId="0" fontId="27" fillId="0" borderId="0" xfId="0" applyNumberFormat="1" applyFont="1" applyAlignment="1" applyProtection="1"/>
    <xf numFmtId="0" fontId="30" fillId="0" borderId="14" xfId="0" applyFont="1" applyBorder="1" applyAlignment="1" applyProtection="1">
      <alignment horizontal="left"/>
    </xf>
    <xf numFmtId="0" fontId="29" fillId="0" borderId="10" xfId="0" applyFont="1" applyBorder="1" applyAlignment="1" applyProtection="1">
      <alignment horizontal="left"/>
    </xf>
    <xf numFmtId="0" fontId="33" fillId="0" borderId="9" xfId="0" applyFont="1" applyBorder="1" applyAlignment="1" applyProtection="1">
      <alignment horizontal="left" indent="1"/>
    </xf>
    <xf numFmtId="0" fontId="33" fillId="0" borderId="2" xfId="0" applyFont="1" applyFill="1" applyBorder="1" applyAlignment="1" applyProtection="1">
      <alignment horizontal="left"/>
    </xf>
    <xf numFmtId="0" fontId="33" fillId="0" borderId="10" xfId="0" applyFont="1" applyFill="1" applyBorder="1" applyAlignment="1" applyProtection="1">
      <alignment horizontal="left"/>
    </xf>
    <xf numFmtId="0" fontId="33" fillId="0" borderId="0" xfId="0" applyFont="1" applyBorder="1" applyAlignment="1" applyProtection="1">
      <alignment horizontal="left"/>
    </xf>
    <xf numFmtId="0" fontId="47" fillId="0" borderId="34" xfId="0" applyNumberFormat="1" applyFont="1" applyBorder="1" applyAlignment="1" applyProtection="1">
      <alignment horizontal="center"/>
    </xf>
    <xf numFmtId="0" fontId="33" fillId="0" borderId="11" xfId="0" quotePrefix="1" applyNumberFormat="1" applyFont="1" applyBorder="1" applyAlignment="1" applyProtection="1">
      <alignment horizontal="center"/>
    </xf>
    <xf numFmtId="0" fontId="43" fillId="0" borderId="0" xfId="0" applyFont="1" applyFill="1" applyBorder="1" applyAlignment="1">
      <alignment vertical="center"/>
    </xf>
    <xf numFmtId="0" fontId="44" fillId="0" borderId="0" xfId="0" applyFont="1" applyFill="1" applyBorder="1" applyAlignment="1">
      <alignment vertical="center"/>
    </xf>
    <xf numFmtId="0" fontId="43" fillId="0" borderId="0" xfId="0" applyFont="1" applyBorder="1" applyAlignment="1">
      <alignment vertical="center"/>
    </xf>
    <xf numFmtId="0" fontId="50" fillId="0" borderId="0" xfId="0" applyFont="1" applyFill="1" applyBorder="1" applyAlignment="1" applyProtection="1">
      <alignment horizontal="left"/>
    </xf>
    <xf numFmtId="0" fontId="50" fillId="0" borderId="4" xfId="0" applyFont="1" applyFill="1" applyBorder="1" applyAlignment="1" applyProtection="1">
      <alignment horizontal="left"/>
    </xf>
    <xf numFmtId="0" fontId="29" fillId="0" borderId="4" xfId="0" applyFont="1" applyFill="1" applyBorder="1" applyProtection="1"/>
    <xf numFmtId="0" fontId="29" fillId="0" borderId="0" xfId="0" applyFont="1" applyFill="1" applyBorder="1" applyProtection="1"/>
    <xf numFmtId="0" fontId="28" fillId="0" borderId="5" xfId="0" applyNumberFormat="1" applyFont="1" applyBorder="1" applyAlignment="1" applyProtection="1"/>
    <xf numFmtId="0" fontId="28" fillId="0" borderId="6" xfId="0" applyNumberFormat="1" applyFont="1" applyBorder="1" applyAlignment="1" applyProtection="1"/>
    <xf numFmtId="0" fontId="28" fillId="0" borderId="6" xfId="0" applyNumberFormat="1" applyFont="1" applyBorder="1" applyAlignment="1" applyProtection="1">
      <alignment horizontal="left"/>
    </xf>
    <xf numFmtId="0" fontId="28" fillId="0" borderId="7" xfId="0" applyNumberFormat="1" applyFont="1" applyBorder="1" applyAlignment="1" applyProtection="1"/>
    <xf numFmtId="0" fontId="29" fillId="0" borderId="2" xfId="0" applyNumberFormat="1" applyFont="1" applyBorder="1" applyAlignment="1" applyProtection="1">
      <alignment horizontal="center" vertical="center" wrapText="1"/>
    </xf>
    <xf numFmtId="0" fontId="29" fillId="0" borderId="10" xfId="0" applyNumberFormat="1" applyFont="1" applyBorder="1" applyAlignment="1" applyProtection="1">
      <alignment horizontal="center"/>
    </xf>
    <xf numFmtId="0" fontId="29" fillId="0" borderId="11" xfId="0" applyNumberFormat="1" applyFont="1" applyBorder="1" applyAlignment="1" applyProtection="1">
      <alignment horizontal="center"/>
    </xf>
    <xf numFmtId="0" fontId="29" fillId="0" borderId="9" xfId="0" applyNumberFormat="1" applyFont="1" applyBorder="1" applyAlignment="1" applyProtection="1">
      <alignment horizontal="center"/>
    </xf>
    <xf numFmtId="0" fontId="29" fillId="0" borderId="12" xfId="0" applyNumberFormat="1" applyFont="1" applyBorder="1" applyAlignment="1" applyProtection="1">
      <alignment horizontal="center"/>
    </xf>
    <xf numFmtId="0" fontId="29" fillId="0" borderId="0" xfId="0" applyFont="1" applyFill="1" applyBorder="1" applyAlignment="1" applyProtection="1">
      <alignment horizontal="left" indent="2"/>
    </xf>
    <xf numFmtId="49" fontId="29" fillId="0" borderId="2" xfId="0" applyNumberFormat="1" applyFont="1" applyFill="1" applyBorder="1" applyAlignment="1" applyProtection="1">
      <alignment horizontal="left"/>
    </xf>
    <xf numFmtId="0" fontId="29" fillId="0" borderId="9" xfId="0" applyFont="1" applyFill="1" applyBorder="1" applyAlignment="1" applyProtection="1">
      <alignment horizontal="left" indent="2"/>
    </xf>
    <xf numFmtId="0" fontId="29" fillId="0" borderId="1" xfId="0" applyFont="1" applyBorder="1" applyProtection="1"/>
    <xf numFmtId="0" fontId="51" fillId="0" borderId="1" xfId="0" applyFont="1" applyBorder="1" applyAlignment="1">
      <alignment horizontal="right" vertical="top" wrapText="1"/>
    </xf>
    <xf numFmtId="0" fontId="51" fillId="0" borderId="1" xfId="0" applyFont="1" applyBorder="1" applyAlignment="1">
      <alignment horizontal="left"/>
    </xf>
    <xf numFmtId="0" fontId="51" fillId="0" borderId="35" xfId="0" applyFont="1" applyBorder="1" applyAlignment="1">
      <alignment horizontal="left"/>
    </xf>
    <xf numFmtId="0" fontId="51" fillId="0" borderId="35" xfId="0" applyFont="1" applyBorder="1" applyAlignment="1">
      <alignment horizontal="left" vertical="center"/>
    </xf>
    <xf numFmtId="49" fontId="27" fillId="0" borderId="0" xfId="0" applyNumberFormat="1" applyFont="1" applyAlignment="1" applyProtection="1">
      <alignment horizontal="left"/>
    </xf>
    <xf numFmtId="49" fontId="30" fillId="0" borderId="14" xfId="0" applyNumberFormat="1" applyFont="1" applyBorder="1" applyAlignment="1" applyProtection="1">
      <alignment horizontal="left"/>
    </xf>
    <xf numFmtId="49" fontId="29" fillId="0" borderId="10" xfId="0" applyNumberFormat="1" applyFont="1" applyBorder="1" applyAlignment="1" applyProtection="1">
      <alignment horizontal="left"/>
    </xf>
    <xf numFmtId="49" fontId="28" fillId="0" borderId="25" xfId="0" applyNumberFormat="1" applyFont="1" applyBorder="1" applyAlignment="1" applyProtection="1">
      <alignment horizontal="left"/>
    </xf>
    <xf numFmtId="49" fontId="28" fillId="0" borderId="2" xfId="0" applyNumberFormat="1" applyFont="1" applyBorder="1" applyAlignment="1" applyProtection="1">
      <alignment horizontal="left"/>
    </xf>
    <xf numFmtId="49" fontId="29" fillId="0" borderId="2" xfId="0" applyNumberFormat="1" applyFont="1" applyBorder="1" applyAlignment="1" applyProtection="1">
      <alignment horizontal="left"/>
    </xf>
    <xf numFmtId="49" fontId="28" fillId="0" borderId="36" xfId="0" applyNumberFormat="1" applyFont="1" applyBorder="1" applyAlignment="1" applyProtection="1">
      <alignment horizontal="left"/>
    </xf>
    <xf numFmtId="49" fontId="29" fillId="0" borderId="36" xfId="0" applyNumberFormat="1" applyFont="1" applyBorder="1" applyAlignment="1" applyProtection="1">
      <alignment horizontal="left"/>
    </xf>
    <xf numFmtId="49" fontId="29" fillId="0" borderId="36" xfId="0" applyNumberFormat="1" applyFont="1" applyFill="1" applyBorder="1" applyAlignment="1" applyProtection="1">
      <alignment horizontal="left"/>
    </xf>
    <xf numFmtId="49" fontId="29" fillId="0" borderId="10" xfId="0" applyNumberFormat="1" applyFont="1" applyFill="1" applyBorder="1" applyAlignment="1" applyProtection="1">
      <alignment horizontal="left"/>
    </xf>
    <xf numFmtId="49" fontId="30" fillId="0" borderId="14" xfId="0" applyNumberFormat="1" applyFont="1" applyFill="1" applyBorder="1" applyAlignment="1" applyProtection="1">
      <alignment horizontal="left"/>
    </xf>
    <xf numFmtId="49" fontId="28" fillId="0" borderId="2" xfId="0" applyNumberFormat="1" applyFont="1" applyFill="1" applyBorder="1" applyAlignment="1" applyProtection="1">
      <alignment horizontal="left"/>
    </xf>
    <xf numFmtId="49" fontId="28" fillId="0" borderId="25" xfId="0" applyNumberFormat="1" applyFont="1" applyFill="1" applyBorder="1" applyAlignment="1" applyProtection="1">
      <alignment horizontal="left"/>
    </xf>
    <xf numFmtId="49" fontId="28" fillId="0" borderId="10" xfId="0" applyNumberFormat="1" applyFont="1" applyFill="1" applyBorder="1" applyAlignment="1" applyProtection="1">
      <alignment horizontal="left"/>
    </xf>
    <xf numFmtId="49" fontId="29" fillId="0" borderId="2" xfId="0" quotePrefix="1" applyNumberFormat="1" applyFont="1" applyFill="1" applyBorder="1" applyAlignment="1" applyProtection="1">
      <alignment horizontal="left"/>
    </xf>
    <xf numFmtId="49" fontId="29" fillId="0" borderId="36" xfId="0" quotePrefix="1" applyNumberFormat="1" applyFont="1" applyFill="1" applyBorder="1" applyAlignment="1" applyProtection="1">
      <alignment horizontal="left"/>
    </xf>
    <xf numFmtId="49" fontId="29" fillId="0" borderId="10" xfId="0" quotePrefix="1" applyNumberFormat="1" applyFont="1" applyFill="1" applyBorder="1" applyAlignment="1" applyProtection="1">
      <alignment horizontal="left"/>
    </xf>
    <xf numFmtId="49" fontId="51" fillId="0" borderId="2" xfId="0" quotePrefix="1" applyNumberFormat="1" applyFont="1" applyFill="1" applyBorder="1" applyAlignment="1" applyProtection="1">
      <alignment horizontal="left"/>
    </xf>
    <xf numFmtId="49" fontId="56" fillId="0" borderId="2" xfId="0" applyNumberFormat="1" applyFont="1" applyBorder="1" applyAlignment="1" applyProtection="1">
      <alignment horizontal="left"/>
    </xf>
    <xf numFmtId="49" fontId="56" fillId="0" borderId="37" xfId="0" applyNumberFormat="1" applyFont="1" applyBorder="1" applyAlignment="1" applyProtection="1">
      <alignment horizontal="left"/>
    </xf>
    <xf numFmtId="49" fontId="56" fillId="0" borderId="5" xfId="0" applyNumberFormat="1" applyFont="1" applyBorder="1" applyAlignment="1" applyProtection="1">
      <alignment horizontal="left"/>
    </xf>
    <xf numFmtId="49" fontId="66" fillId="0" borderId="2" xfId="0" applyNumberFormat="1" applyFont="1" applyFill="1" applyBorder="1" applyAlignment="1" applyProtection="1">
      <alignment horizontal="left"/>
    </xf>
    <xf numFmtId="49" fontId="67" fillId="0" borderId="2" xfId="0" applyNumberFormat="1" applyFont="1" applyBorder="1" applyAlignment="1" applyProtection="1">
      <alignment horizontal="left"/>
    </xf>
    <xf numFmtId="49" fontId="66" fillId="0" borderId="2" xfId="0" applyNumberFormat="1" applyFont="1" applyBorder="1" applyAlignment="1" applyProtection="1">
      <alignment horizontal="left"/>
    </xf>
    <xf numFmtId="49" fontId="66" fillId="0" borderId="25" xfId="0" applyNumberFormat="1" applyFont="1" applyBorder="1" applyAlignment="1" applyProtection="1">
      <alignment horizontal="left"/>
    </xf>
    <xf numFmtId="49" fontId="66" fillId="0" borderId="25" xfId="0" applyNumberFormat="1" applyFont="1" applyFill="1" applyBorder="1" applyAlignment="1" applyProtection="1">
      <alignment horizontal="left"/>
    </xf>
    <xf numFmtId="49" fontId="66" fillId="0" borderId="36" xfId="0" applyNumberFormat="1" applyFont="1" applyFill="1" applyBorder="1" applyAlignment="1" applyProtection="1">
      <alignment horizontal="left"/>
    </xf>
    <xf numFmtId="49" fontId="66" fillId="0" borderId="38" xfId="0" applyNumberFormat="1" applyFont="1" applyBorder="1" applyAlignment="1" applyProtection="1">
      <alignment horizontal="left"/>
    </xf>
    <xf numFmtId="49" fontId="29" fillId="0" borderId="37" xfId="0" applyNumberFormat="1" applyFont="1" applyFill="1" applyBorder="1" applyAlignment="1" applyProtection="1">
      <alignment horizontal="left"/>
    </xf>
    <xf numFmtId="164" fontId="32" fillId="0" borderId="17" xfId="0" applyNumberFormat="1" applyFont="1" applyBorder="1" applyAlignment="1" applyProtection="1">
      <alignment horizontal="right"/>
      <protection locked="0"/>
    </xf>
    <xf numFmtId="164" fontId="32" fillId="0" borderId="24" xfId="0" applyNumberFormat="1" applyFont="1" applyBorder="1" applyAlignment="1" applyProtection="1">
      <alignment horizontal="right"/>
      <protection locked="0"/>
    </xf>
    <xf numFmtId="164" fontId="29" fillId="0" borderId="11" xfId="0" applyNumberFormat="1" applyFont="1" applyBorder="1" applyAlignment="1" applyProtection="1">
      <alignment horizontal="right"/>
      <protection locked="0"/>
    </xf>
    <xf numFmtId="164" fontId="29" fillId="0" borderId="9" xfId="0" applyNumberFormat="1" applyFont="1" applyBorder="1" applyAlignment="1" applyProtection="1">
      <alignment horizontal="right"/>
      <protection locked="0"/>
    </xf>
    <xf numFmtId="164" fontId="29" fillId="0" borderId="17" xfId="0" applyNumberFormat="1" applyFont="1" applyBorder="1" applyAlignment="1" applyProtection="1">
      <alignment horizontal="right"/>
      <protection locked="0"/>
    </xf>
    <xf numFmtId="164" fontId="29" fillId="0" borderId="1" xfId="0" applyNumberFormat="1" applyFont="1" applyBorder="1" applyAlignment="1" applyProtection="1">
      <alignment horizontal="right"/>
      <protection locked="0"/>
    </xf>
    <xf numFmtId="164" fontId="34" fillId="0" borderId="34" xfId="0" applyNumberFormat="1" applyFont="1" applyBorder="1" applyAlignment="1" applyProtection="1">
      <alignment horizontal="right"/>
      <protection locked="0"/>
    </xf>
    <xf numFmtId="164" fontId="29" fillId="0" borderId="24" xfId="0" applyNumberFormat="1" applyFont="1" applyFill="1" applyBorder="1" applyAlignment="1" applyProtection="1">
      <alignment horizontal="right"/>
      <protection locked="0"/>
    </xf>
    <xf numFmtId="164" fontId="29" fillId="0" borderId="17" xfId="0" applyNumberFormat="1" applyFont="1" applyFill="1" applyBorder="1" applyAlignment="1" applyProtection="1">
      <alignment horizontal="right"/>
      <protection locked="0"/>
    </xf>
    <xf numFmtId="164" fontId="29" fillId="0" borderId="11" xfId="0" applyNumberFormat="1" applyFont="1" applyFill="1" applyBorder="1" applyAlignment="1" applyProtection="1">
      <alignment horizontal="right"/>
      <protection locked="0"/>
    </xf>
    <xf numFmtId="164" fontId="29" fillId="0" borderId="24" xfId="0" applyNumberFormat="1" applyFont="1" applyBorder="1" applyAlignment="1" applyProtection="1">
      <alignment horizontal="right"/>
      <protection locked="0"/>
    </xf>
    <xf numFmtId="164" fontId="51" fillId="0" borderId="8" xfId="0" applyNumberFormat="1" applyFont="1" applyFill="1" applyBorder="1" applyAlignment="1" applyProtection="1">
      <alignment horizontal="right"/>
      <protection locked="0"/>
    </xf>
    <xf numFmtId="164" fontId="29" fillId="0" borderId="18" xfId="0" applyNumberFormat="1" applyFont="1" applyFill="1" applyBorder="1" applyAlignment="1" applyProtection="1">
      <alignment horizontal="right"/>
      <protection locked="0"/>
    </xf>
    <xf numFmtId="164" fontId="29" fillId="0" borderId="39" xfId="0" applyNumberFormat="1" applyFont="1" applyFill="1" applyBorder="1" applyAlignment="1" applyProtection="1">
      <alignment horizontal="right"/>
      <protection locked="0"/>
    </xf>
    <xf numFmtId="164" fontId="29" fillId="0" borderId="9" xfId="0" applyNumberFormat="1" applyFont="1" applyFill="1" applyBorder="1" applyAlignment="1" applyProtection="1">
      <alignment horizontal="right"/>
      <protection locked="0"/>
    </xf>
    <xf numFmtId="164" fontId="32" fillId="0" borderId="39" xfId="0" applyNumberFormat="1" applyFont="1" applyBorder="1" applyAlignment="1" applyProtection="1">
      <alignment horizontal="right"/>
      <protection locked="0"/>
    </xf>
    <xf numFmtId="49" fontId="28" fillId="0" borderId="37" xfId="0" applyNumberFormat="1" applyFont="1" applyBorder="1" applyAlignment="1" applyProtection="1">
      <alignment horizontal="left"/>
    </xf>
    <xf numFmtId="0" fontId="61" fillId="0" borderId="40" xfId="0" applyFont="1" applyBorder="1" applyAlignment="1">
      <alignment horizontal="centerContinuous" vertical="center" wrapText="1"/>
    </xf>
    <xf numFmtId="0" fontId="28" fillId="0" borderId="0" xfId="0" applyFont="1" applyBorder="1" applyAlignment="1">
      <alignment horizontal="centerContinuous" vertical="center"/>
    </xf>
    <xf numFmtId="0" fontId="28" fillId="0" borderId="41" xfId="0" applyFont="1" applyBorder="1" applyAlignment="1">
      <alignment horizontal="center" vertical="center" wrapText="1"/>
    </xf>
    <xf numFmtId="0" fontId="37" fillId="0" borderId="0" xfId="0" applyFont="1" applyBorder="1" applyAlignment="1">
      <alignment horizontal="center" vertical="center"/>
    </xf>
    <xf numFmtId="0" fontId="51" fillId="0" borderId="35" xfId="0" applyFont="1" applyFill="1" applyBorder="1" applyAlignment="1">
      <alignment horizontal="left"/>
    </xf>
    <xf numFmtId="0" fontId="51" fillId="0" borderId="42" xfId="0" applyFont="1" applyFill="1" applyBorder="1" applyAlignment="1">
      <alignment horizontal="left"/>
    </xf>
    <xf numFmtId="0" fontId="46" fillId="0" borderId="0" xfId="0" applyFont="1" applyBorder="1" applyAlignment="1">
      <alignment horizontal="center"/>
    </xf>
    <xf numFmtId="0" fontId="29" fillId="0" borderId="9" xfId="0" applyNumberFormat="1" applyFont="1" applyFill="1" applyBorder="1" applyAlignment="1" applyProtection="1">
      <alignment horizontal="center"/>
    </xf>
    <xf numFmtId="0" fontId="70" fillId="0" borderId="0" xfId="0" applyFont="1"/>
    <xf numFmtId="0" fontId="69" fillId="3" borderId="0" xfId="0" applyFont="1" applyFill="1" applyBorder="1" applyAlignment="1">
      <alignment vertical="center"/>
    </xf>
    <xf numFmtId="0" fontId="31" fillId="0" borderId="9" xfId="0" applyNumberFormat="1" applyFont="1" applyBorder="1" applyAlignment="1" applyProtection="1">
      <alignment horizontal="right"/>
    </xf>
    <xf numFmtId="0" fontId="29" fillId="0" borderId="8" xfId="0" applyNumberFormat="1" applyFont="1" applyBorder="1" applyAlignment="1" applyProtection="1">
      <alignment horizontal="center" vertical="center" wrapText="1"/>
    </xf>
    <xf numFmtId="0" fontId="29" fillId="0" borderId="0" xfId="0" applyNumberFormat="1" applyFont="1" applyBorder="1" applyAlignment="1" applyProtection="1">
      <alignment horizontal="center" vertical="center" wrapText="1"/>
    </xf>
    <xf numFmtId="0" fontId="27" fillId="0" borderId="2" xfId="0" applyFont="1" applyBorder="1" applyAlignment="1" applyProtection="1">
      <alignment horizontal="left" vertical="center" wrapText="1" indent="1"/>
    </xf>
    <xf numFmtId="0" fontId="27" fillId="0" borderId="0" xfId="0" applyFont="1" applyBorder="1" applyAlignment="1" applyProtection="1">
      <alignment horizontal="left" vertical="center" wrapText="1" indent="1"/>
    </xf>
    <xf numFmtId="0" fontId="27" fillId="0" borderId="0" xfId="0" applyNumberFormat="1" applyFont="1" applyAlignment="1" applyProtection="1">
      <alignment horizontal="right"/>
    </xf>
    <xf numFmtId="0" fontId="29" fillId="0" borderId="16" xfId="0" applyNumberFormat="1" applyFont="1" applyBorder="1" applyAlignment="1" applyProtection="1">
      <alignment horizontal="center" vertical="center" wrapText="1"/>
    </xf>
    <xf numFmtId="49" fontId="27" fillId="0" borderId="2" xfId="0" applyNumberFormat="1" applyFont="1" applyBorder="1" applyAlignment="1" applyProtection="1">
      <alignment horizontal="left" vertical="center" wrapText="1" indent="1"/>
    </xf>
    <xf numFmtId="49" fontId="27" fillId="0" borderId="0" xfId="0" applyNumberFormat="1" applyFont="1" applyBorder="1" applyAlignment="1" applyProtection="1">
      <alignment horizontal="left" vertical="center" wrapText="1" indent="1"/>
    </xf>
    <xf numFmtId="49" fontId="27" fillId="0" borderId="2" xfId="0" applyNumberFormat="1" applyFont="1" applyFill="1" applyBorder="1" applyAlignment="1" applyProtection="1">
      <alignment horizontal="left" vertical="center" wrapText="1" indent="1"/>
    </xf>
    <xf numFmtId="49" fontId="27" fillId="0" borderId="0" xfId="0" applyNumberFormat="1" applyFont="1" applyFill="1" applyBorder="1" applyAlignment="1" applyProtection="1">
      <alignment horizontal="left" vertical="center" wrapText="1" indent="1"/>
    </xf>
    <xf numFmtId="0" fontId="47" fillId="0" borderId="14" xfId="0" applyFont="1" applyBorder="1" applyAlignment="1" applyProtection="1">
      <alignment vertical="center" wrapText="1"/>
    </xf>
    <xf numFmtId="3" fontId="27" fillId="0" borderId="0" xfId="0" applyNumberFormat="1" applyFont="1" applyAlignment="1" applyProtection="1">
      <alignment horizontal="right"/>
    </xf>
    <xf numFmtId="0" fontId="47" fillId="0" borderId="43" xfId="0" applyFont="1" applyBorder="1" applyAlignment="1" applyProtection="1">
      <alignment horizontal="center"/>
      <protection locked="0"/>
    </xf>
    <xf numFmtId="0" fontId="47" fillId="0" borderId="44" xfId="0" applyFont="1" applyBorder="1" applyAlignment="1" applyProtection="1">
      <alignment horizontal="center"/>
      <protection locked="0"/>
    </xf>
    <xf numFmtId="0" fontId="69" fillId="0" borderId="0" xfId="0" applyFont="1" applyBorder="1" applyAlignment="1" applyProtection="1">
      <alignment vertical="center"/>
      <protection locked="0"/>
    </xf>
    <xf numFmtId="165" fontId="69" fillId="0" borderId="0" xfId="0" applyNumberFormat="1" applyFont="1" applyBorder="1" applyAlignment="1" applyProtection="1">
      <alignment vertical="center"/>
      <protection locked="0"/>
    </xf>
    <xf numFmtId="0" fontId="0" fillId="0" borderId="0" xfId="0" applyProtection="1"/>
    <xf numFmtId="0" fontId="30" fillId="0" borderId="0" xfId="0" applyFont="1" applyProtection="1"/>
    <xf numFmtId="0" fontId="32" fillId="0" borderId="0" xfId="0" applyFont="1" applyProtection="1"/>
    <xf numFmtId="0" fontId="29" fillId="0" borderId="2" xfId="0" applyFont="1" applyBorder="1" applyAlignment="1" applyProtection="1">
      <alignment horizontal="center" wrapText="1"/>
    </xf>
    <xf numFmtId="0" fontId="29" fillId="0" borderId="3" xfId="0" applyFont="1" applyBorder="1" applyAlignment="1" applyProtection="1">
      <alignment horizontal="center" wrapText="1"/>
    </xf>
    <xf numFmtId="0" fontId="29" fillId="0" borderId="10" xfId="0" quotePrefix="1" applyFont="1" applyBorder="1" applyAlignment="1" applyProtection="1">
      <alignment horizontal="center"/>
    </xf>
    <xf numFmtId="0" fontId="29" fillId="0" borderId="23" xfId="0" quotePrefix="1" applyFont="1" applyBorder="1" applyAlignment="1" applyProtection="1">
      <alignment horizontal="center"/>
    </xf>
    <xf numFmtId="0" fontId="33" fillId="0" borderId="0" xfId="0" applyFont="1" applyBorder="1" applyProtection="1"/>
    <xf numFmtId="164" fontId="29" fillId="0" borderId="8" xfId="0" applyNumberFormat="1" applyFont="1" applyBorder="1" applyAlignment="1" applyProtection="1">
      <alignment horizontal="right"/>
    </xf>
    <xf numFmtId="164" fontId="29" fillId="0" borderId="0" xfId="0" applyNumberFormat="1" applyFont="1" applyBorder="1" applyAlignment="1" applyProtection="1">
      <alignment horizontal="right"/>
    </xf>
    <xf numFmtId="164" fontId="29" fillId="0" borderId="16" xfId="0" applyNumberFormat="1" applyFont="1" applyBorder="1" applyAlignment="1" applyProtection="1">
      <alignment horizontal="right"/>
    </xf>
    <xf numFmtId="0" fontId="30" fillId="0" borderId="0" xfId="0" applyFont="1" applyAlignment="1" applyProtection="1">
      <alignment horizontal="right"/>
    </xf>
    <xf numFmtId="164" fontId="34" fillId="0" borderId="2" xfId="0" applyNumberFormat="1" applyFont="1" applyBorder="1" applyAlignment="1" applyProtection="1">
      <alignment horizontal="right"/>
    </xf>
    <xf numFmtId="164" fontId="34" fillId="0" borderId="3" xfId="0" applyNumberFormat="1" applyFont="1" applyBorder="1" applyAlignment="1" applyProtection="1">
      <alignment horizontal="right"/>
    </xf>
    <xf numFmtId="164" fontId="32" fillId="0" borderId="8" xfId="0" applyNumberFormat="1" applyFont="1" applyBorder="1" applyAlignment="1" applyProtection="1">
      <alignment horizontal="right"/>
    </xf>
    <xf numFmtId="0" fontId="33" fillId="0" borderId="1" xfId="0" applyFont="1" applyBorder="1" applyProtection="1"/>
    <xf numFmtId="164" fontId="29" fillId="0" borderId="17" xfId="0" applyNumberFormat="1" applyFont="1" applyBorder="1" applyAlignment="1" applyProtection="1">
      <alignment horizontal="right"/>
    </xf>
    <xf numFmtId="164" fontId="34" fillId="0" borderId="36" xfId="0" applyNumberFormat="1" applyFont="1" applyBorder="1" applyAlignment="1" applyProtection="1">
      <alignment horizontal="right"/>
    </xf>
    <xf numFmtId="164" fontId="34" fillId="0" borderId="21" xfId="0" applyNumberFormat="1" applyFont="1" applyBorder="1" applyAlignment="1" applyProtection="1">
      <alignment horizontal="right"/>
    </xf>
    <xf numFmtId="0" fontId="33" fillId="0" borderId="35" xfId="0" applyFont="1" applyBorder="1" applyProtection="1"/>
    <xf numFmtId="164" fontId="32" fillId="0" borderId="39" xfId="0" applyNumberFormat="1" applyFont="1" applyBorder="1" applyAlignment="1" applyProtection="1">
      <alignment horizontal="right"/>
    </xf>
    <xf numFmtId="164" fontId="34" fillId="0" borderId="37" xfId="0" applyNumberFormat="1" applyFont="1" applyBorder="1" applyAlignment="1" applyProtection="1">
      <alignment horizontal="right"/>
    </xf>
    <xf numFmtId="164" fontId="34" fillId="0" borderId="46" xfId="0" applyNumberFormat="1" applyFont="1" applyBorder="1" applyAlignment="1" applyProtection="1">
      <alignment horizontal="right"/>
    </xf>
    <xf numFmtId="164" fontId="29" fillId="0" borderId="1" xfId="0" applyNumberFormat="1" applyFont="1" applyBorder="1" applyAlignment="1" applyProtection="1">
      <alignment horizontal="right"/>
    </xf>
    <xf numFmtId="164" fontId="29" fillId="0" borderId="47" xfId="0" applyNumberFormat="1" applyFont="1" applyBorder="1" applyAlignment="1" applyProtection="1">
      <alignment horizontal="right"/>
    </xf>
    <xf numFmtId="164" fontId="32" fillId="0" borderId="17" xfId="0" applyNumberFormat="1" applyFont="1" applyBorder="1" applyAlignment="1" applyProtection="1">
      <alignment horizontal="right"/>
    </xf>
    <xf numFmtId="49" fontId="29" fillId="0" borderId="5" xfId="0" applyNumberFormat="1" applyFont="1" applyBorder="1" applyAlignment="1" applyProtection="1"/>
    <xf numFmtId="0" fontId="33" fillId="0" borderId="6" xfId="0" applyFont="1" applyBorder="1" applyProtection="1"/>
    <xf numFmtId="164" fontId="34" fillId="0" borderId="34" xfId="0" applyNumberFormat="1" applyFont="1" applyBorder="1" applyAlignment="1" applyProtection="1">
      <alignment horizontal="right"/>
    </xf>
    <xf numFmtId="164" fontId="34" fillId="0" borderId="5" xfId="0" applyNumberFormat="1" applyFont="1" applyBorder="1" applyAlignment="1" applyProtection="1">
      <alignment horizontal="right"/>
    </xf>
    <xf numFmtId="164" fontId="34" fillId="0" borderId="48" xfId="0" applyNumberFormat="1" applyFont="1" applyBorder="1" applyAlignment="1" applyProtection="1">
      <alignment horizontal="right"/>
    </xf>
    <xf numFmtId="0" fontId="33" fillId="0" borderId="0" xfId="0" applyFont="1" applyFill="1" applyBorder="1" applyProtection="1"/>
    <xf numFmtId="164" fontId="29" fillId="0" borderId="8" xfId="0" applyNumberFormat="1" applyFont="1" applyFill="1" applyBorder="1" applyAlignment="1" applyProtection="1">
      <alignment horizontal="right"/>
    </xf>
    <xf numFmtId="164" fontId="29" fillId="0" borderId="0" xfId="0" applyNumberFormat="1" applyFont="1" applyFill="1" applyBorder="1" applyAlignment="1" applyProtection="1">
      <alignment horizontal="right"/>
    </xf>
    <xf numFmtId="0" fontId="33" fillId="0" borderId="9" xfId="0" applyFont="1" applyFill="1" applyBorder="1" applyProtection="1"/>
    <xf numFmtId="164" fontId="29" fillId="0" borderId="11" xfId="0" applyNumberFormat="1" applyFont="1" applyFill="1" applyBorder="1" applyAlignment="1" applyProtection="1">
      <alignment horizontal="right"/>
    </xf>
    <xf numFmtId="164" fontId="29" fillId="0" borderId="11" xfId="0" applyNumberFormat="1" applyFont="1" applyBorder="1" applyAlignment="1" applyProtection="1">
      <alignment horizontal="right"/>
    </xf>
    <xf numFmtId="164" fontId="34" fillId="0" borderId="10" xfId="0" applyNumberFormat="1" applyFont="1" applyBorder="1" applyAlignment="1" applyProtection="1">
      <alignment horizontal="right"/>
    </xf>
    <xf numFmtId="164" fontId="34" fillId="0" borderId="23" xfId="0" applyNumberFormat="1" applyFont="1" applyBorder="1" applyAlignment="1" applyProtection="1">
      <alignment horizontal="right"/>
    </xf>
    <xf numFmtId="49" fontId="29" fillId="0" borderId="0" xfId="0" applyNumberFormat="1" applyFont="1" applyProtection="1"/>
    <xf numFmtId="0" fontId="29" fillId="0" borderId="0" xfId="0" applyFont="1" applyAlignment="1" applyProtection="1">
      <alignment horizontal="right"/>
    </xf>
    <xf numFmtId="0" fontId="32" fillId="0" borderId="0" xfId="0" applyFont="1" applyAlignment="1" applyProtection="1">
      <alignment horizontal="right"/>
    </xf>
    <xf numFmtId="0" fontId="30" fillId="0" borderId="0" xfId="0" applyFont="1" applyAlignment="1" applyProtection="1">
      <alignment vertical="center"/>
    </xf>
    <xf numFmtId="0" fontId="29" fillId="0" borderId="6" xfId="0" applyFont="1" applyBorder="1" applyAlignment="1" applyProtection="1">
      <alignment vertical="center"/>
    </xf>
    <xf numFmtId="0" fontId="63" fillId="0" borderId="6" xfId="0" applyFont="1" applyBorder="1" applyAlignment="1" applyProtection="1">
      <alignment horizontal="right" vertical="center"/>
    </xf>
    <xf numFmtId="0" fontId="63" fillId="0" borderId="7" xfId="0" applyFont="1" applyBorder="1" applyAlignment="1" applyProtection="1">
      <alignment horizontal="right" vertical="center"/>
    </xf>
    <xf numFmtId="0" fontId="29" fillId="0" borderId="0" xfId="0" applyFont="1" applyAlignment="1" applyProtection="1">
      <alignment horizontal="right" vertical="center"/>
    </xf>
    <xf numFmtId="0" fontId="32" fillId="0" borderId="0" xfId="0" applyFont="1" applyAlignment="1" applyProtection="1">
      <alignment horizontal="right" vertical="center"/>
    </xf>
    <xf numFmtId="49" fontId="28" fillId="0" borderId="0" xfId="0" applyNumberFormat="1" applyFont="1" applyProtection="1"/>
    <xf numFmtId="0" fontId="63" fillId="0" borderId="13" xfId="0" applyFont="1" applyBorder="1" applyAlignment="1" applyProtection="1">
      <alignment horizontal="right"/>
    </xf>
    <xf numFmtId="0" fontId="0" fillId="0" borderId="0" xfId="0" applyAlignment="1" applyProtection="1">
      <alignment horizontal="right"/>
    </xf>
    <xf numFmtId="164" fontId="63" fillId="0" borderId="8" xfId="0" applyNumberFormat="1" applyFont="1" applyFill="1" applyBorder="1" applyAlignment="1" applyProtection="1">
      <alignment horizontal="right"/>
    </xf>
    <xf numFmtId="49" fontId="29" fillId="0" borderId="1" xfId="0" applyNumberFormat="1" applyFont="1" applyBorder="1" applyProtection="1"/>
    <xf numFmtId="0" fontId="0" fillId="0" borderId="1" xfId="0" applyBorder="1" applyProtection="1"/>
    <xf numFmtId="164" fontId="63" fillId="0" borderId="17" xfId="0" applyNumberFormat="1" applyFont="1" applyFill="1" applyBorder="1" applyAlignment="1" applyProtection="1">
      <alignment horizontal="right"/>
    </xf>
    <xf numFmtId="0" fontId="29" fillId="0" borderId="0" xfId="0" applyFont="1" applyFill="1" applyProtection="1"/>
    <xf numFmtId="0" fontId="29" fillId="0" borderId="1" xfId="0" applyFont="1" applyFill="1" applyBorder="1" applyProtection="1"/>
    <xf numFmtId="49" fontId="29" fillId="0" borderId="0" xfId="0" applyNumberFormat="1" applyFont="1" applyFill="1" applyProtection="1"/>
    <xf numFmtId="0" fontId="63" fillId="0" borderId="8" xfId="0" applyFont="1" applyBorder="1" applyAlignment="1" applyProtection="1">
      <alignment horizontal="right"/>
    </xf>
    <xf numFmtId="0" fontId="29" fillId="0" borderId="0" xfId="0" applyFont="1" applyAlignment="1" applyProtection="1">
      <alignment horizontal="left" indent="1"/>
    </xf>
    <xf numFmtId="164" fontId="63" fillId="3" borderId="8" xfId="0" applyNumberFormat="1" applyFont="1" applyFill="1" applyBorder="1" applyAlignment="1" applyProtection="1">
      <alignment horizontal="right"/>
    </xf>
    <xf numFmtId="0" fontId="63" fillId="0" borderId="8" xfId="0" applyFont="1" applyFill="1" applyBorder="1" applyAlignment="1" applyProtection="1">
      <alignment horizontal="right"/>
    </xf>
    <xf numFmtId="49" fontId="29" fillId="0" borderId="9" xfId="0" applyNumberFormat="1" applyFont="1" applyBorder="1" applyProtection="1"/>
    <xf numFmtId="0" fontId="0" fillId="0" borderId="9" xfId="0" applyBorder="1" applyProtection="1"/>
    <xf numFmtId="0" fontId="63" fillId="0" borderId="11" xfId="0" applyFont="1" applyBorder="1" applyAlignment="1" applyProtection="1">
      <alignment horizontal="right"/>
    </xf>
    <xf numFmtId="0" fontId="63" fillId="0" borderId="0" xfId="0" applyFont="1" applyProtection="1"/>
    <xf numFmtId="49" fontId="0" fillId="0" borderId="0" xfId="0" applyNumberFormat="1" applyProtection="1"/>
    <xf numFmtId="0" fontId="61" fillId="4" borderId="49" xfId="0" applyFont="1" applyFill="1" applyBorder="1" applyAlignment="1" applyProtection="1">
      <alignment horizontal="centerContinuous"/>
    </xf>
    <xf numFmtId="0" fontId="61" fillId="4" borderId="12" xfId="0" applyFont="1" applyFill="1" applyBorder="1" applyAlignment="1" applyProtection="1">
      <alignment horizontal="centerContinuous"/>
    </xf>
    <xf numFmtId="0" fontId="29" fillId="0" borderId="35" xfId="0" applyFont="1" applyBorder="1" applyProtection="1"/>
    <xf numFmtId="0" fontId="29" fillId="0" borderId="6" xfId="0" applyFont="1" applyBorder="1" applyProtection="1"/>
    <xf numFmtId="49" fontId="52" fillId="0" borderId="0" xfId="0" applyNumberFormat="1" applyFont="1" applyProtection="1"/>
    <xf numFmtId="0" fontId="52" fillId="0" borderId="0" xfId="0" applyFont="1" applyProtection="1"/>
    <xf numFmtId="0" fontId="52" fillId="0" borderId="0" xfId="0" applyFont="1" applyAlignment="1" applyProtection="1">
      <alignment horizontal="right"/>
    </xf>
    <xf numFmtId="0" fontId="53" fillId="0" borderId="0" xfId="0" applyFont="1" applyAlignment="1" applyProtection="1">
      <alignment horizontal="right"/>
    </xf>
    <xf numFmtId="0" fontId="54" fillId="0" borderId="0" xfId="0" applyFont="1" applyProtection="1"/>
    <xf numFmtId="0" fontId="34" fillId="0" borderId="6" xfId="0" applyFont="1" applyBorder="1" applyProtection="1"/>
    <xf numFmtId="0" fontId="34" fillId="0" borderId="6" xfId="0" applyFont="1" applyBorder="1" applyAlignment="1" applyProtection="1">
      <alignment horizontal="right"/>
    </xf>
    <xf numFmtId="0" fontId="34" fillId="0" borderId="7" xfId="0" applyFont="1" applyBorder="1" applyAlignment="1" applyProtection="1">
      <alignment horizontal="right"/>
    </xf>
    <xf numFmtId="0" fontId="34" fillId="0" borderId="0" xfId="0" applyFont="1" applyAlignment="1" applyProtection="1">
      <alignment horizontal="right"/>
    </xf>
    <xf numFmtId="0" fontId="34" fillId="0" borderId="0" xfId="0" applyFont="1" applyProtection="1"/>
    <xf numFmtId="0" fontId="29" fillId="0" borderId="13" xfId="0" applyFont="1" applyBorder="1" applyAlignment="1" applyProtection="1">
      <alignment horizontal="right"/>
    </xf>
    <xf numFmtId="164" fontId="63" fillId="0" borderId="8" xfId="0" applyNumberFormat="1" applyFont="1" applyBorder="1" applyAlignment="1" applyProtection="1">
      <alignment horizontal="right"/>
    </xf>
    <xf numFmtId="49" fontId="29" fillId="0" borderId="0" xfId="0" applyNumberFormat="1" applyFont="1" applyBorder="1" applyProtection="1"/>
    <xf numFmtId="0" fontId="29" fillId="0" borderId="0" xfId="0" applyFont="1" applyFill="1" applyAlignment="1" applyProtection="1">
      <alignment horizontal="right"/>
    </xf>
    <xf numFmtId="164" fontId="63" fillId="0" borderId="17" xfId="0" applyNumberFormat="1" applyFont="1" applyBorder="1" applyAlignment="1" applyProtection="1">
      <alignment horizontal="right"/>
    </xf>
    <xf numFmtId="0" fontId="63" fillId="0" borderId="0" xfId="0" applyFont="1" applyFill="1" applyProtection="1"/>
    <xf numFmtId="0" fontId="63" fillId="0" borderId="0" xfId="0" applyFont="1" applyFill="1" applyAlignment="1" applyProtection="1">
      <alignment horizontal="right"/>
    </xf>
    <xf numFmtId="0" fontId="29" fillId="0" borderId="11" xfId="0" applyFont="1" applyBorder="1" applyAlignment="1" applyProtection="1">
      <alignment horizontal="right"/>
    </xf>
    <xf numFmtId="0" fontId="29" fillId="0" borderId="50" xfId="0" applyFont="1" applyBorder="1" applyProtection="1"/>
    <xf numFmtId="164" fontId="32" fillId="0" borderId="24" xfId="0" applyNumberFormat="1" applyFont="1" applyBorder="1" applyAlignment="1" applyProtection="1">
      <alignment horizontal="right"/>
    </xf>
    <xf numFmtId="164" fontId="32" fillId="0" borderId="50" xfId="0" applyNumberFormat="1" applyFont="1" applyBorder="1" applyAlignment="1" applyProtection="1">
      <alignment horizontal="right"/>
    </xf>
    <xf numFmtId="164" fontId="32" fillId="0" borderId="51" xfId="0" applyNumberFormat="1" applyFont="1" applyBorder="1" applyAlignment="1" applyProtection="1">
      <alignment horizontal="right"/>
    </xf>
    <xf numFmtId="164" fontId="34" fillId="0" borderId="25" xfId="0" applyNumberFormat="1" applyFont="1" applyBorder="1" applyAlignment="1" applyProtection="1">
      <alignment horizontal="right"/>
    </xf>
    <xf numFmtId="164" fontId="34" fillId="0" borderId="52" xfId="0" applyNumberFormat="1" applyFont="1" applyBorder="1" applyAlignment="1" applyProtection="1">
      <alignment horizontal="right"/>
    </xf>
    <xf numFmtId="164" fontId="32" fillId="0" borderId="11" xfId="0" applyNumberFormat="1" applyFont="1" applyBorder="1" applyAlignment="1" applyProtection="1">
      <alignment horizontal="right"/>
    </xf>
    <xf numFmtId="0" fontId="29" fillId="0" borderId="6" xfId="0" applyFont="1" applyBorder="1" applyAlignment="1" applyProtection="1">
      <alignment horizontal="right" vertical="center"/>
    </xf>
    <xf numFmtId="0" fontId="29" fillId="0" borderId="7" xfId="0" applyFont="1" applyBorder="1" applyAlignment="1" applyProtection="1">
      <alignment horizontal="right" vertical="center"/>
    </xf>
    <xf numFmtId="0" fontId="29" fillId="0" borderId="0" xfId="0" applyFont="1" applyAlignment="1" applyProtection="1">
      <alignment vertical="center"/>
    </xf>
    <xf numFmtId="164" fontId="34" fillId="0" borderId="8" xfId="0" applyNumberFormat="1" applyFont="1" applyBorder="1" applyAlignment="1" applyProtection="1">
      <alignment horizontal="right"/>
    </xf>
    <xf numFmtId="164" fontId="34" fillId="0" borderId="8" xfId="0" applyNumberFormat="1" applyFont="1" applyFill="1" applyBorder="1" applyAlignment="1" applyProtection="1">
      <alignment horizontal="right"/>
    </xf>
    <xf numFmtId="164" fontId="34" fillId="0" borderId="17" xfId="0" applyNumberFormat="1" applyFont="1" applyFill="1" applyBorder="1" applyAlignment="1" applyProtection="1">
      <alignment horizontal="right"/>
    </xf>
    <xf numFmtId="164" fontId="34" fillId="0" borderId="11" xfId="0" applyNumberFormat="1" applyFont="1" applyFill="1" applyBorder="1" applyAlignment="1" applyProtection="1">
      <alignment horizontal="right"/>
    </xf>
    <xf numFmtId="164" fontId="29" fillId="0" borderId="24" xfId="0" applyNumberFormat="1" applyFont="1" applyBorder="1" applyAlignment="1" applyProtection="1">
      <alignment horizontal="right"/>
    </xf>
    <xf numFmtId="164" fontId="34" fillId="0" borderId="53" xfId="0" applyNumberFormat="1" applyFont="1" applyBorder="1" applyAlignment="1" applyProtection="1">
      <alignment horizontal="right"/>
    </xf>
    <xf numFmtId="164" fontId="34" fillId="0" borderId="54" xfId="0" applyNumberFormat="1" applyFont="1" applyBorder="1" applyAlignment="1" applyProtection="1">
      <alignment horizontal="right"/>
    </xf>
    <xf numFmtId="164" fontId="32" fillId="0" borderId="34" xfId="0" applyNumberFormat="1" applyFont="1" applyBorder="1" applyAlignment="1" applyProtection="1">
      <alignment horizontal="right"/>
    </xf>
    <xf numFmtId="0" fontId="7" fillId="0" borderId="0" xfId="0" applyFont="1" applyAlignment="1" applyProtection="1">
      <alignment horizontal="right"/>
    </xf>
    <xf numFmtId="164" fontId="29" fillId="0" borderId="6" xfId="0" applyNumberFormat="1" applyFont="1" applyBorder="1" applyAlignment="1" applyProtection="1">
      <alignment horizontal="right" vertical="center"/>
    </xf>
    <xf numFmtId="164" fontId="34" fillId="0" borderId="13" xfId="0" applyNumberFormat="1" applyFont="1" applyBorder="1" applyAlignment="1" applyProtection="1">
      <alignment horizontal="right"/>
    </xf>
    <xf numFmtId="0" fontId="29" fillId="0" borderId="16" xfId="0" applyFont="1" applyBorder="1" applyProtection="1"/>
    <xf numFmtId="164" fontId="29" fillId="0" borderId="0" xfId="0" applyNumberFormat="1" applyFont="1" applyProtection="1"/>
    <xf numFmtId="0" fontId="30" fillId="0" borderId="0" xfId="0" applyFont="1" applyBorder="1" applyAlignment="1" applyProtection="1">
      <alignment horizontal="right"/>
    </xf>
    <xf numFmtId="0" fontId="3" fillId="0" borderId="0" xfId="0" applyFont="1" applyBorder="1" applyProtection="1"/>
    <xf numFmtId="0" fontId="29" fillId="0" borderId="50" xfId="0" applyFont="1" applyFill="1" applyBorder="1" applyProtection="1"/>
    <xf numFmtId="164" fontId="29" fillId="0" borderId="24" xfId="0" applyNumberFormat="1" applyFont="1" applyFill="1" applyBorder="1" applyAlignment="1" applyProtection="1">
      <alignment horizontal="right"/>
    </xf>
    <xf numFmtId="164" fontId="29" fillId="0" borderId="50" xfId="0" applyNumberFormat="1" applyFont="1" applyFill="1" applyBorder="1" applyAlignment="1" applyProtection="1">
      <alignment horizontal="right"/>
    </xf>
    <xf numFmtId="164" fontId="29" fillId="0" borderId="50" xfId="0" applyNumberFormat="1" applyFont="1" applyBorder="1" applyAlignment="1" applyProtection="1">
      <alignment horizontal="right"/>
    </xf>
    <xf numFmtId="164" fontId="29" fillId="0" borderId="51" xfId="0" applyNumberFormat="1" applyFont="1" applyBorder="1" applyAlignment="1" applyProtection="1">
      <alignment horizontal="right"/>
    </xf>
    <xf numFmtId="164" fontId="34" fillId="0" borderId="51" xfId="0" applyNumberFormat="1" applyFont="1" applyBorder="1" applyAlignment="1" applyProtection="1">
      <alignment horizontal="right"/>
    </xf>
    <xf numFmtId="164" fontId="34" fillId="0" borderId="16" xfId="0" applyNumberFormat="1" applyFont="1" applyBorder="1" applyAlignment="1" applyProtection="1">
      <alignment horizontal="right"/>
    </xf>
    <xf numFmtId="0" fontId="29" fillId="0" borderId="0" xfId="0" applyFont="1" applyBorder="1" applyAlignment="1" applyProtection="1">
      <alignment horizontal="left"/>
    </xf>
    <xf numFmtId="0" fontId="29" fillId="0" borderId="9" xfId="0" applyFont="1" applyBorder="1" applyAlignment="1" applyProtection="1">
      <alignment horizontal="left"/>
    </xf>
    <xf numFmtId="49" fontId="3" fillId="0" borderId="0" xfId="0" applyNumberFormat="1" applyFont="1" applyProtection="1"/>
    <xf numFmtId="0" fontId="3" fillId="0" borderId="0" xfId="0" applyFont="1" applyProtection="1"/>
    <xf numFmtId="0" fontId="0" fillId="0" borderId="0" xfId="0" applyFont="1" applyAlignment="1" applyProtection="1">
      <alignment horizontal="right"/>
    </xf>
    <xf numFmtId="0" fontId="30" fillId="0" borderId="0" xfId="0" applyFont="1" applyAlignment="1" applyProtection="1">
      <alignment horizontal="right" vertical="center"/>
    </xf>
    <xf numFmtId="0" fontId="63" fillId="0" borderId="0" xfId="0" applyFont="1" applyAlignment="1" applyProtection="1">
      <alignment horizontal="right"/>
    </xf>
    <xf numFmtId="0" fontId="29" fillId="0" borderId="12" xfId="0" applyFont="1" applyBorder="1" applyProtection="1"/>
    <xf numFmtId="0" fontId="29" fillId="0" borderId="55" xfId="0" applyFont="1" applyBorder="1" applyProtection="1"/>
    <xf numFmtId="164" fontId="29" fillId="0" borderId="18" xfId="0" applyNumberFormat="1" applyFont="1" applyBorder="1" applyAlignment="1" applyProtection="1">
      <alignment horizontal="right"/>
    </xf>
    <xf numFmtId="164" fontId="29" fillId="0" borderId="55" xfId="0" applyNumberFormat="1" applyFont="1" applyBorder="1" applyAlignment="1" applyProtection="1">
      <alignment horizontal="right"/>
    </xf>
    <xf numFmtId="164" fontId="29" fillId="0" borderId="56" xfId="0" applyNumberFormat="1" applyFont="1" applyBorder="1" applyAlignment="1" applyProtection="1">
      <alignment horizontal="right"/>
    </xf>
    <xf numFmtId="164" fontId="34" fillId="0" borderId="38" xfId="0" applyNumberFormat="1" applyFont="1" applyBorder="1" applyAlignment="1" applyProtection="1">
      <alignment horizontal="right"/>
    </xf>
    <xf numFmtId="164" fontId="34" fillId="0" borderId="57" xfId="0" applyNumberFormat="1" applyFont="1" applyBorder="1" applyAlignment="1" applyProtection="1">
      <alignment horizontal="right"/>
    </xf>
    <xf numFmtId="0" fontId="29" fillId="0" borderId="47" xfId="0" applyFont="1" applyBorder="1" applyProtection="1"/>
    <xf numFmtId="0" fontId="63" fillId="0" borderId="6" xfId="0" applyFont="1" applyBorder="1" applyAlignment="1" applyProtection="1">
      <alignment vertical="center"/>
    </xf>
    <xf numFmtId="0" fontId="64" fillId="0" borderId="0" xfId="0" applyFont="1" applyAlignment="1" applyProtection="1">
      <alignment horizontal="right" vertical="center"/>
    </xf>
    <xf numFmtId="0" fontId="64" fillId="0" borderId="0" xfId="0" applyFont="1" applyAlignment="1" applyProtection="1">
      <alignment vertical="center"/>
    </xf>
    <xf numFmtId="0" fontId="3" fillId="0" borderId="0" xfId="0" applyFont="1" applyAlignment="1" applyProtection="1">
      <alignment horizontal="right"/>
    </xf>
    <xf numFmtId="164" fontId="34" fillId="0" borderId="25" xfId="0" quotePrefix="1" applyNumberFormat="1" applyFont="1" applyBorder="1" applyAlignment="1" applyProtection="1">
      <alignment horizontal="right"/>
    </xf>
    <xf numFmtId="164" fontId="34" fillId="0" borderId="52" xfId="0" quotePrefix="1" applyNumberFormat="1" applyFont="1" applyBorder="1" applyAlignment="1" applyProtection="1">
      <alignment horizontal="right"/>
    </xf>
    <xf numFmtId="0" fontId="0" fillId="0" borderId="0" xfId="0" applyFont="1" applyProtection="1"/>
    <xf numFmtId="0" fontId="0" fillId="0" borderId="0" xfId="0" applyFill="1" applyProtection="1"/>
    <xf numFmtId="49" fontId="29" fillId="0" borderId="9" xfId="0" applyNumberFormat="1" applyFont="1" applyFill="1" applyBorder="1" applyProtection="1"/>
    <xf numFmtId="164" fontId="34" fillId="0" borderId="11" xfId="0" applyNumberFormat="1" applyFont="1" applyBorder="1" applyAlignment="1" applyProtection="1">
      <alignment horizontal="right"/>
    </xf>
    <xf numFmtId="0" fontId="68" fillId="0" borderId="0" xfId="0" applyFont="1" applyFill="1" applyProtection="1"/>
    <xf numFmtId="0" fontId="0" fillId="0" borderId="0" xfId="0" applyAlignment="1" applyProtection="1">
      <alignment vertical="center"/>
    </xf>
    <xf numFmtId="0" fontId="0" fillId="0" borderId="0" xfId="0" applyFont="1" applyAlignment="1" applyProtection="1">
      <alignment horizontal="right" vertical="center"/>
    </xf>
    <xf numFmtId="49" fontId="3" fillId="0" borderId="0" xfId="0" applyNumberFormat="1" applyFont="1" applyFill="1" applyProtection="1"/>
    <xf numFmtId="0" fontId="3" fillId="0" borderId="0" xfId="0" applyFont="1" applyFill="1" applyProtection="1"/>
    <xf numFmtId="164" fontId="29" fillId="3" borderId="8" xfId="0" applyNumberFormat="1" applyFont="1" applyFill="1" applyBorder="1" applyAlignment="1" applyProtection="1">
      <alignment horizontal="right"/>
    </xf>
    <xf numFmtId="0" fontId="29" fillId="0" borderId="35" xfId="0" applyFont="1" applyFill="1" applyBorder="1" applyProtection="1"/>
    <xf numFmtId="0" fontId="30" fillId="0" borderId="0" xfId="0" applyFont="1" applyFill="1" applyAlignment="1" applyProtection="1">
      <alignment horizontal="right"/>
    </xf>
    <xf numFmtId="0" fontId="29" fillId="0" borderId="6" xfId="0" applyFont="1" applyFill="1" applyBorder="1" applyAlignment="1" applyProtection="1">
      <alignment vertical="center"/>
    </xf>
    <xf numFmtId="0" fontId="29" fillId="0" borderId="6" xfId="0" applyFont="1" applyFill="1" applyBorder="1" applyAlignment="1" applyProtection="1">
      <alignment horizontal="right" vertical="center"/>
    </xf>
    <xf numFmtId="0" fontId="29" fillId="0" borderId="51" xfId="0" applyFont="1" applyFill="1" applyBorder="1" applyProtection="1"/>
    <xf numFmtId="0" fontId="51" fillId="0" borderId="0" xfId="0" applyFont="1" applyFill="1" applyBorder="1" applyProtection="1"/>
    <xf numFmtId="0" fontId="29" fillId="0" borderId="56" xfId="0" applyFont="1" applyFill="1" applyBorder="1" applyProtection="1"/>
    <xf numFmtId="0" fontId="51" fillId="0" borderId="16" xfId="0" applyFont="1" applyFill="1" applyBorder="1" applyProtection="1"/>
    <xf numFmtId="0" fontId="29" fillId="0" borderId="16" xfId="0" applyFont="1" applyFill="1" applyBorder="1" applyProtection="1"/>
    <xf numFmtId="0" fontId="29" fillId="0" borderId="47" xfId="0" applyFont="1" applyFill="1" applyBorder="1" applyProtection="1"/>
    <xf numFmtId="0" fontId="29" fillId="0" borderId="12" xfId="0" applyFont="1" applyFill="1" applyBorder="1" applyProtection="1"/>
    <xf numFmtId="0" fontId="0" fillId="0" borderId="0" xfId="0" applyAlignment="1" applyProtection="1">
      <alignment horizontal="right" vertical="center"/>
    </xf>
    <xf numFmtId="164" fontId="34" fillId="0" borderId="4" xfId="0" applyNumberFormat="1" applyFont="1" applyFill="1" applyBorder="1" applyProtection="1"/>
    <xf numFmtId="164" fontId="34" fillId="0" borderId="4" xfId="0" applyNumberFormat="1" applyFont="1" applyBorder="1" applyProtection="1"/>
    <xf numFmtId="164" fontId="32" fillId="0" borderId="4" xfId="0" applyNumberFormat="1" applyFont="1" applyBorder="1" applyAlignment="1" applyProtection="1">
      <alignment horizontal="right"/>
    </xf>
    <xf numFmtId="0" fontId="29" fillId="3" borderId="51" xfId="0" applyFont="1" applyFill="1" applyBorder="1" applyProtection="1"/>
    <xf numFmtId="164" fontId="32" fillId="3" borderId="24" xfId="0" applyNumberFormat="1" applyFont="1" applyFill="1" applyBorder="1" applyAlignment="1" applyProtection="1">
      <alignment horizontal="right"/>
    </xf>
    <xf numFmtId="0" fontId="29" fillId="0" borderId="0" xfId="0" applyFont="1" applyBorder="1" applyAlignment="1" applyProtection="1">
      <alignment horizontal="right"/>
    </xf>
    <xf numFmtId="164" fontId="34" fillId="0" borderId="36" xfId="0" quotePrefix="1" applyNumberFormat="1" applyFont="1" applyBorder="1" applyAlignment="1" applyProtection="1">
      <alignment horizontal="right"/>
    </xf>
    <xf numFmtId="164" fontId="34" fillId="0" borderId="21" xfId="0" quotePrefix="1" applyNumberFormat="1" applyFont="1" applyBorder="1" applyAlignment="1" applyProtection="1">
      <alignment horizontal="right"/>
    </xf>
    <xf numFmtId="0" fontId="29" fillId="3" borderId="16" xfId="0" applyFont="1" applyFill="1" applyBorder="1" applyProtection="1"/>
    <xf numFmtId="164" fontId="32" fillId="3" borderId="8" xfId="0" applyNumberFormat="1" applyFont="1" applyFill="1" applyBorder="1" applyAlignment="1" applyProtection="1">
      <alignment horizontal="right"/>
    </xf>
    <xf numFmtId="0" fontId="29" fillId="3" borderId="47" xfId="0" applyFont="1" applyFill="1" applyBorder="1" applyProtection="1"/>
    <xf numFmtId="164" fontId="32" fillId="3" borderId="17" xfId="0" applyNumberFormat="1" applyFont="1" applyFill="1" applyBorder="1" applyAlignment="1" applyProtection="1">
      <alignment horizontal="right"/>
    </xf>
    <xf numFmtId="0" fontId="0" fillId="0" borderId="0" xfId="0" applyFill="1" applyAlignment="1" applyProtection="1">
      <alignment horizontal="right"/>
    </xf>
    <xf numFmtId="0" fontId="49" fillId="0" borderId="0" xfId="0" applyFont="1" applyProtection="1"/>
    <xf numFmtId="0" fontId="0" fillId="0" borderId="6" xfId="0" applyBorder="1" applyAlignment="1" applyProtection="1">
      <alignment horizontal="centerContinuous"/>
    </xf>
    <xf numFmtId="0" fontId="0" fillId="0" borderId="7" xfId="0" applyBorder="1" applyAlignment="1" applyProtection="1">
      <alignment horizontal="centerContinuous"/>
    </xf>
    <xf numFmtId="0" fontId="33" fillId="0" borderId="49" xfId="0" applyFont="1" applyBorder="1" applyAlignment="1" applyProtection="1">
      <alignment horizontal="right"/>
    </xf>
    <xf numFmtId="0" fontId="47" fillId="0" borderId="2" xfId="0" applyFont="1" applyBorder="1" applyAlignment="1" applyProtection="1"/>
    <xf numFmtId="0" fontId="0" fillId="0" borderId="16" xfId="0" applyBorder="1" applyAlignment="1" applyProtection="1"/>
    <xf numFmtId="0" fontId="33" fillId="0" borderId="49" xfId="0" applyFont="1" applyBorder="1" applyProtection="1"/>
    <xf numFmtId="164" fontId="29" fillId="0" borderId="13" xfId="0" applyNumberFormat="1" applyFont="1" applyBorder="1" applyProtection="1"/>
    <xf numFmtId="164" fontId="29" fillId="0" borderId="4" xfId="0" applyNumberFormat="1" applyFont="1" applyBorder="1" applyProtection="1"/>
    <xf numFmtId="164" fontId="29" fillId="0" borderId="49" xfId="0" applyNumberFormat="1" applyFont="1" applyBorder="1" applyProtection="1"/>
    <xf numFmtId="0" fontId="33" fillId="0" borderId="10" xfId="0" applyFont="1" applyBorder="1" applyAlignment="1" applyProtection="1"/>
    <xf numFmtId="0" fontId="0" fillId="0" borderId="12" xfId="0" applyBorder="1" applyAlignment="1" applyProtection="1"/>
    <xf numFmtId="164" fontId="29" fillId="0" borderId="8" xfId="0" applyNumberFormat="1" applyFont="1" applyBorder="1" applyProtection="1"/>
    <xf numFmtId="164" fontId="29" fillId="0" borderId="0" xfId="0" applyNumberFormat="1" applyFont="1" applyBorder="1" applyProtection="1"/>
    <xf numFmtId="164" fontId="29" fillId="0" borderId="16" xfId="0" applyNumberFormat="1" applyFont="1" applyBorder="1" applyProtection="1"/>
    <xf numFmtId="164" fontId="33" fillId="5" borderId="58" xfId="0" applyNumberFormat="1" applyFont="1" applyFill="1" applyBorder="1" applyAlignment="1" applyProtection="1">
      <alignment horizontal="right"/>
    </xf>
    <xf numFmtId="164" fontId="33" fillId="0" borderId="59" xfId="0" applyNumberFormat="1" applyFont="1" applyFill="1" applyBorder="1" applyAlignment="1" applyProtection="1">
      <alignment horizontal="right"/>
    </xf>
    <xf numFmtId="164" fontId="33" fillId="0" borderId="52" xfId="0" applyNumberFormat="1" applyFont="1" applyFill="1" applyBorder="1" applyAlignment="1" applyProtection="1">
      <alignment horizontal="right"/>
    </xf>
    <xf numFmtId="164" fontId="33" fillId="0" borderId="24" xfId="0" applyNumberFormat="1" applyFont="1" applyFill="1" applyBorder="1" applyAlignment="1" applyProtection="1">
      <alignment horizontal="right"/>
    </xf>
    <xf numFmtId="164" fontId="33" fillId="0" borderId="60" xfId="0" applyNumberFormat="1" applyFont="1" applyFill="1" applyBorder="1" applyAlignment="1" applyProtection="1">
      <alignment horizontal="right"/>
    </xf>
    <xf numFmtId="164" fontId="33" fillId="5" borderId="44" xfId="0" applyNumberFormat="1" applyFont="1" applyFill="1" applyBorder="1" applyAlignment="1" applyProtection="1">
      <alignment horizontal="right"/>
    </xf>
    <xf numFmtId="164" fontId="33" fillId="0" borderId="44" xfId="0" applyNumberFormat="1" applyFont="1" applyFill="1" applyBorder="1" applyAlignment="1" applyProtection="1">
      <alignment horizontal="right"/>
    </xf>
    <xf numFmtId="164" fontId="33" fillId="0" borderId="46" xfId="0" applyNumberFormat="1" applyFont="1" applyFill="1" applyBorder="1" applyAlignment="1" applyProtection="1">
      <alignment horizontal="right"/>
    </xf>
    <xf numFmtId="164" fontId="33" fillId="0" borderId="39" xfId="0" applyNumberFormat="1" applyFont="1" applyFill="1" applyBorder="1" applyAlignment="1" applyProtection="1">
      <alignment horizontal="right"/>
    </xf>
    <xf numFmtId="164" fontId="33" fillId="0" borderId="61" xfId="0" applyNumberFormat="1" applyFont="1" applyFill="1" applyBorder="1" applyAlignment="1" applyProtection="1">
      <alignment horizontal="right"/>
    </xf>
    <xf numFmtId="164" fontId="33" fillId="0" borderId="62" xfId="0" applyNumberFormat="1" applyFont="1" applyFill="1" applyBorder="1" applyAlignment="1" applyProtection="1">
      <alignment horizontal="right"/>
    </xf>
    <xf numFmtId="164" fontId="33" fillId="5" borderId="62" xfId="0" applyNumberFormat="1" applyFont="1" applyFill="1" applyBorder="1" applyAlignment="1" applyProtection="1">
      <alignment horizontal="right"/>
    </xf>
    <xf numFmtId="164" fontId="33" fillId="0" borderId="57" xfId="0" applyNumberFormat="1" applyFont="1" applyBorder="1" applyAlignment="1" applyProtection="1">
      <alignment horizontal="right"/>
    </xf>
    <xf numFmtId="164" fontId="33" fillId="0" borderId="62" xfId="0" applyNumberFormat="1" applyFont="1" applyBorder="1" applyAlignment="1" applyProtection="1">
      <alignment horizontal="right"/>
    </xf>
    <xf numFmtId="164" fontId="33" fillId="5" borderId="57" xfId="0" applyNumberFormat="1" applyFont="1" applyFill="1" applyBorder="1" applyAlignment="1" applyProtection="1">
      <alignment horizontal="right"/>
    </xf>
    <xf numFmtId="0" fontId="33" fillId="0" borderId="16" xfId="0" applyFont="1" applyBorder="1" applyProtection="1"/>
    <xf numFmtId="164" fontId="33" fillId="0" borderId="63" xfId="0" applyNumberFormat="1" applyFont="1" applyFill="1" applyBorder="1" applyAlignment="1" applyProtection="1">
      <alignment horizontal="right"/>
    </xf>
    <xf numFmtId="164" fontId="33" fillId="0" borderId="64" xfId="0" applyNumberFormat="1" applyFont="1" applyFill="1" applyBorder="1" applyAlignment="1" applyProtection="1">
      <alignment horizontal="right"/>
    </xf>
    <xf numFmtId="164" fontId="33" fillId="0" borderId="34" xfId="0" applyNumberFormat="1" applyFont="1" applyFill="1" applyBorder="1" applyProtection="1"/>
    <xf numFmtId="0" fontId="33" fillId="0" borderId="0" xfId="0" applyFont="1" applyProtection="1"/>
    <xf numFmtId="164" fontId="33" fillId="0" borderId="0" xfId="0" applyNumberFormat="1" applyFont="1" applyProtection="1"/>
    <xf numFmtId="164" fontId="33" fillId="0" borderId="34" xfId="0" applyNumberFormat="1" applyFont="1" applyBorder="1" applyProtection="1"/>
    <xf numFmtId="0" fontId="33" fillId="0" borderId="9" xfId="0" applyFont="1" applyBorder="1" applyAlignment="1" applyProtection="1">
      <alignment horizontal="left"/>
    </xf>
    <xf numFmtId="164" fontId="29" fillId="0" borderId="11" xfId="0" applyNumberFormat="1" applyFont="1" applyBorder="1" applyProtection="1"/>
    <xf numFmtId="164" fontId="29" fillId="0" borderId="9" xfId="0" applyNumberFormat="1" applyFont="1" applyBorder="1" applyProtection="1"/>
    <xf numFmtId="164" fontId="29" fillId="0" borderId="12" xfId="0" applyNumberFormat="1" applyFont="1" applyBorder="1" applyProtection="1"/>
    <xf numFmtId="0" fontId="0" fillId="0" borderId="2" xfId="0" applyBorder="1" applyProtection="1"/>
    <xf numFmtId="0" fontId="47" fillId="0" borderId="0" xfId="0" applyFont="1" applyProtection="1"/>
    <xf numFmtId="0" fontId="47" fillId="0" borderId="4" xfId="0" applyFont="1" applyBorder="1" applyAlignment="1" applyProtection="1">
      <alignment vertical="center" wrapText="1"/>
    </xf>
    <xf numFmtId="0" fontId="47" fillId="0" borderId="0" xfId="0" applyFont="1" applyBorder="1" applyAlignment="1" applyProtection="1">
      <alignment horizontal="left" wrapText="1"/>
    </xf>
    <xf numFmtId="164" fontId="33" fillId="0" borderId="0" xfId="0" applyNumberFormat="1" applyFont="1" applyFill="1" applyBorder="1" applyProtection="1"/>
    <xf numFmtId="0" fontId="47" fillId="0" borderId="0" xfId="0" applyFont="1" applyBorder="1" applyAlignment="1" applyProtection="1">
      <alignment vertical="center" wrapText="1"/>
    </xf>
    <xf numFmtId="164" fontId="33" fillId="0" borderId="0" xfId="0" applyNumberFormat="1" applyFont="1" applyBorder="1" applyProtection="1"/>
    <xf numFmtId="0" fontId="12" fillId="0" borderId="0" xfId="0" applyFont="1" applyProtection="1"/>
    <xf numFmtId="0" fontId="12" fillId="0" borderId="13" xfId="0" applyFont="1" applyBorder="1" applyProtection="1"/>
    <xf numFmtId="0" fontId="12" fillId="0" borderId="11" xfId="0" applyFont="1" applyBorder="1" applyProtection="1"/>
    <xf numFmtId="164" fontId="32" fillId="0" borderId="17" xfId="0" applyNumberFormat="1" applyFont="1" applyBorder="1" applyProtection="1"/>
    <xf numFmtId="164" fontId="32" fillId="0" borderId="24" xfId="0" applyNumberFormat="1" applyFont="1" applyBorder="1" applyProtection="1"/>
    <xf numFmtId="0" fontId="33" fillId="0" borderId="9" xfId="0" applyFont="1" applyBorder="1" applyProtection="1"/>
    <xf numFmtId="0" fontId="9" fillId="0" borderId="6" xfId="0" applyFont="1" applyBorder="1" applyProtection="1"/>
    <xf numFmtId="0" fontId="3" fillId="0" borderId="6" xfId="0" applyFont="1" applyBorder="1" applyProtection="1"/>
    <xf numFmtId="0" fontId="3" fillId="0" borderId="7" xfId="0" applyFont="1" applyBorder="1" applyProtection="1"/>
    <xf numFmtId="0" fontId="2" fillId="0" borderId="0" xfId="0" applyFont="1" applyBorder="1" applyProtection="1"/>
    <xf numFmtId="164" fontId="8" fillId="0" borderId="8" xfId="0" applyNumberFormat="1" applyFont="1" applyBorder="1" applyProtection="1"/>
    <xf numFmtId="0" fontId="3" fillId="0" borderId="1" xfId="0" applyFont="1" applyBorder="1" applyProtection="1"/>
    <xf numFmtId="164" fontId="8" fillId="0" borderId="17" xfId="0" applyNumberFormat="1" applyFont="1" applyBorder="1" applyProtection="1"/>
    <xf numFmtId="0" fontId="3" fillId="0" borderId="16" xfId="0" applyFont="1" applyBorder="1" applyProtection="1"/>
    <xf numFmtId="0" fontId="2" fillId="0" borderId="0" xfId="0" applyFont="1" applyProtection="1"/>
    <xf numFmtId="0" fontId="3" fillId="0" borderId="9" xfId="0" applyFont="1" applyBorder="1" applyProtection="1"/>
    <xf numFmtId="0" fontId="0" fillId="0" borderId="12" xfId="0" applyBorder="1" applyProtection="1"/>
    <xf numFmtId="164" fontId="8" fillId="0" borderId="11" xfId="0" applyNumberFormat="1" applyFont="1" applyBorder="1" applyProtection="1"/>
    <xf numFmtId="0" fontId="69" fillId="0" borderId="0" xfId="0" applyFont="1" applyFill="1" applyBorder="1" applyAlignment="1" applyProtection="1">
      <alignment vertical="center"/>
      <protection locked="0"/>
    </xf>
    <xf numFmtId="164" fontId="32" fillId="0" borderId="65" xfId="0" applyNumberFormat="1" applyFont="1" applyBorder="1" applyAlignment="1" applyProtection="1">
      <alignment horizontal="right"/>
    </xf>
    <xf numFmtId="0" fontId="43" fillId="0" borderId="0" xfId="0" applyFont="1" applyBorder="1" applyAlignment="1">
      <alignment horizontal="right" vertical="center"/>
    </xf>
    <xf numFmtId="0" fontId="43" fillId="0" borderId="0" xfId="0" applyFont="1" applyBorder="1" applyAlignment="1">
      <alignment vertical="center"/>
    </xf>
    <xf numFmtId="0" fontId="42" fillId="0" borderId="0" xfId="0" applyFont="1" applyBorder="1"/>
    <xf numFmtId="0" fontId="43" fillId="0" borderId="0" xfId="0" applyFont="1" applyAlignment="1">
      <alignment horizontal="right"/>
    </xf>
    <xf numFmtId="0" fontId="43" fillId="0" borderId="0" xfId="0" applyFont="1" applyFill="1" applyBorder="1" applyAlignment="1">
      <alignment horizontal="right" vertical="center"/>
    </xf>
    <xf numFmtId="0" fontId="61" fillId="0" borderId="66" xfId="0" applyFont="1" applyBorder="1" applyAlignment="1">
      <alignment horizontal="centerContinuous" vertical="center" wrapText="1"/>
    </xf>
    <xf numFmtId="0" fontId="28" fillId="0" borderId="42" xfId="0" applyFont="1" applyBorder="1" applyAlignment="1">
      <alignment horizontal="centerContinuous" vertical="center"/>
    </xf>
    <xf numFmtId="0" fontId="28" fillId="0" borderId="67" xfId="0" applyFont="1" applyBorder="1" applyAlignment="1">
      <alignment horizontal="centerContinuous" vertical="center"/>
    </xf>
    <xf numFmtId="0" fontId="28" fillId="0" borderId="45" xfId="0" applyFont="1" applyBorder="1" applyAlignment="1">
      <alignment horizontal="center" vertical="center" wrapText="1"/>
    </xf>
    <xf numFmtId="0" fontId="28" fillId="0" borderId="68" xfId="0" applyFont="1" applyBorder="1" applyAlignment="1">
      <alignment horizontal="left"/>
    </xf>
    <xf numFmtId="0" fontId="29" fillId="0" borderId="69" xfId="0" applyFont="1" applyBorder="1" applyAlignment="1">
      <alignment horizontal="left" indent="1"/>
    </xf>
    <xf numFmtId="0" fontId="51" fillId="0" borderId="35" xfId="0" applyFont="1" applyBorder="1" applyAlignment="1">
      <alignment horizontal="right" vertical="top" wrapText="1"/>
    </xf>
    <xf numFmtId="0" fontId="29" fillId="0" borderId="69" xfId="0" applyFont="1" applyFill="1" applyBorder="1" applyAlignment="1">
      <alignment horizontal="left" indent="1"/>
    </xf>
    <xf numFmtId="0" fontId="51" fillId="0" borderId="35" xfId="0" applyFont="1" applyFill="1" applyBorder="1" applyAlignment="1">
      <alignment horizontal="right" vertical="top" wrapText="1"/>
    </xf>
    <xf numFmtId="0" fontId="29" fillId="0" borderId="66" xfId="0" applyFont="1" applyBorder="1" applyAlignment="1">
      <alignment horizontal="left" indent="1"/>
    </xf>
    <xf numFmtId="0" fontId="51" fillId="0" borderId="42" xfId="0" applyFont="1" applyBorder="1" applyAlignment="1">
      <alignment horizontal="right" vertical="top" wrapText="1"/>
    </xf>
    <xf numFmtId="0" fontId="27" fillId="0" borderId="0" xfId="0" applyFont="1" applyBorder="1" applyAlignment="1">
      <alignment horizontal="left"/>
    </xf>
    <xf numFmtId="49" fontId="27" fillId="0" borderId="0" xfId="0" applyNumberFormat="1" applyFont="1" applyBorder="1" applyAlignment="1" applyProtection="1">
      <alignment horizontal="left"/>
    </xf>
    <xf numFmtId="0" fontId="29" fillId="0" borderId="2" xfId="0" applyNumberFormat="1" applyFont="1" applyBorder="1" applyAlignment="1" applyProtection="1">
      <alignment horizontal="center" vertical="center" wrapText="1"/>
    </xf>
    <xf numFmtId="0" fontId="29" fillId="0" borderId="8" xfId="0" applyNumberFormat="1" applyFont="1" applyBorder="1" applyAlignment="1" applyProtection="1">
      <alignment horizontal="center" vertical="center" wrapText="1"/>
    </xf>
    <xf numFmtId="0" fontId="29" fillId="0" borderId="0" xfId="0" applyNumberFormat="1" applyFont="1" applyBorder="1" applyAlignment="1" applyProtection="1">
      <alignment horizontal="center" vertical="center" wrapText="1"/>
    </xf>
    <xf numFmtId="0" fontId="62" fillId="4" borderId="14" xfId="7" applyFont="1" applyFill="1" applyBorder="1" applyAlignment="1" applyProtection="1">
      <alignment horizontal="centerContinuous"/>
      <protection locked="0"/>
    </xf>
    <xf numFmtId="0" fontId="62" fillId="4" borderId="10" xfId="7" applyFont="1" applyFill="1" applyBorder="1" applyAlignment="1" applyProtection="1">
      <alignment horizontal="centerContinuous"/>
      <protection locked="0"/>
    </xf>
    <xf numFmtId="0" fontId="29" fillId="0" borderId="2" xfId="7" applyFont="1" applyBorder="1" applyAlignment="1" applyProtection="1">
      <alignment horizontal="center" wrapText="1"/>
      <protection locked="0"/>
    </xf>
    <xf numFmtId="0" fontId="29" fillId="0" borderId="3" xfId="7" applyFont="1" applyBorder="1" applyAlignment="1" applyProtection="1">
      <alignment horizontal="center" wrapText="1"/>
      <protection locked="0"/>
    </xf>
    <xf numFmtId="0" fontId="29" fillId="0" borderId="10" xfId="7" quotePrefix="1" applyFont="1" applyBorder="1" applyAlignment="1" applyProtection="1">
      <alignment horizontal="center"/>
      <protection locked="0"/>
    </xf>
    <xf numFmtId="0" fontId="29" fillId="0" borderId="23" xfId="7" quotePrefix="1" applyFont="1" applyBorder="1" applyAlignment="1" applyProtection="1">
      <alignment horizontal="center"/>
      <protection locked="0"/>
    </xf>
    <xf numFmtId="0" fontId="29" fillId="0" borderId="0" xfId="0" applyFont="1" applyProtection="1"/>
    <xf numFmtId="0" fontId="28" fillId="0" borderId="0" xfId="0" applyFont="1" applyBorder="1" applyAlignment="1" applyProtection="1">
      <alignment horizontal="left" vertical="center"/>
    </xf>
    <xf numFmtId="0" fontId="28" fillId="0" borderId="0" xfId="0" applyFont="1" applyBorder="1" applyProtection="1"/>
    <xf numFmtId="0" fontId="29" fillId="0" borderId="0" xfId="0" applyFont="1" applyBorder="1" applyAlignment="1" applyProtection="1">
      <alignment horizontal="left" indent="1"/>
    </xf>
    <xf numFmtId="0" fontId="29" fillId="0" borderId="1" xfId="0" applyFont="1" applyBorder="1" applyAlignment="1" applyProtection="1">
      <alignment horizontal="left" indent="1"/>
    </xf>
    <xf numFmtId="0" fontId="56" fillId="0" borderId="0" xfId="0" applyFont="1" applyBorder="1" applyProtection="1"/>
    <xf numFmtId="0" fontId="56" fillId="0" borderId="35" xfId="0" applyFont="1" applyBorder="1" applyProtection="1"/>
    <xf numFmtId="0" fontId="56" fillId="0" borderId="1" xfId="0" applyFont="1" applyBorder="1" applyProtection="1"/>
    <xf numFmtId="0" fontId="29" fillId="0" borderId="9" xfId="0" applyFont="1" applyBorder="1" applyAlignment="1" applyProtection="1">
      <alignment horizontal="left" indent="1"/>
    </xf>
    <xf numFmtId="0" fontId="29" fillId="0" borderId="6" xfId="0" applyFont="1" applyBorder="1" applyAlignment="1" applyProtection="1">
      <protection locked="0"/>
    </xf>
    <xf numFmtId="0" fontId="28" fillId="0" borderId="0" xfId="0" applyFont="1" applyFill="1" applyBorder="1" applyAlignment="1" applyProtection="1">
      <alignment horizontal="left"/>
    </xf>
    <xf numFmtId="0" fontId="29" fillId="0" borderId="0" xfId="0" applyFont="1" applyFill="1" applyBorder="1" applyAlignment="1" applyProtection="1">
      <alignment horizontal="left" indent="1"/>
    </xf>
    <xf numFmtId="0" fontId="29" fillId="0" borderId="9" xfId="0" applyFont="1" applyFill="1" applyBorder="1" applyAlignment="1" applyProtection="1">
      <alignment horizontal="left" indent="1"/>
    </xf>
    <xf numFmtId="0" fontId="29" fillId="0" borderId="11" xfId="0" applyNumberFormat="1" applyFont="1" applyBorder="1" applyAlignment="1" applyProtection="1">
      <alignment horizontal="center"/>
    </xf>
    <xf numFmtId="0" fontId="29" fillId="0" borderId="9" xfId="0" applyNumberFormat="1" applyFont="1" applyBorder="1" applyAlignment="1" applyProtection="1">
      <alignment horizontal="center"/>
    </xf>
    <xf numFmtId="0" fontId="28" fillId="0" borderId="55" xfId="0" applyFont="1" applyBorder="1" applyAlignment="1" applyProtection="1">
      <alignment vertical="center"/>
    </xf>
    <xf numFmtId="0" fontId="56" fillId="0" borderId="1" xfId="0" applyFont="1" applyBorder="1" applyAlignment="1" applyProtection="1"/>
    <xf numFmtId="49" fontId="29" fillId="0" borderId="2" xfId="0" applyNumberFormat="1" applyFont="1" applyFill="1" applyBorder="1" applyAlignment="1" applyProtection="1">
      <alignment horizontal="left"/>
    </xf>
    <xf numFmtId="49" fontId="29" fillId="0" borderId="10" xfId="0" applyNumberFormat="1" applyFont="1" applyBorder="1" applyAlignment="1" applyProtection="1">
      <alignment horizontal="left"/>
    </xf>
    <xf numFmtId="49" fontId="28" fillId="0" borderId="2" xfId="0" applyNumberFormat="1" applyFont="1" applyBorder="1" applyAlignment="1" applyProtection="1">
      <alignment horizontal="left"/>
    </xf>
    <xf numFmtId="49" fontId="29" fillId="0" borderId="2" xfId="0" applyNumberFormat="1" applyFont="1" applyBorder="1" applyAlignment="1" applyProtection="1">
      <alignment horizontal="left"/>
    </xf>
    <xf numFmtId="49" fontId="29" fillId="0" borderId="36" xfId="0" applyNumberFormat="1" applyFont="1" applyBorder="1" applyAlignment="1" applyProtection="1">
      <alignment horizontal="left"/>
    </xf>
    <xf numFmtId="49" fontId="29" fillId="0" borderId="10" xfId="0" applyNumberFormat="1" applyFont="1" applyFill="1" applyBorder="1" applyAlignment="1" applyProtection="1">
      <alignment horizontal="left"/>
    </xf>
    <xf numFmtId="49" fontId="29" fillId="0" borderId="5" xfId="0" applyNumberFormat="1" applyFont="1" applyBorder="1" applyAlignment="1" applyProtection="1">
      <protection locked="0"/>
    </xf>
    <xf numFmtId="49" fontId="56" fillId="0" borderId="2" xfId="0" applyNumberFormat="1" applyFont="1" applyBorder="1" applyAlignment="1" applyProtection="1">
      <alignment horizontal="left"/>
    </xf>
    <xf numFmtId="49" fontId="56" fillId="0" borderId="37" xfId="0" applyNumberFormat="1" applyFont="1" applyBorder="1" applyAlignment="1" applyProtection="1">
      <alignment horizontal="left"/>
    </xf>
    <xf numFmtId="49" fontId="56" fillId="0" borderId="36" xfId="0" applyNumberFormat="1" applyFont="1" applyBorder="1" applyAlignment="1" applyProtection="1">
      <alignment horizontal="left"/>
    </xf>
    <xf numFmtId="49" fontId="66" fillId="0" borderId="2" xfId="0" applyNumberFormat="1" applyFont="1" applyFill="1" applyBorder="1" applyAlignment="1" applyProtection="1">
      <alignment horizontal="left"/>
    </xf>
    <xf numFmtId="49" fontId="67" fillId="0" borderId="38" xfId="0" applyNumberFormat="1" applyFont="1" applyBorder="1" applyAlignment="1" applyProtection="1">
      <alignment vertical="top" wrapText="1"/>
    </xf>
    <xf numFmtId="49" fontId="67" fillId="0" borderId="2" xfId="0" applyNumberFormat="1" applyFont="1" applyBorder="1" applyAlignment="1" applyProtection="1">
      <alignment horizontal="left"/>
    </xf>
    <xf numFmtId="0" fontId="29" fillId="0" borderId="0" xfId="7" applyFont="1" applyFill="1" applyBorder="1" applyProtection="1">
      <protection locked="0"/>
    </xf>
    <xf numFmtId="0" fontId="29" fillId="0" borderId="0" xfId="7" applyFont="1"/>
    <xf numFmtId="0" fontId="29" fillId="0" borderId="1" xfId="7" applyFont="1" applyBorder="1"/>
    <xf numFmtId="0" fontId="34" fillId="0" borderId="6" xfId="7" applyFont="1" applyBorder="1" applyProtection="1">
      <protection locked="0"/>
    </xf>
    <xf numFmtId="49" fontId="57" fillId="0" borderId="6" xfId="7" applyNumberFormat="1" applyFont="1" applyBorder="1" applyAlignment="1" applyProtection="1">
      <alignment vertical="center"/>
      <protection locked="0"/>
    </xf>
    <xf numFmtId="49" fontId="28" fillId="0" borderId="0" xfId="7" applyNumberFormat="1" applyFont="1"/>
    <xf numFmtId="49" fontId="29" fillId="0" borderId="0" xfId="7" applyNumberFormat="1" applyFont="1"/>
    <xf numFmtId="49" fontId="29" fillId="0" borderId="1" xfId="7" applyNumberFormat="1" applyFont="1" applyBorder="1"/>
    <xf numFmtId="49" fontId="63" fillId="0" borderId="0" xfId="7" applyNumberFormat="1" applyFont="1" applyFill="1"/>
    <xf numFmtId="49" fontId="29" fillId="0" borderId="0" xfId="7" applyNumberFormat="1" applyFont="1" applyFill="1"/>
    <xf numFmtId="0" fontId="29" fillId="0" borderId="0" xfId="7" applyFont="1" applyFill="1"/>
    <xf numFmtId="0" fontId="51" fillId="0" borderId="0" xfId="7" applyFont="1"/>
    <xf numFmtId="0" fontId="29" fillId="0" borderId="0" xfId="7" applyFont="1" applyAlignment="1">
      <alignment horizontal="left" indent="1"/>
    </xf>
    <xf numFmtId="49" fontId="29" fillId="0" borderId="1" xfId="7" applyNumberFormat="1" applyFont="1" applyFill="1" applyBorder="1"/>
    <xf numFmtId="0" fontId="29" fillId="0" borderId="1" xfId="7" applyFont="1" applyFill="1" applyBorder="1"/>
    <xf numFmtId="49" fontId="29" fillId="0" borderId="0" xfId="7" applyNumberFormat="1" applyFont="1" applyBorder="1"/>
    <xf numFmtId="0" fontId="29" fillId="0" borderId="0" xfId="7" applyFont="1" applyBorder="1"/>
    <xf numFmtId="49" fontId="27" fillId="0" borderId="0" xfId="7" applyNumberFormat="1" applyFont="1" applyBorder="1" applyAlignment="1" applyProtection="1">
      <alignment horizontal="left"/>
    </xf>
    <xf numFmtId="0" fontId="29" fillId="0" borderId="2" xfId="7" applyNumberFormat="1" applyFont="1" applyBorder="1" applyAlignment="1" applyProtection="1">
      <alignment horizontal="center" vertical="center" wrapText="1"/>
    </xf>
    <xf numFmtId="0" fontId="29" fillId="0" borderId="8" xfId="7" applyNumberFormat="1" applyFont="1" applyBorder="1" applyAlignment="1" applyProtection="1">
      <alignment horizontal="center" vertical="center" wrapText="1"/>
    </xf>
    <xf numFmtId="0" fontId="29" fillId="0" borderId="0" xfId="7" applyNumberFormat="1" applyFont="1" applyBorder="1" applyAlignment="1" applyProtection="1">
      <alignment horizontal="center" vertical="center" wrapText="1"/>
    </xf>
    <xf numFmtId="0" fontId="29" fillId="0" borderId="2" xfId="7" applyFont="1" applyBorder="1" applyAlignment="1" applyProtection="1">
      <alignment horizontal="center" wrapText="1"/>
      <protection locked="0"/>
    </xf>
    <xf numFmtId="0" fontId="29" fillId="0" borderId="3" xfId="7" applyFont="1" applyBorder="1" applyAlignment="1" applyProtection="1">
      <alignment horizontal="center" wrapText="1"/>
      <protection locked="0"/>
    </xf>
    <xf numFmtId="0" fontId="29" fillId="0" borderId="23" xfId="7" quotePrefix="1" applyFont="1" applyBorder="1" applyAlignment="1" applyProtection="1">
      <alignment horizontal="center"/>
      <protection locked="0"/>
    </xf>
    <xf numFmtId="0" fontId="29" fillId="0" borderId="0" xfId="7" applyFont="1" applyBorder="1" applyProtection="1"/>
    <xf numFmtId="0" fontId="29" fillId="0" borderId="0" xfId="7" applyFont="1" applyProtection="1">
      <protection locked="0"/>
    </xf>
    <xf numFmtId="0" fontId="29" fillId="0" borderId="0" xfId="7" applyFont="1" applyFill="1" applyBorder="1" applyProtection="1">
      <protection locked="0"/>
    </xf>
    <xf numFmtId="0" fontId="29" fillId="0" borderId="0" xfId="7" applyFont="1"/>
    <xf numFmtId="0" fontId="28" fillId="0" borderId="0" xfId="7" applyFont="1" applyBorder="1" applyAlignment="1" applyProtection="1">
      <alignment horizontal="left" vertical="center"/>
    </xf>
    <xf numFmtId="0" fontId="28" fillId="0" borderId="0" xfId="7" applyFont="1" applyBorder="1" applyProtection="1"/>
    <xf numFmtId="0" fontId="29" fillId="0" borderId="0" xfId="7" applyFont="1" applyBorder="1" applyAlignment="1" applyProtection="1">
      <alignment horizontal="left" indent="1"/>
    </xf>
    <xf numFmtId="0" fontId="29" fillId="0" borderId="1" xfId="7" applyFont="1" applyBorder="1" applyAlignment="1" applyProtection="1">
      <alignment horizontal="left" indent="1"/>
    </xf>
    <xf numFmtId="0" fontId="56" fillId="0" borderId="35" xfId="7" applyFont="1" applyBorder="1" applyProtection="1"/>
    <xf numFmtId="0" fontId="56" fillId="0" borderId="1" xfId="7" applyFont="1" applyBorder="1" applyProtection="1"/>
    <xf numFmtId="0" fontId="28" fillId="0" borderId="55" xfId="7" applyFont="1" applyBorder="1" applyAlignment="1" applyProtection="1">
      <alignment vertical="center" wrapText="1"/>
    </xf>
    <xf numFmtId="0" fontId="29" fillId="0" borderId="6" xfId="7" applyFont="1" applyBorder="1" applyAlignment="1" applyProtection="1">
      <protection locked="0"/>
    </xf>
    <xf numFmtId="0" fontId="28" fillId="0" borderId="0" xfId="7" applyFont="1" applyFill="1" applyBorder="1" applyAlignment="1" applyProtection="1">
      <alignment horizontal="left"/>
    </xf>
    <xf numFmtId="0" fontId="29" fillId="0" borderId="9" xfId="7" applyFont="1" applyFill="1" applyBorder="1" applyAlignment="1" applyProtection="1">
      <alignment horizontal="left" indent="1"/>
    </xf>
    <xf numFmtId="0" fontId="28" fillId="0" borderId="0" xfId="7" applyFont="1" applyBorder="1" applyAlignment="1" applyProtection="1">
      <alignment horizontal="left"/>
    </xf>
    <xf numFmtId="49" fontId="29" fillId="0" borderId="2" xfId="7" applyNumberFormat="1" applyFont="1" applyFill="1" applyBorder="1" applyAlignment="1" applyProtection="1">
      <alignment horizontal="left"/>
    </xf>
    <xf numFmtId="0" fontId="29" fillId="0" borderId="9" xfId="7" applyFont="1" applyBorder="1"/>
    <xf numFmtId="0" fontId="29" fillId="0" borderId="1" xfId="7" applyFont="1" applyBorder="1"/>
    <xf numFmtId="0" fontId="29" fillId="0" borderId="6" xfId="7" applyFont="1" applyBorder="1" applyAlignment="1" applyProtection="1">
      <alignment vertical="center"/>
      <protection locked="0"/>
    </xf>
    <xf numFmtId="49" fontId="28" fillId="0" borderId="2" xfId="7" applyNumberFormat="1" applyFont="1" applyBorder="1" applyAlignment="1" applyProtection="1">
      <alignment horizontal="left"/>
    </xf>
    <xf numFmtId="49" fontId="29" fillId="0" borderId="2" xfId="7" applyNumberFormat="1" applyFont="1" applyBorder="1" applyAlignment="1" applyProtection="1">
      <alignment horizontal="left"/>
    </xf>
    <xf numFmtId="49" fontId="29" fillId="0" borderId="36" xfId="7" applyNumberFormat="1" applyFont="1" applyBorder="1" applyAlignment="1" applyProtection="1">
      <alignment horizontal="left"/>
    </xf>
    <xf numFmtId="49" fontId="29" fillId="0" borderId="10" xfId="7" applyNumberFormat="1" applyFont="1" applyFill="1" applyBorder="1" applyAlignment="1" applyProtection="1">
      <alignment horizontal="left"/>
    </xf>
    <xf numFmtId="49" fontId="57" fillId="0" borderId="6" xfId="7" applyNumberFormat="1" applyFont="1" applyBorder="1" applyAlignment="1" applyProtection="1">
      <alignment vertical="center"/>
      <protection locked="0"/>
    </xf>
    <xf numFmtId="49" fontId="28" fillId="0" borderId="0" xfId="7" applyNumberFormat="1" applyFont="1"/>
    <xf numFmtId="49" fontId="29" fillId="0" borderId="0" xfId="7" applyNumberFormat="1" applyFont="1"/>
    <xf numFmtId="49" fontId="29" fillId="0" borderId="9" xfId="7" applyNumberFormat="1" applyFont="1" applyBorder="1"/>
    <xf numFmtId="49" fontId="29" fillId="0" borderId="0" xfId="7" applyNumberFormat="1" applyFont="1" applyProtection="1">
      <protection locked="0"/>
    </xf>
    <xf numFmtId="49" fontId="29" fillId="0" borderId="5" xfId="7" applyNumberFormat="1" applyFont="1" applyBorder="1" applyAlignment="1" applyProtection="1">
      <protection locked="0"/>
    </xf>
    <xf numFmtId="49" fontId="56" fillId="0" borderId="37" xfId="7" applyNumberFormat="1" applyFont="1" applyBorder="1" applyAlignment="1" applyProtection="1">
      <alignment horizontal="left"/>
    </xf>
    <xf numFmtId="49" fontId="56" fillId="0" borderId="36" xfId="7" applyNumberFormat="1" applyFont="1" applyBorder="1" applyAlignment="1" applyProtection="1">
      <alignment horizontal="left"/>
    </xf>
    <xf numFmtId="49" fontId="29" fillId="0" borderId="1" xfId="7" applyNumberFormat="1" applyFont="1" applyBorder="1"/>
    <xf numFmtId="49" fontId="63" fillId="0" borderId="0" xfId="7" applyNumberFormat="1" applyFont="1" applyFill="1"/>
    <xf numFmtId="49" fontId="29" fillId="0" borderId="0" xfId="7" applyNumberFormat="1" applyFont="1" applyFill="1"/>
    <xf numFmtId="0" fontId="29" fillId="0" borderId="0" xfId="7" applyFont="1" applyFill="1"/>
    <xf numFmtId="49" fontId="66" fillId="0" borderId="2" xfId="7" applyNumberFormat="1" applyFont="1" applyFill="1" applyBorder="1" applyAlignment="1" applyProtection="1">
      <alignment horizontal="left"/>
    </xf>
    <xf numFmtId="49" fontId="67" fillId="0" borderId="38" xfId="7" applyNumberFormat="1" applyFont="1" applyBorder="1" applyAlignment="1" applyProtection="1">
      <alignment vertical="top" wrapText="1"/>
    </xf>
    <xf numFmtId="49" fontId="67" fillId="0" borderId="2" xfId="7" applyNumberFormat="1" applyFont="1" applyBorder="1" applyAlignment="1" applyProtection="1">
      <alignment horizontal="left"/>
    </xf>
    <xf numFmtId="0" fontId="51" fillId="0" borderId="0" xfId="7" applyFont="1"/>
    <xf numFmtId="0" fontId="29" fillId="0" borderId="0" xfId="7" applyFont="1" applyAlignment="1">
      <alignment horizontal="left" indent="1"/>
    </xf>
    <xf numFmtId="49" fontId="29" fillId="0" borderId="1" xfId="7" applyNumberFormat="1" applyFont="1" applyFill="1" applyBorder="1"/>
    <xf numFmtId="0" fontId="29" fillId="0" borderId="1" xfId="7" applyFont="1" applyFill="1" applyBorder="1"/>
    <xf numFmtId="49" fontId="27" fillId="0" borderId="0" xfId="0" applyNumberFormat="1" applyFont="1" applyAlignment="1" applyProtection="1">
      <alignment horizontal="left"/>
    </xf>
    <xf numFmtId="0" fontId="28" fillId="0" borderId="0" xfId="0" applyFont="1" applyBorder="1" applyProtection="1"/>
    <xf numFmtId="0" fontId="29" fillId="0" borderId="0" xfId="0" applyFont="1" applyBorder="1" applyAlignment="1" applyProtection="1">
      <alignment horizontal="left" indent="1"/>
    </xf>
    <xf numFmtId="0" fontId="28" fillId="0" borderId="50" xfId="0" applyFont="1" applyFill="1" applyBorder="1" applyAlignment="1" applyProtection="1">
      <alignment horizontal="left"/>
    </xf>
    <xf numFmtId="0" fontId="29" fillId="0" borderId="1" xfId="0" applyFont="1" applyFill="1" applyBorder="1" applyAlignment="1" applyProtection="1">
      <alignment horizontal="left"/>
    </xf>
    <xf numFmtId="0" fontId="29" fillId="0" borderId="9" xfId="0" applyFont="1" applyFill="1" applyBorder="1" applyAlignment="1" applyProtection="1">
      <alignment horizontal="left"/>
    </xf>
    <xf numFmtId="49" fontId="27" fillId="0" borderId="0" xfId="0" applyNumberFormat="1" applyFont="1" applyBorder="1" applyAlignment="1" applyProtection="1">
      <alignment horizontal="left"/>
    </xf>
    <xf numFmtId="0" fontId="29" fillId="0" borderId="0" xfId="0" applyFont="1" applyBorder="1" applyProtection="1"/>
    <xf numFmtId="0" fontId="28" fillId="0" borderId="0" xfId="0" applyFont="1" applyBorder="1" applyAlignment="1" applyProtection="1">
      <alignment horizontal="left" vertical="center"/>
    </xf>
    <xf numFmtId="0" fontId="28" fillId="0" borderId="0" xfId="0" applyFont="1" applyBorder="1" applyProtection="1"/>
    <xf numFmtId="0" fontId="29" fillId="0" borderId="0" xfId="0" applyFont="1" applyBorder="1" applyAlignment="1" applyProtection="1">
      <alignment horizontal="left" indent="1"/>
    </xf>
    <xf numFmtId="0" fontId="29" fillId="0" borderId="1" xfId="0" applyFont="1" applyBorder="1" applyAlignment="1" applyProtection="1">
      <alignment horizontal="left" indent="1"/>
    </xf>
    <xf numFmtId="0" fontId="56" fillId="0" borderId="0" xfId="0" applyFont="1" applyBorder="1" applyProtection="1"/>
    <xf numFmtId="0" fontId="56" fillId="0" borderId="35" xfId="0" applyFont="1" applyBorder="1" applyProtection="1"/>
    <xf numFmtId="0" fontId="29" fillId="0" borderId="6" xfId="0" applyFont="1" applyBorder="1" applyAlignment="1" applyProtection="1">
      <protection locked="0"/>
    </xf>
    <xf numFmtId="0" fontId="28" fillId="0" borderId="0" xfId="0" applyFont="1" applyBorder="1" applyAlignment="1" applyProtection="1">
      <alignment horizontal="left" wrapText="1"/>
    </xf>
    <xf numFmtId="0" fontId="28" fillId="0" borderId="50" xfId="0" applyFont="1" applyBorder="1" applyProtection="1"/>
    <xf numFmtId="0" fontId="28" fillId="0" borderId="1" xfId="0" applyFont="1" applyBorder="1" applyProtection="1"/>
    <xf numFmtId="0" fontId="29" fillId="0" borderId="1" xfId="0" applyFont="1" applyBorder="1" applyProtection="1"/>
    <xf numFmtId="0" fontId="56" fillId="0" borderId="6" xfId="0" applyFont="1" applyBorder="1" applyProtection="1"/>
    <xf numFmtId="0" fontId="29" fillId="0" borderId="6" xfId="0" applyFont="1" applyBorder="1" applyAlignment="1" applyProtection="1">
      <alignment vertical="center"/>
      <protection locked="0"/>
    </xf>
    <xf numFmtId="49" fontId="57" fillId="0" borderId="6" xfId="0" applyNumberFormat="1" applyFont="1" applyBorder="1" applyAlignment="1" applyProtection="1">
      <alignment vertical="center"/>
      <protection locked="0"/>
    </xf>
    <xf numFmtId="0" fontId="29" fillId="6" borderId="0" xfId="7" applyFont="1" applyFill="1" applyBorder="1" applyAlignment="1" applyProtection="1">
      <alignment horizontal="left" indent="1"/>
    </xf>
    <xf numFmtId="0" fontId="28" fillId="6" borderId="1" xfId="7" applyFont="1" applyFill="1" applyBorder="1" applyProtection="1"/>
    <xf numFmtId="49" fontId="27" fillId="0" borderId="0" xfId="0" applyNumberFormat="1" applyFont="1" applyAlignment="1" applyProtection="1">
      <alignment horizontal="left"/>
    </xf>
    <xf numFmtId="0" fontId="28" fillId="0" borderId="0" xfId="0" applyFont="1" applyBorder="1" applyProtection="1"/>
    <xf numFmtId="0" fontId="29" fillId="0" borderId="0" xfId="0" applyFont="1" applyBorder="1" applyAlignment="1" applyProtection="1">
      <alignment horizontal="left" indent="1"/>
    </xf>
    <xf numFmtId="0" fontId="29" fillId="0" borderId="1" xfId="0" applyFont="1" applyBorder="1" applyAlignment="1" applyProtection="1">
      <alignment horizontal="left" indent="1"/>
    </xf>
    <xf numFmtId="0" fontId="29" fillId="0" borderId="9" xfId="0" applyFont="1" applyBorder="1" applyAlignment="1" applyProtection="1">
      <alignment horizontal="left" indent="1"/>
    </xf>
    <xf numFmtId="0" fontId="28" fillId="0" borderId="50" xfId="0" applyFont="1" applyBorder="1" applyProtection="1"/>
    <xf numFmtId="0" fontId="28" fillId="0" borderId="0" xfId="0" applyFont="1" applyBorder="1" applyAlignment="1" applyProtection="1">
      <alignment horizontal="left" indent="1"/>
    </xf>
    <xf numFmtId="0" fontId="29" fillId="0" borderId="0" xfId="0" applyFont="1" applyBorder="1" applyAlignment="1" applyProtection="1">
      <alignment horizontal="left" indent="2"/>
    </xf>
    <xf numFmtId="0" fontId="29" fillId="0" borderId="0" xfId="0" applyFont="1" applyBorder="1" applyAlignment="1" applyProtection="1">
      <alignment horizontal="left" indent="3"/>
    </xf>
    <xf numFmtId="0" fontId="28" fillId="0" borderId="1" xfId="0" applyFont="1" applyBorder="1" applyAlignment="1" applyProtection="1">
      <alignment horizontal="left" indent="1"/>
    </xf>
    <xf numFmtId="0" fontId="29" fillId="0" borderId="1" xfId="0" applyFont="1" applyBorder="1" applyAlignment="1" applyProtection="1">
      <alignment horizontal="left" indent="2"/>
    </xf>
    <xf numFmtId="0" fontId="3" fillId="0" borderId="0" xfId="0" applyFont="1" applyBorder="1" applyAlignment="1" applyProtection="1">
      <alignment horizontal="left" indent="3"/>
    </xf>
    <xf numFmtId="0" fontId="29" fillId="0" borderId="9" xfId="0" applyFont="1" applyBorder="1" applyAlignment="1" applyProtection="1">
      <alignment horizontal="left" indent="2"/>
    </xf>
    <xf numFmtId="0" fontId="28" fillId="0" borderId="50" xfId="0" applyFont="1" applyFill="1" applyBorder="1" applyAlignment="1" applyProtection="1">
      <alignment horizontal="left"/>
    </xf>
    <xf numFmtId="0" fontId="51" fillId="0" borderId="0" xfId="0" applyFont="1" applyFill="1" applyBorder="1" applyAlignment="1" applyProtection="1">
      <alignment horizontal="left"/>
    </xf>
    <xf numFmtId="0" fontId="29" fillId="0" borderId="1" xfId="0" applyFont="1" applyFill="1" applyBorder="1" applyAlignment="1" applyProtection="1">
      <alignment horizontal="left" indent="1"/>
    </xf>
    <xf numFmtId="0" fontId="28" fillId="0" borderId="0" xfId="0" applyFont="1" applyBorder="1" applyAlignment="1" applyProtection="1">
      <alignment horizontal="left" wrapText="1" indent="1"/>
    </xf>
    <xf numFmtId="0" fontId="29" fillId="0" borderId="0" xfId="7" applyFont="1"/>
    <xf numFmtId="0" fontId="29" fillId="0" borderId="9" xfId="7" applyFont="1" applyBorder="1"/>
    <xf numFmtId="0" fontId="29" fillId="0" borderId="1" xfId="7" applyFont="1" applyBorder="1"/>
    <xf numFmtId="49" fontId="28" fillId="0" borderId="0" xfId="7" applyNumberFormat="1" applyFont="1"/>
    <xf numFmtId="49" fontId="29" fillId="0" borderId="0" xfId="7" applyNumberFormat="1" applyFont="1"/>
    <xf numFmtId="49" fontId="29" fillId="0" borderId="9" xfId="7" applyNumberFormat="1" applyFont="1" applyBorder="1"/>
    <xf numFmtId="49" fontId="29" fillId="0" borderId="1" xfId="7" applyNumberFormat="1" applyFont="1" applyBorder="1"/>
    <xf numFmtId="0" fontId="51" fillId="0" borderId="0" xfId="7" applyFont="1"/>
    <xf numFmtId="0" fontId="29" fillId="0" borderId="0" xfId="7" applyFont="1" applyAlignment="1">
      <alignment horizontal="left" indent="1"/>
    </xf>
    <xf numFmtId="49" fontId="27" fillId="0" borderId="0" xfId="7" applyNumberFormat="1" applyFont="1" applyAlignment="1" applyProtection="1">
      <alignment horizontal="left"/>
    </xf>
    <xf numFmtId="0" fontId="29" fillId="0" borderId="2" xfId="0" applyFont="1" applyBorder="1" applyAlignment="1" applyProtection="1">
      <alignment horizontal="right"/>
    </xf>
    <xf numFmtId="0" fontId="29" fillId="0" borderId="5" xfId="0" applyFont="1" applyBorder="1" applyAlignment="1" applyProtection="1">
      <alignment horizontal="right" vertical="center"/>
    </xf>
    <xf numFmtId="0" fontId="28" fillId="0" borderId="0" xfId="7" applyFont="1" applyBorder="1" applyProtection="1"/>
    <xf numFmtId="0" fontId="29" fillId="0" borderId="0" xfId="7" applyFont="1" applyBorder="1" applyAlignment="1" applyProtection="1">
      <alignment horizontal="left" indent="1"/>
    </xf>
    <xf numFmtId="0" fontId="29" fillId="0" borderId="1" xfId="7" applyFont="1" applyBorder="1" applyAlignment="1" applyProtection="1">
      <alignment horizontal="left" indent="1"/>
    </xf>
    <xf numFmtId="0" fontId="29" fillId="0" borderId="9" xfId="7" applyFont="1" applyBorder="1" applyAlignment="1" applyProtection="1">
      <alignment horizontal="left" indent="1"/>
    </xf>
    <xf numFmtId="0" fontId="29" fillId="0" borderId="0" xfId="7" applyFont="1" applyFill="1" applyBorder="1" applyAlignment="1" applyProtection="1">
      <alignment horizontal="left" indent="1"/>
    </xf>
    <xf numFmtId="0" fontId="28" fillId="0" borderId="50" xfId="7" applyFont="1" applyBorder="1" applyProtection="1"/>
    <xf numFmtId="0" fontId="29" fillId="0" borderId="0" xfId="7" applyFont="1" applyBorder="1" applyAlignment="1" applyProtection="1">
      <alignment horizontal="left" indent="2"/>
    </xf>
    <xf numFmtId="0" fontId="29" fillId="0" borderId="0" xfId="7" applyFont="1" applyBorder="1" applyAlignment="1" applyProtection="1">
      <alignment horizontal="left" indent="3"/>
    </xf>
    <xf numFmtId="0" fontId="29" fillId="0" borderId="9" xfId="7" applyFont="1" applyBorder="1" applyAlignment="1" applyProtection="1">
      <alignment horizontal="left" indent="2"/>
    </xf>
    <xf numFmtId="0" fontId="51" fillId="0" borderId="0" xfId="7" applyFont="1" applyFill="1" applyBorder="1" applyAlignment="1" applyProtection="1">
      <alignment horizontal="left"/>
    </xf>
    <xf numFmtId="0" fontId="29" fillId="0" borderId="1" xfId="7" applyFont="1" applyFill="1" applyBorder="1" applyAlignment="1" applyProtection="1">
      <alignment horizontal="left" indent="1"/>
    </xf>
    <xf numFmtId="0" fontId="28" fillId="0" borderId="1" xfId="7" applyFont="1" applyFill="1" applyBorder="1" applyAlignment="1" applyProtection="1">
      <alignment horizontal="left"/>
    </xf>
    <xf numFmtId="0" fontId="29" fillId="0" borderId="0" xfId="7" applyFont="1" applyFill="1" applyBorder="1" applyAlignment="1" applyProtection="1">
      <alignment horizontal="left" indent="2"/>
    </xf>
    <xf numFmtId="0" fontId="29" fillId="0" borderId="0" xfId="7" applyFont="1" applyBorder="1" applyAlignment="1" applyProtection="1">
      <alignment horizontal="left" wrapText="1" indent="1"/>
    </xf>
    <xf numFmtId="0" fontId="28" fillId="0" borderId="0" xfId="7" applyFont="1" applyFill="1" applyBorder="1" applyAlignment="1" applyProtection="1">
      <alignment horizontal="left"/>
    </xf>
    <xf numFmtId="0" fontId="29" fillId="0" borderId="0" xfId="7" applyFont="1" applyFill="1" applyBorder="1" applyAlignment="1" applyProtection="1">
      <alignment horizontal="left" indent="1"/>
    </xf>
    <xf numFmtId="0" fontId="28" fillId="0" borderId="50" xfId="7" applyFont="1" applyBorder="1" applyProtection="1"/>
    <xf numFmtId="0" fontId="28" fillId="0" borderId="0" xfId="7" applyFont="1" applyBorder="1" applyAlignment="1" applyProtection="1">
      <alignment horizontal="left" indent="1"/>
    </xf>
    <xf numFmtId="0" fontId="29" fillId="0" borderId="0" xfId="7" applyFont="1" applyBorder="1" applyAlignment="1" applyProtection="1">
      <alignment horizontal="left" indent="2"/>
    </xf>
    <xf numFmtId="0" fontId="29" fillId="0" borderId="1" xfId="7" applyFont="1" applyFill="1" applyBorder="1" applyAlignment="1" applyProtection="1">
      <alignment horizontal="left" indent="1"/>
    </xf>
    <xf numFmtId="0" fontId="29" fillId="0" borderId="0" xfId="7" applyFont="1" applyFill="1" applyBorder="1" applyAlignment="1" applyProtection="1">
      <alignment horizontal="left" indent="2"/>
    </xf>
    <xf numFmtId="0" fontId="28" fillId="0" borderId="50" xfId="7" applyFont="1" applyFill="1" applyBorder="1" applyProtection="1"/>
    <xf numFmtId="0" fontId="28" fillId="0" borderId="1" xfId="7" applyFont="1" applyBorder="1" applyProtection="1"/>
    <xf numFmtId="0" fontId="28" fillId="0" borderId="0" xfId="7" applyFont="1" applyFill="1" applyBorder="1" applyAlignment="1" applyProtection="1">
      <alignment horizontal="left" indent="1"/>
    </xf>
    <xf numFmtId="0" fontId="29" fillId="0" borderId="9" xfId="7" applyFont="1" applyFill="1" applyBorder="1" applyAlignment="1" applyProtection="1">
      <alignment horizontal="left" indent="2"/>
    </xf>
    <xf numFmtId="0" fontId="29" fillId="0" borderId="1" xfId="7" applyFont="1" applyFill="1" applyBorder="1" applyAlignment="1" applyProtection="1">
      <alignment horizontal="left" indent="2"/>
    </xf>
    <xf numFmtId="0" fontId="29" fillId="0" borderId="0" xfId="0" applyFont="1" applyFill="1" applyBorder="1" applyProtection="1">
      <protection locked="0"/>
    </xf>
    <xf numFmtId="0" fontId="29" fillId="0" borderId="0" xfId="0" applyFont="1"/>
    <xf numFmtId="0" fontId="29" fillId="0" borderId="0" xfId="0" applyFont="1" applyFill="1" applyProtection="1">
      <protection locked="0"/>
    </xf>
    <xf numFmtId="0" fontId="29" fillId="0" borderId="1" xfId="0" applyFont="1" applyFill="1" applyBorder="1" applyProtection="1">
      <protection locked="0"/>
    </xf>
    <xf numFmtId="49" fontId="28" fillId="0" borderId="0" xfId="0" applyNumberFormat="1" applyFont="1"/>
    <xf numFmtId="49" fontId="29" fillId="0" borderId="0" xfId="0" applyNumberFormat="1" applyFont="1"/>
    <xf numFmtId="49" fontId="29" fillId="0" borderId="0" xfId="0" applyNumberFormat="1" applyFont="1" applyFill="1" applyProtection="1">
      <protection locked="0"/>
    </xf>
    <xf numFmtId="49" fontId="28" fillId="0" borderId="0" xfId="0" applyNumberFormat="1" applyFont="1" applyFill="1" applyProtection="1">
      <protection locked="0"/>
    </xf>
    <xf numFmtId="49" fontId="29" fillId="0" borderId="0" xfId="0" applyNumberFormat="1" applyFont="1" applyFill="1" applyBorder="1" applyProtection="1">
      <protection locked="0"/>
    </xf>
    <xf numFmtId="49" fontId="29" fillId="0" borderId="1" xfId="0" applyNumberFormat="1" applyFont="1" applyBorder="1" applyProtection="1">
      <protection locked="0"/>
    </xf>
    <xf numFmtId="49" fontId="28" fillId="0" borderId="0" xfId="0" applyNumberFormat="1" applyFont="1" applyBorder="1" applyProtection="1">
      <protection locked="0"/>
    </xf>
    <xf numFmtId="49" fontId="28" fillId="0" borderId="0" xfId="0" applyNumberFormat="1" applyFont="1" applyFill="1" applyBorder="1" applyProtection="1">
      <protection locked="0"/>
    </xf>
    <xf numFmtId="0" fontId="51" fillId="0" borderId="0" xfId="0" applyFont="1"/>
    <xf numFmtId="0" fontId="29" fillId="0" borderId="0" xfId="0" applyFont="1" applyAlignment="1">
      <alignment horizontal="left" indent="1"/>
    </xf>
    <xf numFmtId="49" fontId="29" fillId="0" borderId="1" xfId="0" applyNumberFormat="1" applyFont="1" applyFill="1" applyBorder="1" applyProtection="1">
      <protection locked="0"/>
    </xf>
    <xf numFmtId="49" fontId="27" fillId="0" borderId="0" xfId="0" applyNumberFormat="1" applyFont="1" applyAlignment="1" applyProtection="1">
      <alignment horizontal="left"/>
    </xf>
    <xf numFmtId="164" fontId="32" fillId="0" borderId="25" xfId="0" quotePrefix="1" applyNumberFormat="1" applyFont="1" applyBorder="1" applyAlignment="1" applyProtection="1">
      <alignment horizontal="right"/>
      <protection locked="0"/>
    </xf>
    <xf numFmtId="164" fontId="29" fillId="0" borderId="8" xfId="0" applyNumberFormat="1" applyFont="1" applyBorder="1" applyAlignment="1" applyProtection="1">
      <alignment horizontal="right"/>
      <protection locked="0"/>
    </xf>
    <xf numFmtId="164" fontId="29" fillId="0" borderId="8" xfId="0" applyNumberFormat="1" applyFont="1" applyFill="1" applyBorder="1" applyAlignment="1" applyProtection="1">
      <alignment horizontal="right"/>
      <protection locked="0"/>
    </xf>
    <xf numFmtId="0" fontId="33" fillId="0" borderId="2" xfId="0" applyFont="1" applyFill="1" applyBorder="1" applyAlignment="1" applyProtection="1">
      <alignment horizontal="left"/>
    </xf>
    <xf numFmtId="0" fontId="33" fillId="0" borderId="10" xfId="0" applyFont="1" applyFill="1" applyBorder="1" applyAlignment="1" applyProtection="1">
      <alignment horizontal="left"/>
    </xf>
    <xf numFmtId="0" fontId="50" fillId="0" borderId="0" xfId="0" applyFont="1" applyFill="1" applyBorder="1" applyAlignment="1" applyProtection="1">
      <alignment horizontal="left"/>
    </xf>
    <xf numFmtId="0" fontId="29" fillId="0" borderId="0" xfId="0" applyFont="1" applyBorder="1" applyAlignment="1" applyProtection="1">
      <alignment horizontal="left" indent="1"/>
    </xf>
    <xf numFmtId="0" fontId="28" fillId="0" borderId="0" xfId="0" applyFont="1" applyFill="1" applyBorder="1" applyAlignment="1" applyProtection="1">
      <alignment horizontal="left"/>
    </xf>
    <xf numFmtId="0" fontId="29" fillId="0" borderId="0" xfId="0" applyFont="1" applyFill="1" applyBorder="1" applyAlignment="1" applyProtection="1">
      <alignment horizontal="left" indent="1"/>
    </xf>
    <xf numFmtId="0" fontId="29" fillId="0" borderId="10" xfId="0" applyNumberFormat="1" applyFont="1" applyBorder="1" applyAlignment="1" applyProtection="1">
      <alignment horizontal="center"/>
    </xf>
    <xf numFmtId="0" fontId="29" fillId="0" borderId="11" xfId="0" applyNumberFormat="1" applyFont="1" applyBorder="1" applyAlignment="1" applyProtection="1">
      <alignment horizontal="center"/>
    </xf>
    <xf numFmtId="0" fontId="29" fillId="0" borderId="9" xfId="0" applyNumberFormat="1" applyFont="1" applyBorder="1" applyAlignment="1" applyProtection="1">
      <alignment horizontal="center"/>
    </xf>
    <xf numFmtId="0" fontId="29" fillId="0" borderId="12" xfId="0" applyNumberFormat="1" applyFont="1" applyBorder="1" applyAlignment="1" applyProtection="1">
      <alignment horizontal="center"/>
    </xf>
    <xf numFmtId="0" fontId="28" fillId="0" borderId="50" xfId="0" applyFont="1" applyBorder="1" applyProtection="1"/>
    <xf numFmtId="0" fontId="28" fillId="0" borderId="50" xfId="0" applyFont="1" applyFill="1" applyBorder="1" applyProtection="1"/>
    <xf numFmtId="0" fontId="28" fillId="0" borderId="1" xfId="0" applyFont="1" applyBorder="1" applyProtection="1"/>
    <xf numFmtId="0" fontId="28" fillId="0" borderId="0" xfId="0" applyFont="1" applyFill="1" applyBorder="1" applyAlignment="1" applyProtection="1">
      <alignment horizontal="left" indent="1"/>
    </xf>
    <xf numFmtId="0" fontId="28" fillId="0" borderId="9" xfId="0" applyFont="1" applyFill="1" applyBorder="1" applyAlignment="1" applyProtection="1">
      <alignment horizontal="left" indent="1"/>
    </xf>
    <xf numFmtId="164" fontId="32" fillId="0" borderId="17" xfId="0" applyNumberFormat="1" applyFont="1" applyBorder="1" applyAlignment="1" applyProtection="1">
      <alignment horizontal="right"/>
      <protection locked="0"/>
    </xf>
    <xf numFmtId="164" fontId="32" fillId="0" borderId="24" xfId="0" applyNumberFormat="1" applyFont="1" applyBorder="1" applyAlignment="1" applyProtection="1">
      <alignment horizontal="right"/>
      <protection locked="0"/>
    </xf>
    <xf numFmtId="164" fontId="29" fillId="0" borderId="11" xfId="0" applyNumberFormat="1" applyFont="1" applyBorder="1" applyAlignment="1" applyProtection="1">
      <alignment horizontal="right"/>
      <protection locked="0"/>
    </xf>
    <xf numFmtId="0" fontId="33" fillId="0" borderId="9" xfId="7" applyFont="1" applyBorder="1" applyAlignment="1" applyProtection="1">
      <alignment horizontal="left" indent="1"/>
    </xf>
    <xf numFmtId="0" fontId="28" fillId="6" borderId="0" xfId="7" applyFont="1" applyFill="1" applyBorder="1" applyAlignment="1" applyProtection="1">
      <alignment horizontal="left" indent="1"/>
    </xf>
    <xf numFmtId="0" fontId="29" fillId="0" borderId="0" xfId="7" applyFont="1" applyFill="1" applyBorder="1" applyProtection="1">
      <protection locked="0"/>
    </xf>
    <xf numFmtId="0" fontId="29" fillId="0" borderId="0" xfId="7" applyFont="1"/>
    <xf numFmtId="0" fontId="29" fillId="0" borderId="0" xfId="7" applyFont="1" applyFill="1" applyProtection="1">
      <protection locked="0"/>
    </xf>
    <xf numFmtId="49" fontId="28" fillId="0" borderId="0" xfId="7" applyNumberFormat="1" applyFont="1"/>
    <xf numFmtId="49" fontId="29" fillId="0" borderId="0" xfId="7" applyNumberFormat="1" applyFont="1"/>
    <xf numFmtId="49" fontId="29" fillId="0" borderId="0" xfId="7" applyNumberFormat="1" applyFont="1" applyFill="1" applyProtection="1">
      <protection locked="0"/>
    </xf>
    <xf numFmtId="49" fontId="28" fillId="0" borderId="0" xfId="7" applyNumberFormat="1" applyFont="1" applyFill="1" applyProtection="1">
      <protection locked="0"/>
    </xf>
    <xf numFmtId="49" fontId="29" fillId="0" borderId="0" xfId="7" applyNumberFormat="1" applyFont="1" applyFill="1" applyBorder="1" applyProtection="1">
      <protection locked="0"/>
    </xf>
    <xf numFmtId="0" fontId="51" fillId="0" borderId="0" xfId="7" applyFont="1"/>
    <xf numFmtId="0" fontId="29" fillId="0" borderId="0" xfId="7" applyFont="1" applyAlignment="1">
      <alignment horizontal="left" indent="1"/>
    </xf>
    <xf numFmtId="49" fontId="27" fillId="0" borderId="0" xfId="7" applyNumberFormat="1" applyFont="1" applyAlignment="1" applyProtection="1">
      <alignment horizontal="left"/>
    </xf>
    <xf numFmtId="0" fontId="29" fillId="0" borderId="0" xfId="7" applyFont="1" applyBorder="1" applyAlignment="1" applyProtection="1">
      <alignment horizontal="left" indent="1"/>
    </xf>
    <xf numFmtId="0" fontId="28" fillId="0" borderId="0" xfId="7" applyFont="1" applyFill="1" applyBorder="1" applyAlignment="1" applyProtection="1">
      <alignment horizontal="left"/>
    </xf>
    <xf numFmtId="0" fontId="29" fillId="0" borderId="0" xfId="7" applyFont="1" applyFill="1" applyBorder="1" applyAlignment="1" applyProtection="1">
      <alignment horizontal="left" indent="1"/>
    </xf>
    <xf numFmtId="0" fontId="28" fillId="0" borderId="50" xfId="7" applyFont="1" applyBorder="1" applyProtection="1"/>
    <xf numFmtId="0" fontId="28" fillId="0" borderId="50" xfId="7" applyFont="1" applyFill="1" applyBorder="1" applyProtection="1"/>
    <xf numFmtId="0" fontId="28" fillId="0" borderId="1" xfId="7" applyFont="1" applyBorder="1" applyProtection="1"/>
    <xf numFmtId="0" fontId="28" fillId="0" borderId="0" xfId="7" applyFont="1" applyFill="1" applyBorder="1" applyAlignment="1" applyProtection="1">
      <alignment horizontal="left" indent="1"/>
    </xf>
    <xf numFmtId="0" fontId="28" fillId="0" borderId="9" xfId="7" applyFont="1" applyFill="1" applyBorder="1" applyAlignment="1" applyProtection="1">
      <alignment horizontal="left" indent="1"/>
    </xf>
    <xf numFmtId="0" fontId="29" fillId="0" borderId="0" xfId="7" applyFont="1" applyFill="1" applyBorder="1" applyProtection="1">
      <protection locked="0"/>
    </xf>
    <xf numFmtId="0" fontId="29" fillId="0" borderId="0" xfId="7" applyFont="1"/>
    <xf numFmtId="0" fontId="29" fillId="0" borderId="0" xfId="7" applyFont="1" applyFill="1" applyProtection="1">
      <protection locked="0"/>
    </xf>
    <xf numFmtId="0" fontId="29" fillId="0" borderId="1" xfId="7" applyFont="1" applyFill="1" applyBorder="1" applyProtection="1">
      <protection locked="0"/>
    </xf>
    <xf numFmtId="49" fontId="28" fillId="0" borderId="0" xfId="7" applyNumberFormat="1" applyFont="1"/>
    <xf numFmtId="49" fontId="29" fillId="0" borderId="0" xfId="7" applyNumberFormat="1" applyFont="1"/>
    <xf numFmtId="49" fontId="29" fillId="0" borderId="0" xfId="7" applyNumberFormat="1" applyFont="1" applyFill="1" applyProtection="1">
      <protection locked="0"/>
    </xf>
    <xf numFmtId="49" fontId="28" fillId="0" borderId="0" xfId="7" applyNumberFormat="1" applyFont="1" applyFill="1" applyProtection="1">
      <protection locked="0"/>
    </xf>
    <xf numFmtId="49" fontId="29" fillId="0" borderId="0" xfId="7" applyNumberFormat="1" applyFont="1" applyFill="1" applyBorder="1" applyProtection="1">
      <protection locked="0"/>
    </xf>
    <xf numFmtId="0" fontId="51" fillId="0" borderId="0" xfId="7" applyFont="1"/>
    <xf numFmtId="0" fontId="29" fillId="0" borderId="0" xfId="7" applyFont="1" applyAlignment="1">
      <alignment horizontal="left" indent="1"/>
    </xf>
    <xf numFmtId="49" fontId="29" fillId="0" borderId="1" xfId="7" applyNumberFormat="1" applyFont="1" applyFill="1" applyBorder="1" applyProtection="1">
      <protection locked="0"/>
    </xf>
    <xf numFmtId="49" fontId="27" fillId="0" borderId="0" xfId="7" applyNumberFormat="1" applyFont="1" applyAlignment="1" applyProtection="1">
      <alignment horizontal="left"/>
    </xf>
    <xf numFmtId="0" fontId="29" fillId="0" borderId="0" xfId="7" applyFont="1" applyFill="1" applyBorder="1" applyAlignment="1" applyProtection="1">
      <alignment horizontal="left" indent="1"/>
    </xf>
    <xf numFmtId="0" fontId="28" fillId="0" borderId="50" xfId="7" applyFont="1" applyBorder="1" applyProtection="1"/>
    <xf numFmtId="0" fontId="28" fillId="0" borderId="0" xfId="7" applyFont="1" applyBorder="1" applyAlignment="1" applyProtection="1">
      <alignment horizontal="left" indent="1"/>
    </xf>
    <xf numFmtId="0" fontId="29" fillId="0" borderId="0" xfId="7" applyFont="1" applyBorder="1" applyAlignment="1" applyProtection="1">
      <alignment horizontal="left" indent="2"/>
    </xf>
    <xf numFmtId="0" fontId="51" fillId="0" borderId="0" xfId="7" applyFont="1" applyFill="1" applyBorder="1" applyAlignment="1" applyProtection="1">
      <alignment horizontal="left"/>
    </xf>
    <xf numFmtId="0" fontId="29" fillId="0" borderId="1" xfId="7" applyFont="1" applyFill="1" applyBorder="1" applyAlignment="1" applyProtection="1">
      <alignment horizontal="left" indent="1"/>
    </xf>
    <xf numFmtId="0" fontId="29" fillId="0" borderId="0" xfId="7" applyFont="1" applyFill="1" applyBorder="1" applyAlignment="1" applyProtection="1">
      <alignment horizontal="left" indent="2"/>
    </xf>
    <xf numFmtId="0" fontId="28" fillId="0" borderId="50" xfId="7" applyFont="1" applyFill="1" applyBorder="1" applyProtection="1"/>
    <xf numFmtId="0" fontId="28" fillId="0" borderId="1" xfId="7" applyFont="1" applyBorder="1" applyProtection="1"/>
    <xf numFmtId="0" fontId="28" fillId="0" borderId="0" xfId="7" applyFont="1" applyFill="1" applyBorder="1" applyAlignment="1" applyProtection="1">
      <alignment horizontal="left" indent="1"/>
    </xf>
    <xf numFmtId="0" fontId="29" fillId="0" borderId="9" xfId="7" applyFont="1" applyFill="1" applyBorder="1" applyAlignment="1" applyProtection="1">
      <alignment horizontal="left" indent="2"/>
    </xf>
    <xf numFmtId="0" fontId="28" fillId="0" borderId="0" xfId="7" applyFont="1" applyFill="1" applyBorder="1" applyAlignment="1" applyProtection="1">
      <alignment horizontal="left" vertical="center"/>
    </xf>
    <xf numFmtId="0" fontId="29" fillId="0" borderId="35" xfId="7" applyFont="1" applyFill="1" applyBorder="1" applyAlignment="1" applyProtection="1">
      <alignment horizontal="left" indent="1"/>
    </xf>
    <xf numFmtId="0" fontId="29" fillId="0" borderId="0" xfId="7" applyFont="1" applyFill="1" applyBorder="1" applyProtection="1">
      <protection locked="0"/>
    </xf>
    <xf numFmtId="0" fontId="29" fillId="0" borderId="0" xfId="7" applyFont="1"/>
    <xf numFmtId="0" fontId="29" fillId="0" borderId="0" xfId="7" applyFont="1" applyFill="1" applyProtection="1">
      <protection locked="0"/>
    </xf>
    <xf numFmtId="0" fontId="29" fillId="0" borderId="1" xfId="7" applyFont="1" applyFill="1" applyBorder="1" applyProtection="1">
      <protection locked="0"/>
    </xf>
    <xf numFmtId="49" fontId="28" fillId="0" borderId="0" xfId="7" applyNumberFormat="1" applyFont="1"/>
    <xf numFmtId="49" fontId="29" fillId="0" borderId="0" xfId="7" applyNumberFormat="1" applyFont="1"/>
    <xf numFmtId="49" fontId="29" fillId="0" borderId="0" xfId="7" applyNumberFormat="1" applyFont="1" applyFill="1" applyProtection="1">
      <protection locked="0"/>
    </xf>
    <xf numFmtId="49" fontId="28" fillId="0" borderId="0" xfId="7" applyNumberFormat="1" applyFont="1" applyFill="1" applyProtection="1">
      <protection locked="0"/>
    </xf>
    <xf numFmtId="49" fontId="29" fillId="0" borderId="0" xfId="7" applyNumberFormat="1" applyFont="1" applyFill="1" applyBorder="1" applyProtection="1">
      <protection locked="0"/>
    </xf>
    <xf numFmtId="0" fontId="51" fillId="0" borderId="0" xfId="7" applyFont="1"/>
    <xf numFmtId="0" fontId="29" fillId="0" borderId="0" xfId="7" applyFont="1" applyAlignment="1">
      <alignment horizontal="left" indent="1"/>
    </xf>
    <xf numFmtId="49" fontId="29" fillId="0" borderId="1" xfId="7" applyNumberFormat="1" applyFont="1" applyFill="1" applyBorder="1" applyProtection="1">
      <protection locked="0"/>
    </xf>
    <xf numFmtId="49" fontId="27" fillId="0" borderId="0" xfId="7" applyNumberFormat="1" applyFont="1" applyAlignment="1" applyProtection="1">
      <alignment horizontal="left"/>
    </xf>
    <xf numFmtId="0" fontId="29" fillId="0" borderId="0" xfId="7" applyFont="1" applyFill="1" applyBorder="1" applyAlignment="1" applyProtection="1">
      <alignment horizontal="left" indent="1"/>
    </xf>
    <xf numFmtId="0" fontId="29" fillId="0" borderId="9" xfId="7" applyFont="1" applyFill="1" applyBorder="1" applyAlignment="1" applyProtection="1">
      <alignment horizontal="left" indent="1"/>
    </xf>
    <xf numFmtId="0" fontId="28" fillId="0" borderId="50" xfId="7" applyFont="1" applyFill="1" applyBorder="1" applyAlignment="1" applyProtection="1">
      <alignment horizontal="left"/>
    </xf>
    <xf numFmtId="0" fontId="29" fillId="0" borderId="1" xfId="7" applyFont="1" applyFill="1" applyBorder="1" applyAlignment="1" applyProtection="1">
      <alignment horizontal="left" indent="1"/>
    </xf>
    <xf numFmtId="0" fontId="51" fillId="0" borderId="0" xfId="7" applyFont="1" applyFill="1" applyBorder="1" applyAlignment="1" applyProtection="1">
      <alignment horizontal="left" indent="2"/>
    </xf>
    <xf numFmtId="0" fontId="28" fillId="6" borderId="50" xfId="7" applyFont="1" applyFill="1" applyBorder="1" applyProtection="1"/>
    <xf numFmtId="0" fontId="29" fillId="0" borderId="0" xfId="7" applyFont="1" applyFill="1" applyBorder="1" applyProtection="1">
      <protection locked="0"/>
    </xf>
    <xf numFmtId="0" fontId="29" fillId="0" borderId="0" xfId="7" applyFont="1"/>
    <xf numFmtId="0" fontId="29" fillId="0" borderId="0" xfId="7" applyFont="1" applyFill="1" applyProtection="1">
      <protection locked="0"/>
    </xf>
    <xf numFmtId="0" fontId="29" fillId="0" borderId="1" xfId="7" applyFont="1" applyFill="1" applyBorder="1" applyProtection="1">
      <protection locked="0"/>
    </xf>
    <xf numFmtId="49" fontId="28" fillId="0" borderId="0" xfId="7" applyNumberFormat="1" applyFont="1"/>
    <xf numFmtId="49" fontId="29" fillId="0" borderId="0" xfId="7" applyNumberFormat="1" applyFont="1"/>
    <xf numFmtId="49" fontId="29" fillId="0" borderId="0" xfId="7" applyNumberFormat="1" applyFont="1" applyFill="1" applyProtection="1">
      <protection locked="0"/>
    </xf>
    <xf numFmtId="49" fontId="28" fillId="0" borderId="0" xfId="7" applyNumberFormat="1" applyFont="1" applyFill="1" applyProtection="1">
      <protection locked="0"/>
    </xf>
    <xf numFmtId="49" fontId="29" fillId="0" borderId="0" xfId="7" applyNumberFormat="1" applyFont="1" applyFill="1" applyBorder="1" applyProtection="1">
      <protection locked="0"/>
    </xf>
    <xf numFmtId="0" fontId="51" fillId="0" borderId="0" xfId="7" applyFont="1"/>
    <xf numFmtId="0" fontId="29" fillId="0" borderId="0" xfId="7" applyFont="1" applyAlignment="1">
      <alignment horizontal="left" indent="1"/>
    </xf>
    <xf numFmtId="49" fontId="29" fillId="0" borderId="1" xfId="7" applyNumberFormat="1" applyFont="1" applyFill="1" applyBorder="1" applyProtection="1">
      <protection locked="0"/>
    </xf>
    <xf numFmtId="49" fontId="27" fillId="0" borderId="0" xfId="7" applyNumberFormat="1" applyFont="1" applyAlignment="1" applyProtection="1">
      <alignment horizontal="left"/>
    </xf>
    <xf numFmtId="0" fontId="29" fillId="0" borderId="0" xfId="7" applyFont="1" applyFill="1" applyBorder="1" applyAlignment="1" applyProtection="1">
      <alignment horizontal="left" indent="1"/>
    </xf>
    <xf numFmtId="0" fontId="29" fillId="0" borderId="9" xfId="7" applyFont="1" applyFill="1" applyBorder="1" applyAlignment="1" applyProtection="1">
      <alignment horizontal="left" indent="1"/>
    </xf>
    <xf numFmtId="0" fontId="28" fillId="0" borderId="50" xfId="7" applyFont="1" applyFill="1" applyBorder="1" applyAlignment="1" applyProtection="1">
      <alignment horizontal="left"/>
    </xf>
    <xf numFmtId="0" fontId="29" fillId="0" borderId="1" xfId="7" applyFont="1" applyFill="1" applyBorder="1" applyAlignment="1" applyProtection="1">
      <alignment horizontal="left" indent="1"/>
    </xf>
    <xf numFmtId="0" fontId="51" fillId="0" borderId="0" xfId="7" applyFont="1" applyFill="1" applyBorder="1" applyAlignment="1" applyProtection="1">
      <alignment horizontal="left" indent="2"/>
    </xf>
    <xf numFmtId="0" fontId="28" fillId="0" borderId="50" xfId="7" applyFont="1" applyFill="1" applyBorder="1" applyAlignment="1" applyProtection="1">
      <alignment horizontal="left" wrapText="1"/>
    </xf>
    <xf numFmtId="0" fontId="29" fillId="0" borderId="0" xfId="7" applyFont="1" applyFill="1" applyBorder="1" applyProtection="1">
      <protection locked="0"/>
    </xf>
    <xf numFmtId="0" fontId="29" fillId="0" borderId="0" xfId="7" applyFont="1"/>
    <xf numFmtId="0" fontId="29" fillId="0" borderId="0" xfId="7" applyFont="1" applyFill="1" applyProtection="1">
      <protection locked="0"/>
    </xf>
    <xf numFmtId="0" fontId="29" fillId="0" borderId="1" xfId="7" applyFont="1" applyFill="1" applyBorder="1" applyProtection="1">
      <protection locked="0"/>
    </xf>
    <xf numFmtId="49" fontId="28" fillId="0" borderId="0" xfId="7" applyNumberFormat="1" applyFont="1"/>
    <xf numFmtId="49" fontId="29" fillId="0" borderId="0" xfId="7" applyNumberFormat="1" applyFont="1"/>
    <xf numFmtId="49" fontId="29" fillId="0" borderId="0" xfId="7" applyNumberFormat="1" applyFont="1" applyFill="1" applyProtection="1">
      <protection locked="0"/>
    </xf>
    <xf numFmtId="49" fontId="28" fillId="0" borderId="0" xfId="7" applyNumberFormat="1" applyFont="1" applyFill="1" applyProtection="1">
      <protection locked="0"/>
    </xf>
    <xf numFmtId="49" fontId="29" fillId="0" borderId="0" xfId="7" applyNumberFormat="1" applyFont="1" applyFill="1" applyBorder="1" applyProtection="1">
      <protection locked="0"/>
    </xf>
    <xf numFmtId="0" fontId="51" fillId="0" borderId="0" xfId="7" applyFont="1"/>
    <xf numFmtId="0" fontId="29" fillId="0" borderId="0" xfId="7" applyFont="1" applyAlignment="1">
      <alignment horizontal="left" indent="1"/>
    </xf>
    <xf numFmtId="49" fontId="29" fillId="0" borderId="1" xfId="7" applyNumberFormat="1" applyFont="1" applyFill="1" applyBorder="1" applyProtection="1">
      <protection locked="0"/>
    </xf>
    <xf numFmtId="49" fontId="27" fillId="0" borderId="0" xfId="7" applyNumberFormat="1" applyFont="1" applyAlignment="1" applyProtection="1">
      <alignment horizontal="left"/>
    </xf>
    <xf numFmtId="0" fontId="28" fillId="0" borderId="0" xfId="7" applyFont="1" applyBorder="1" applyAlignment="1" applyProtection="1">
      <alignment horizontal="left" indent="1"/>
    </xf>
    <xf numFmtId="0" fontId="29" fillId="0" borderId="0" xfId="7" applyFont="1" applyBorder="1" applyAlignment="1" applyProtection="1">
      <alignment horizontal="left" indent="2"/>
    </xf>
    <xf numFmtId="0" fontId="29" fillId="0" borderId="1" xfId="7" applyFont="1" applyBorder="1" applyAlignment="1" applyProtection="1">
      <alignment horizontal="left" indent="2"/>
    </xf>
    <xf numFmtId="0" fontId="29" fillId="0" borderId="1" xfId="7" applyFont="1" applyBorder="1" applyAlignment="1" applyProtection="1">
      <alignment horizontal="left" vertical="top" indent="2"/>
    </xf>
    <xf numFmtId="0" fontId="29" fillId="0" borderId="0" xfId="7" applyFont="1" applyBorder="1" applyAlignment="1" applyProtection="1">
      <alignment horizontal="left" wrapText="1" indent="2"/>
    </xf>
    <xf numFmtId="0" fontId="29" fillId="0" borderId="6" xfId="7" applyFont="1" applyBorder="1" applyAlignment="1" applyProtection="1">
      <protection locked="0"/>
    </xf>
    <xf numFmtId="0" fontId="29" fillId="0" borderId="0" xfId="7" applyFont="1" applyProtection="1">
      <protection locked="0"/>
    </xf>
    <xf numFmtId="0" fontId="29" fillId="0" borderId="0" xfId="7" applyFont="1"/>
    <xf numFmtId="0" fontId="29" fillId="0" borderId="0" xfId="7" applyFont="1" applyBorder="1" applyProtection="1">
      <protection locked="0"/>
    </xf>
    <xf numFmtId="0" fontId="29" fillId="0" borderId="1" xfId="7" applyFont="1" applyBorder="1" applyProtection="1">
      <protection locked="0"/>
    </xf>
    <xf numFmtId="49" fontId="28" fillId="0" borderId="0" xfId="7" applyNumberFormat="1" applyFont="1"/>
    <xf numFmtId="49" fontId="29" fillId="0" borderId="0" xfId="7" applyNumberFormat="1" applyFont="1" applyProtection="1">
      <protection locked="0"/>
    </xf>
    <xf numFmtId="49" fontId="28" fillId="0" borderId="0" xfId="7" applyNumberFormat="1" applyFont="1" applyProtection="1">
      <protection locked="0"/>
    </xf>
    <xf numFmtId="49" fontId="29" fillId="0" borderId="0" xfId="7" applyNumberFormat="1" applyFont="1" applyBorder="1" applyProtection="1">
      <protection locked="0"/>
    </xf>
    <xf numFmtId="49" fontId="29" fillId="0" borderId="1" xfId="7" applyNumberFormat="1" applyFont="1" applyBorder="1" applyProtection="1">
      <protection locked="0"/>
    </xf>
    <xf numFmtId="49" fontId="28" fillId="0" borderId="0" xfId="7" applyNumberFormat="1" applyFont="1" applyBorder="1" applyProtection="1">
      <protection locked="0"/>
    </xf>
    <xf numFmtId="0" fontId="51" fillId="0" borderId="0" xfId="7" applyFont="1"/>
    <xf numFmtId="0" fontId="29" fillId="0" borderId="0" xfId="7" applyFont="1" applyAlignment="1" applyProtection="1">
      <alignment horizontal="left" indent="1"/>
      <protection locked="0"/>
    </xf>
    <xf numFmtId="49" fontId="27" fillId="0" borderId="0" xfId="7" applyNumberFormat="1" applyFont="1" applyAlignment="1" applyProtection="1">
      <alignment horizontal="left"/>
    </xf>
    <xf numFmtId="0" fontId="29" fillId="0" borderId="0" xfId="7" applyFont="1" applyBorder="1" applyAlignment="1" applyProtection="1">
      <alignment horizontal="left" indent="2"/>
    </xf>
    <xf numFmtId="0" fontId="29" fillId="0" borderId="0" xfId="7" applyFont="1" applyBorder="1" applyAlignment="1" applyProtection="1">
      <alignment horizontal="left" indent="3"/>
    </xf>
    <xf numFmtId="0" fontId="29" fillId="0" borderId="1" xfId="7" applyFont="1" applyBorder="1" applyAlignment="1" applyProtection="1">
      <alignment horizontal="left" indent="2"/>
    </xf>
    <xf numFmtId="0" fontId="29" fillId="0" borderId="9" xfId="7" applyFont="1" applyBorder="1" applyAlignment="1" applyProtection="1">
      <alignment horizontal="left" indent="2"/>
    </xf>
    <xf numFmtId="0" fontId="29" fillId="0" borderId="0" xfId="7" applyFont="1" applyBorder="1" applyAlignment="1" applyProtection="1">
      <alignment horizontal="left" indent="4"/>
    </xf>
    <xf numFmtId="0" fontId="29" fillId="0" borderId="0" xfId="7" applyFont="1" applyProtection="1">
      <protection locked="0"/>
    </xf>
    <xf numFmtId="0" fontId="29" fillId="0" borderId="0" xfId="7" applyFont="1"/>
    <xf numFmtId="0" fontId="29" fillId="0" borderId="0" xfId="7" applyFont="1" applyBorder="1" applyProtection="1">
      <protection locked="0"/>
    </xf>
    <xf numFmtId="0" fontId="29" fillId="0" borderId="1" xfId="7" applyFont="1" applyBorder="1" applyProtection="1">
      <protection locked="0"/>
    </xf>
    <xf numFmtId="49" fontId="28" fillId="0" borderId="0" xfId="7" applyNumberFormat="1" applyFont="1"/>
    <xf numFmtId="49" fontId="29" fillId="0" borderId="0" xfId="7" applyNumberFormat="1" applyFont="1"/>
    <xf numFmtId="49" fontId="29" fillId="0" borderId="0" xfId="7" applyNumberFormat="1" applyFont="1" applyProtection="1">
      <protection locked="0"/>
    </xf>
    <xf numFmtId="49" fontId="28" fillId="0" borderId="0" xfId="7" applyNumberFormat="1" applyFont="1" applyProtection="1">
      <protection locked="0"/>
    </xf>
    <xf numFmtId="49" fontId="29" fillId="0" borderId="0" xfId="7" applyNumberFormat="1" applyFont="1" applyBorder="1" applyProtection="1">
      <protection locked="0"/>
    </xf>
    <xf numFmtId="49" fontId="29" fillId="0" borderId="1" xfId="7" applyNumberFormat="1" applyFont="1" applyBorder="1" applyProtection="1">
      <protection locked="0"/>
    </xf>
    <xf numFmtId="49" fontId="28" fillId="0" borderId="0" xfId="7" applyNumberFormat="1" applyFont="1" applyBorder="1" applyProtection="1">
      <protection locked="0"/>
    </xf>
    <xf numFmtId="0" fontId="51" fillId="0" borderId="0" xfId="7" applyFont="1"/>
    <xf numFmtId="0" fontId="29" fillId="0" borderId="0" xfId="7" applyFont="1" applyAlignment="1">
      <alignment horizontal="left" indent="1"/>
    </xf>
    <xf numFmtId="0" fontId="29" fillId="0" borderId="0" xfId="7" applyFont="1" applyAlignment="1" applyProtection="1">
      <alignment horizontal="left" indent="1"/>
      <protection locked="0"/>
    </xf>
    <xf numFmtId="49" fontId="27" fillId="0" borderId="0" xfId="7" applyNumberFormat="1" applyFont="1" applyAlignment="1" applyProtection="1">
      <alignment horizontal="left"/>
    </xf>
    <xf numFmtId="0" fontId="29" fillId="0" borderId="0" xfId="7" applyFont="1" applyBorder="1" applyAlignment="1" applyProtection="1">
      <alignment horizontal="left" indent="2"/>
    </xf>
    <xf numFmtId="0" fontId="29" fillId="0" borderId="0" xfId="7" applyFont="1" applyBorder="1" applyAlignment="1" applyProtection="1">
      <alignment horizontal="left" indent="3"/>
    </xf>
    <xf numFmtId="0" fontId="29" fillId="0" borderId="1" xfId="7" applyFont="1" applyBorder="1" applyAlignment="1" applyProtection="1">
      <alignment horizontal="left" indent="2"/>
    </xf>
    <xf numFmtId="0" fontId="29" fillId="0" borderId="9" xfId="7" applyFont="1" applyBorder="1" applyAlignment="1" applyProtection="1">
      <alignment horizontal="left" indent="2"/>
    </xf>
    <xf numFmtId="0" fontId="29" fillId="0" borderId="0" xfId="7" applyFont="1" applyBorder="1" applyAlignment="1" applyProtection="1">
      <alignment horizontal="left" indent="4"/>
    </xf>
    <xf numFmtId="0" fontId="29" fillId="0" borderId="0" xfId="7" applyFont="1" applyProtection="1">
      <protection locked="0"/>
    </xf>
    <xf numFmtId="0" fontId="29" fillId="0" borderId="0" xfId="7" applyFont="1" applyFill="1" applyBorder="1" applyProtection="1">
      <protection locked="0"/>
    </xf>
    <xf numFmtId="0" fontId="29" fillId="0" borderId="0" xfId="7" applyFont="1"/>
    <xf numFmtId="0" fontId="29" fillId="0" borderId="0" xfId="7" applyFont="1" applyBorder="1" applyProtection="1">
      <protection locked="0"/>
    </xf>
    <xf numFmtId="0" fontId="29" fillId="0" borderId="1" xfId="7" applyFont="1" applyBorder="1" applyProtection="1">
      <protection locked="0"/>
    </xf>
    <xf numFmtId="0" fontId="29" fillId="0" borderId="1" xfId="7" applyFont="1" applyFill="1" applyBorder="1" applyProtection="1">
      <protection locked="0"/>
    </xf>
    <xf numFmtId="49" fontId="28" fillId="0" borderId="0" xfId="7" applyNumberFormat="1" applyFont="1"/>
    <xf numFmtId="49" fontId="29" fillId="0" borderId="0" xfId="7" applyNumberFormat="1" applyFont="1"/>
    <xf numFmtId="49" fontId="29" fillId="0" borderId="0" xfId="7" applyNumberFormat="1" applyFont="1" applyProtection="1">
      <protection locked="0"/>
    </xf>
    <xf numFmtId="49" fontId="28" fillId="0" borderId="0" xfId="7" applyNumberFormat="1" applyFont="1" applyProtection="1">
      <protection locked="0"/>
    </xf>
    <xf numFmtId="49" fontId="29" fillId="0" borderId="0" xfId="7" applyNumberFormat="1" applyFont="1" applyBorder="1" applyProtection="1">
      <protection locked="0"/>
    </xf>
    <xf numFmtId="49" fontId="29" fillId="0" borderId="1" xfId="7" applyNumberFormat="1" applyFont="1" applyBorder="1" applyProtection="1">
      <protection locked="0"/>
    </xf>
    <xf numFmtId="49" fontId="28" fillId="0" borderId="0" xfId="7" applyNumberFormat="1" applyFont="1" applyBorder="1" applyProtection="1">
      <protection locked="0"/>
    </xf>
    <xf numFmtId="0" fontId="51" fillId="0" borderId="0" xfId="7" applyFont="1"/>
    <xf numFmtId="0" fontId="29" fillId="0" borderId="0" xfId="7" applyFont="1" applyAlignment="1">
      <alignment horizontal="left" indent="1"/>
    </xf>
    <xf numFmtId="0" fontId="29" fillId="0" borderId="0" xfId="7" applyFont="1" applyAlignment="1" applyProtection="1">
      <alignment horizontal="left" indent="1"/>
      <protection locked="0"/>
    </xf>
    <xf numFmtId="49" fontId="27" fillId="0" borderId="0" xfId="7" applyNumberFormat="1" applyFont="1" applyFill="1" applyAlignment="1" applyProtection="1">
      <alignment horizontal="left"/>
    </xf>
    <xf numFmtId="0" fontId="29" fillId="0" borderId="0" xfId="7" applyFont="1" applyBorder="1" applyAlignment="1" applyProtection="1">
      <alignment horizontal="left" indent="1"/>
    </xf>
    <xf numFmtId="0" fontId="28" fillId="0" borderId="0" xfId="7" applyFont="1" applyFill="1" applyBorder="1" applyAlignment="1" applyProtection="1">
      <alignment horizontal="left"/>
    </xf>
    <xf numFmtId="0" fontId="29" fillId="0" borderId="0" xfId="7" applyFont="1" applyFill="1" applyBorder="1" applyAlignment="1" applyProtection="1">
      <alignment horizontal="left" indent="1"/>
    </xf>
    <xf numFmtId="0" fontId="28" fillId="0" borderId="50" xfId="7" applyFont="1" applyBorder="1" applyProtection="1"/>
    <xf numFmtId="0" fontId="28" fillId="0" borderId="50" xfId="7" applyFont="1" applyFill="1" applyBorder="1" applyProtection="1"/>
    <xf numFmtId="0" fontId="28" fillId="0" borderId="1" xfId="7" applyFont="1" applyBorder="1" applyProtection="1"/>
    <xf numFmtId="0" fontId="28" fillId="0" borderId="0" xfId="7" applyFont="1" applyFill="1" applyBorder="1" applyAlignment="1" applyProtection="1">
      <alignment horizontal="left" indent="1"/>
    </xf>
    <xf numFmtId="0" fontId="28" fillId="0" borderId="9" xfId="7" applyFont="1" applyFill="1" applyBorder="1" applyAlignment="1" applyProtection="1">
      <alignment horizontal="left" indent="1"/>
    </xf>
    <xf numFmtId="0" fontId="29" fillId="0" borderId="0" xfId="7" applyFont="1" applyFill="1" applyBorder="1" applyProtection="1">
      <protection locked="0"/>
    </xf>
    <xf numFmtId="0" fontId="29" fillId="0" borderId="0" xfId="7" applyFont="1"/>
    <xf numFmtId="0" fontId="29" fillId="0" borderId="0" xfId="7" applyFont="1" applyFill="1" applyProtection="1">
      <protection locked="0"/>
    </xf>
    <xf numFmtId="0" fontId="29" fillId="0" borderId="1" xfId="7" applyFont="1" applyFill="1" applyBorder="1" applyProtection="1">
      <protection locked="0"/>
    </xf>
    <xf numFmtId="0" fontId="29" fillId="0" borderId="0" xfId="7" applyFont="1" applyFill="1" applyBorder="1" applyAlignment="1" applyProtection="1">
      <alignment horizontal="left"/>
    </xf>
    <xf numFmtId="0" fontId="55" fillId="0" borderId="0" xfId="7" applyFont="1" applyFill="1" applyBorder="1" applyProtection="1">
      <protection locked="0"/>
    </xf>
    <xf numFmtId="49" fontId="28" fillId="0" borderId="0" xfId="7" applyNumberFormat="1" applyFont="1"/>
    <xf numFmtId="49" fontId="29" fillId="0" borderId="0" xfId="7" applyNumberFormat="1" applyFont="1"/>
    <xf numFmtId="49" fontId="29" fillId="0" borderId="0" xfId="7" applyNumberFormat="1" applyFont="1" applyFill="1" applyProtection="1">
      <protection locked="0"/>
    </xf>
    <xf numFmtId="49" fontId="28" fillId="0" borderId="0" xfId="7" applyNumberFormat="1" applyFont="1" applyFill="1" applyProtection="1">
      <protection locked="0"/>
    </xf>
    <xf numFmtId="49" fontId="29" fillId="0" borderId="0" xfId="7" applyNumberFormat="1" applyFont="1" applyFill="1" applyBorder="1" applyProtection="1">
      <protection locked="0"/>
    </xf>
    <xf numFmtId="0" fontId="51" fillId="0" borderId="0" xfId="7" applyFont="1"/>
    <xf numFmtId="0" fontId="29" fillId="0" borderId="0" xfId="7" applyFont="1" applyAlignment="1">
      <alignment horizontal="left" indent="1"/>
    </xf>
    <xf numFmtId="49" fontId="29" fillId="0" borderId="1" xfId="7" applyNumberFormat="1" applyFont="1" applyFill="1" applyBorder="1" applyProtection="1">
      <protection locked="0"/>
    </xf>
    <xf numFmtId="0" fontId="27" fillId="0" borderId="0" xfId="7" applyFont="1" applyAlignment="1" applyProtection="1">
      <alignment horizontal="left"/>
    </xf>
    <xf numFmtId="0" fontId="49" fillId="0" borderId="0" xfId="7" applyFont="1" applyProtection="1">
      <protection locked="0"/>
    </xf>
    <xf numFmtId="0" fontId="33" fillId="0" borderId="0" xfId="7" applyFont="1" applyBorder="1" applyAlignment="1" applyProtection="1">
      <alignment horizontal="left" indent="1"/>
    </xf>
    <xf numFmtId="0" fontId="33" fillId="0" borderId="0" xfId="7" applyFont="1" applyBorder="1" applyAlignment="1" applyProtection="1">
      <alignment horizontal="left" indent="1"/>
    </xf>
    <xf numFmtId="0" fontId="33" fillId="0" borderId="0" xfId="7" applyFont="1" applyBorder="1" applyAlignment="1" applyProtection="1">
      <alignment horizontal="left" indent="1"/>
    </xf>
    <xf numFmtId="0" fontId="33" fillId="0" borderId="0" xfId="7" applyFont="1" applyBorder="1" applyAlignment="1" applyProtection="1">
      <alignment horizontal="left" indent="1"/>
    </xf>
    <xf numFmtId="0" fontId="33" fillId="0" borderId="0" xfId="7" applyFont="1" applyBorder="1" applyAlignment="1" applyProtection="1">
      <alignment horizontal="left" indent="1"/>
    </xf>
    <xf numFmtId="0" fontId="33" fillId="0" borderId="0" xfId="7" applyFont="1" applyBorder="1" applyAlignment="1" applyProtection="1">
      <alignment horizontal="left" indent="1"/>
    </xf>
    <xf numFmtId="0" fontId="33" fillId="0" borderId="0" xfId="7" applyFont="1" applyBorder="1" applyAlignment="1" applyProtection="1">
      <alignment horizontal="left" indent="1"/>
    </xf>
    <xf numFmtId="0" fontId="33" fillId="0" borderId="0" xfId="7" applyFont="1" applyBorder="1" applyAlignment="1" applyProtection="1">
      <alignment horizontal="left" indent="1"/>
    </xf>
    <xf numFmtId="0" fontId="50" fillId="0" borderId="4" xfId="7" applyFont="1" applyFill="1" applyBorder="1" applyAlignment="1" applyProtection="1">
      <alignment horizontal="left"/>
    </xf>
    <xf numFmtId="0" fontId="33" fillId="0" borderId="5" xfId="7" applyFont="1" applyBorder="1" applyAlignment="1" applyProtection="1">
      <alignment horizontal="centerContinuous"/>
      <protection locked="0"/>
    </xf>
    <xf numFmtId="0" fontId="33" fillId="0" borderId="5" xfId="7" applyFont="1" applyBorder="1" applyAlignment="1" applyProtection="1">
      <alignment horizontal="centerContinuous"/>
      <protection locked="0"/>
    </xf>
    <xf numFmtId="0" fontId="33" fillId="0" borderId="5" xfId="7" applyFont="1" applyBorder="1" applyAlignment="1" applyProtection="1">
      <alignment horizontal="centerContinuous"/>
      <protection locked="0"/>
    </xf>
    <xf numFmtId="0" fontId="33" fillId="0" borderId="5" xfId="7" applyFont="1" applyBorder="1" applyAlignment="1" applyProtection="1">
      <alignment horizontal="centerContinuous"/>
      <protection locked="0"/>
    </xf>
    <xf numFmtId="0" fontId="33" fillId="0" borderId="5" xfId="7" applyFont="1" applyBorder="1" applyAlignment="1" applyProtection="1">
      <alignment horizontal="centerContinuous"/>
      <protection locked="0"/>
    </xf>
    <xf numFmtId="0" fontId="33" fillId="0" borderId="5" xfId="0" applyFont="1" applyBorder="1" applyAlignment="1" applyProtection="1">
      <alignment horizontal="centerContinuous"/>
      <protection locked="0"/>
    </xf>
    <xf numFmtId="0" fontId="47" fillId="0" borderId="14" xfId="0" applyFont="1" applyFill="1" applyBorder="1" applyAlignment="1" applyProtection="1">
      <alignment horizontal="left"/>
    </xf>
    <xf numFmtId="0" fontId="47" fillId="0" borderId="2" xfId="0" applyFont="1" applyFill="1" applyBorder="1" applyAlignment="1" applyProtection="1">
      <alignment horizontal="left"/>
    </xf>
    <xf numFmtId="0" fontId="33" fillId="0" borderId="5" xfId="0" applyFont="1" applyBorder="1" applyAlignment="1" applyProtection="1">
      <alignment horizontal="centerContinuous"/>
      <protection locked="0"/>
    </xf>
    <xf numFmtId="0" fontId="47" fillId="0" borderId="14" xfId="0" applyFont="1" applyFill="1" applyBorder="1" applyAlignment="1" applyProtection="1">
      <alignment horizontal="left"/>
    </xf>
    <xf numFmtId="0" fontId="33" fillId="0" borderId="0" xfId="0" applyFont="1" applyBorder="1" applyAlignment="1" applyProtection="1">
      <alignment horizontal="left" indent="1"/>
    </xf>
    <xf numFmtId="0" fontId="33" fillId="0" borderId="0" xfId="0" applyFont="1" applyBorder="1" applyAlignment="1" applyProtection="1">
      <alignment horizontal="left" indent="1"/>
    </xf>
    <xf numFmtId="0" fontId="33" fillId="0" borderId="0" xfId="0" applyFont="1" applyBorder="1" applyAlignment="1" applyProtection="1">
      <alignment horizontal="left" indent="1"/>
    </xf>
    <xf numFmtId="0" fontId="33" fillId="0" borderId="2" xfId="0" applyFont="1" applyFill="1" applyBorder="1" applyAlignment="1" applyProtection="1">
      <alignment horizontal="left"/>
    </xf>
    <xf numFmtId="0" fontId="47" fillId="0" borderId="2" xfId="0" applyFont="1" applyFill="1" applyBorder="1" applyAlignment="1" applyProtection="1">
      <alignment horizontal="left"/>
    </xf>
    <xf numFmtId="0" fontId="47" fillId="0" borderId="14" xfId="0" applyFont="1" applyBorder="1" applyAlignment="1" applyProtection="1">
      <alignment vertical="center" wrapText="1"/>
    </xf>
    <xf numFmtId="0" fontId="33" fillId="0" borderId="5" xfId="7" applyFont="1" applyBorder="1" applyAlignment="1" applyProtection="1">
      <alignment horizontal="centerContinuous"/>
      <protection locked="0"/>
    </xf>
    <xf numFmtId="0" fontId="33" fillId="0" borderId="5" xfId="7" applyFont="1" applyBorder="1" applyAlignment="1" applyProtection="1">
      <alignment horizontal="centerContinuous"/>
      <protection locked="0"/>
    </xf>
    <xf numFmtId="0" fontId="47" fillId="0" borderId="14" xfId="7" applyFont="1" applyFill="1" applyBorder="1" applyAlignment="1" applyProtection="1">
      <alignment horizontal="left"/>
    </xf>
    <xf numFmtId="0" fontId="47" fillId="0" borderId="2" xfId="7" applyFont="1" applyFill="1" applyBorder="1" applyAlignment="1" applyProtection="1">
      <alignment horizontal="left"/>
    </xf>
    <xf numFmtId="0" fontId="47" fillId="0" borderId="14" xfId="7" applyFont="1" applyBorder="1" applyAlignment="1" applyProtection="1">
      <alignment vertical="center" wrapText="1"/>
    </xf>
    <xf numFmtId="0" fontId="76" fillId="0" borderId="16" xfId="7" applyBorder="1" applyAlignment="1"/>
    <xf numFmtId="0" fontId="76" fillId="0" borderId="12" xfId="7" applyBorder="1" applyAlignment="1"/>
    <xf numFmtId="0" fontId="33" fillId="0" borderId="10" xfId="7" applyFont="1" applyBorder="1" applyAlignment="1"/>
    <xf numFmtId="0" fontId="33" fillId="0" borderId="49" xfId="7" applyFont="1" applyBorder="1" applyAlignment="1">
      <alignment horizontal="right"/>
    </xf>
    <xf numFmtId="0" fontId="47" fillId="0" borderId="2" xfId="7" applyFont="1" applyBorder="1" applyAlignment="1"/>
    <xf numFmtId="0" fontId="33" fillId="0" borderId="13" xfId="7" applyFont="1" applyBorder="1" applyAlignment="1" applyProtection="1">
      <alignment horizontal="left" wrapText="1"/>
    </xf>
    <xf numFmtId="0" fontId="33" fillId="0" borderId="39" xfId="7" applyFont="1" applyBorder="1" applyAlignment="1" applyProtection="1">
      <alignment horizontal="left" wrapText="1"/>
    </xf>
    <xf numFmtId="0" fontId="33" fillId="0" borderId="8" xfId="7" applyFont="1" applyBorder="1" applyAlignment="1" applyProtection="1">
      <alignment horizontal="left" wrapText="1"/>
    </xf>
    <xf numFmtId="0" fontId="33" fillId="0" borderId="65" xfId="7" applyFont="1" applyBorder="1" applyAlignment="1" applyProtection="1">
      <alignment horizontal="left" wrapText="1"/>
    </xf>
    <xf numFmtId="0" fontId="47" fillId="0" borderId="14" xfId="7" applyFont="1" applyBorder="1" applyAlignment="1" applyProtection="1">
      <alignment vertical="center" wrapText="1"/>
    </xf>
    <xf numFmtId="0" fontId="76" fillId="0" borderId="16" xfId="7" applyBorder="1" applyAlignment="1"/>
    <xf numFmtId="0" fontId="76" fillId="0" borderId="12" xfId="7" applyBorder="1" applyAlignment="1"/>
    <xf numFmtId="0" fontId="33" fillId="0" borderId="10" xfId="7" applyFont="1" applyBorder="1" applyAlignment="1"/>
    <xf numFmtId="0" fontId="33" fillId="0" borderId="49" xfId="7" applyFont="1" applyBorder="1" applyAlignment="1">
      <alignment horizontal="right"/>
    </xf>
    <xf numFmtId="0" fontId="47" fillId="0" borderId="2" xfId="7" applyFont="1" applyBorder="1" applyAlignment="1"/>
    <xf numFmtId="0" fontId="33" fillId="0" borderId="13" xfId="7" applyFont="1" applyBorder="1" applyAlignment="1" applyProtection="1">
      <alignment horizontal="left" wrapText="1"/>
    </xf>
    <xf numFmtId="0" fontId="33" fillId="0" borderId="39" xfId="7" applyFont="1" applyBorder="1" applyAlignment="1" applyProtection="1">
      <alignment horizontal="left" wrapText="1"/>
    </xf>
    <xf numFmtId="0" fontId="33" fillId="0" borderId="8" xfId="7" applyFont="1" applyBorder="1" applyAlignment="1" applyProtection="1">
      <alignment horizontal="left" wrapText="1"/>
    </xf>
    <xf numFmtId="0" fontId="33" fillId="0" borderId="65" xfId="7" applyFont="1" applyBorder="1" applyAlignment="1" applyProtection="1">
      <alignment horizontal="left" wrapText="1"/>
    </xf>
    <xf numFmtId="0" fontId="47" fillId="0" borderId="14" xfId="7" applyFont="1" applyBorder="1" applyAlignment="1" applyProtection="1">
      <alignment vertical="center" wrapText="1"/>
    </xf>
    <xf numFmtId="0" fontId="76" fillId="0" borderId="16" xfId="7" applyBorder="1" applyAlignment="1"/>
    <xf numFmtId="0" fontId="76" fillId="0" borderId="12" xfId="7" applyBorder="1" applyAlignment="1"/>
    <xf numFmtId="0" fontId="33" fillId="0" borderId="10" xfId="7" applyFont="1" applyBorder="1" applyAlignment="1"/>
    <xf numFmtId="0" fontId="33" fillId="0" borderId="49" xfId="7" applyFont="1" applyBorder="1" applyAlignment="1">
      <alignment horizontal="right"/>
    </xf>
    <xf numFmtId="0" fontId="47" fillId="0" borderId="2" xfId="7" applyFont="1" applyBorder="1" applyAlignment="1"/>
    <xf numFmtId="0" fontId="33" fillId="0" borderId="13" xfId="7" applyFont="1" applyBorder="1" applyAlignment="1" applyProtection="1">
      <alignment horizontal="left" wrapText="1"/>
    </xf>
    <xf numFmtId="0" fontId="33" fillId="0" borderId="39" xfId="7" applyFont="1" applyBorder="1" applyAlignment="1" applyProtection="1">
      <alignment horizontal="left" wrapText="1"/>
    </xf>
    <xf numFmtId="0" fontId="33" fillId="0" borderId="8" xfId="7" applyFont="1" applyBorder="1" applyAlignment="1" applyProtection="1">
      <alignment horizontal="left" wrapText="1"/>
    </xf>
    <xf numFmtId="0" fontId="33" fillId="0" borderId="65" xfId="7" applyFont="1" applyBorder="1" applyAlignment="1" applyProtection="1">
      <alignment horizontal="left" wrapText="1"/>
    </xf>
    <xf numFmtId="0" fontId="47" fillId="0" borderId="2" xfId="7" applyFont="1" applyFill="1" applyBorder="1" applyAlignment="1" applyProtection="1">
      <alignment horizontal="left"/>
    </xf>
    <xf numFmtId="0" fontId="47" fillId="0" borderId="14" xfId="7" applyFont="1" applyBorder="1" applyAlignment="1" applyProtection="1">
      <alignment vertical="center" wrapText="1"/>
    </xf>
    <xf numFmtId="0" fontId="33" fillId="0" borderId="13" xfId="7" applyFont="1" applyBorder="1" applyAlignment="1" applyProtection="1">
      <alignment horizontal="left" wrapText="1"/>
    </xf>
    <xf numFmtId="0" fontId="33" fillId="0" borderId="39" xfId="7" applyFont="1" applyBorder="1" applyAlignment="1" applyProtection="1">
      <alignment horizontal="left" wrapText="1"/>
    </xf>
    <xf numFmtId="0" fontId="33" fillId="0" borderId="8" xfId="7" applyFont="1" applyBorder="1" applyAlignment="1" applyProtection="1">
      <alignment horizontal="left" wrapText="1"/>
    </xf>
    <xf numFmtId="0" fontId="33" fillId="0" borderId="65" xfId="7" applyFont="1" applyBorder="1" applyAlignment="1" applyProtection="1">
      <alignment horizontal="left" wrapText="1"/>
    </xf>
    <xf numFmtId="0" fontId="47" fillId="0" borderId="34" xfId="7" applyFont="1" applyBorder="1" applyAlignment="1" applyProtection="1">
      <alignment horizontal="left" wrapText="1"/>
    </xf>
    <xf numFmtId="0" fontId="76" fillId="0" borderId="16" xfId="7" applyBorder="1" applyAlignment="1"/>
    <xf numFmtId="0" fontId="76" fillId="0" borderId="12" xfId="7" applyBorder="1" applyAlignment="1"/>
    <xf numFmtId="0" fontId="33" fillId="0" borderId="10" xfId="7" applyFont="1" applyBorder="1" applyAlignment="1"/>
    <xf numFmtId="0" fontId="33" fillId="0" borderId="49" xfId="7" applyFont="1" applyBorder="1" applyAlignment="1">
      <alignment horizontal="right"/>
    </xf>
    <xf numFmtId="0" fontId="47" fillId="0" borderId="2" xfId="7" applyFont="1" applyBorder="1" applyAlignment="1"/>
    <xf numFmtId="0" fontId="27" fillId="0" borderId="0" xfId="0" applyFont="1" applyAlignment="1" applyProtection="1">
      <alignment horizontal="left"/>
    </xf>
    <xf numFmtId="0" fontId="47" fillId="0" borderId="2" xfId="0" applyFont="1" applyBorder="1" applyAlignment="1" applyProtection="1">
      <alignment horizontal="left"/>
    </xf>
    <xf numFmtId="0" fontId="47" fillId="0" borderId="0" xfId="0" applyFont="1" applyBorder="1" applyAlignment="1" applyProtection="1">
      <alignment horizontal="left"/>
    </xf>
    <xf numFmtId="0" fontId="33" fillId="0" borderId="2" xfId="0" applyFont="1" applyBorder="1" applyAlignment="1" applyProtection="1">
      <alignment horizontal="left"/>
    </xf>
    <xf numFmtId="0" fontId="33" fillId="0" borderId="36" xfId="0" applyFont="1" applyBorder="1" applyAlignment="1" applyProtection="1">
      <alignment horizontal="left"/>
    </xf>
    <xf numFmtId="0" fontId="33" fillId="0" borderId="10" xfId="0" applyFont="1" applyBorder="1" applyAlignment="1" applyProtection="1">
      <alignment horizontal="left"/>
    </xf>
    <xf numFmtId="0" fontId="47" fillId="0" borderId="1" xfId="0" applyFont="1" applyBorder="1" applyProtection="1"/>
    <xf numFmtId="0" fontId="47" fillId="0" borderId="36" xfId="0" applyFont="1" applyBorder="1" applyProtection="1"/>
    <xf numFmtId="0" fontId="33" fillId="0" borderId="0" xfId="0" applyFont="1" applyBorder="1" applyAlignment="1" applyProtection="1">
      <alignment horizontal="left"/>
    </xf>
    <xf numFmtId="0" fontId="48" fillId="0" borderId="1" xfId="0" applyFont="1" applyBorder="1" applyAlignment="1" applyProtection="1">
      <alignment horizontal="left"/>
    </xf>
    <xf numFmtId="0" fontId="48" fillId="0" borderId="9" xfId="0" applyFont="1" applyBorder="1" applyAlignment="1" applyProtection="1">
      <alignment horizontal="left"/>
    </xf>
    <xf numFmtId="0" fontId="48" fillId="0" borderId="1" xfId="0" applyFont="1" applyBorder="1" applyAlignment="1" applyProtection="1">
      <alignment horizontal="left" wrapText="1"/>
    </xf>
    <xf numFmtId="0" fontId="69" fillId="0" borderId="0" xfId="0" applyFont="1" applyBorder="1" applyAlignment="1">
      <alignment vertical="center"/>
    </xf>
    <xf numFmtId="0" fontId="69" fillId="0" borderId="0" xfId="0" applyFont="1" applyFill="1" applyBorder="1" applyAlignment="1">
      <alignment vertical="center"/>
    </xf>
    <xf numFmtId="0" fontId="69" fillId="0" borderId="0" xfId="0" applyFont="1" applyBorder="1" applyAlignment="1">
      <alignment horizontal="left" vertical="center"/>
    </xf>
    <xf numFmtId="0" fontId="29" fillId="0" borderId="2" xfId="0" applyNumberFormat="1" applyFont="1" applyBorder="1" applyAlignment="1" applyProtection="1">
      <alignment horizontal="center"/>
    </xf>
    <xf numFmtId="0" fontId="29" fillId="0" borderId="8" xfId="0" applyNumberFormat="1" applyFont="1" applyBorder="1" applyAlignment="1" applyProtection="1">
      <alignment horizontal="center"/>
    </xf>
    <xf numFmtId="0" fontId="29" fillId="0" borderId="0" xfId="0" applyNumberFormat="1" applyFont="1" applyBorder="1" applyAlignment="1" applyProtection="1">
      <alignment horizontal="center"/>
    </xf>
    <xf numFmtId="0" fontId="29" fillId="0" borderId="0" xfId="0" applyNumberFormat="1" applyFont="1" applyFill="1" applyBorder="1" applyAlignment="1" applyProtection="1">
      <alignment horizontal="center"/>
    </xf>
    <xf numFmtId="0" fontId="29" fillId="0" borderId="16" xfId="0" applyNumberFormat="1" applyFont="1" applyBorder="1" applyAlignment="1" applyProtection="1">
      <alignment horizontal="center"/>
    </xf>
    <xf numFmtId="0" fontId="28" fillId="0" borderId="35" xfId="7" applyFont="1" applyBorder="1" applyProtection="1"/>
    <xf numFmtId="49" fontId="28" fillId="0" borderId="0" xfId="7" applyNumberFormat="1" applyFont="1" applyFill="1" applyBorder="1" applyProtection="1">
      <protection locked="0"/>
    </xf>
    <xf numFmtId="0" fontId="6" fillId="3" borderId="0" xfId="0" applyFont="1" applyFill="1"/>
    <xf numFmtId="0" fontId="6" fillId="0" borderId="0" xfId="0" applyFont="1" applyFill="1"/>
    <xf numFmtId="0" fontId="28" fillId="3" borderId="50" xfId="0" applyFont="1" applyFill="1" applyBorder="1" applyProtection="1"/>
    <xf numFmtId="0" fontId="28" fillId="3" borderId="0" xfId="0" applyFont="1" applyFill="1" applyBorder="1" applyAlignment="1" applyProtection="1">
      <alignment horizontal="left" indent="1"/>
    </xf>
    <xf numFmtId="0" fontId="46" fillId="0" borderId="29" xfId="0" applyFont="1" applyFill="1" applyBorder="1" applyAlignment="1">
      <alignment horizontal="center"/>
    </xf>
    <xf numFmtId="0" fontId="74" fillId="0" borderId="0" xfId="0" applyFont="1"/>
    <xf numFmtId="166" fontId="75" fillId="3" borderId="0" xfId="0" quotePrefix="1" applyNumberFormat="1" applyFont="1" applyFill="1"/>
    <xf numFmtId="0" fontId="75" fillId="0" borderId="0" xfId="0" applyFont="1"/>
    <xf numFmtId="0" fontId="75" fillId="3" borderId="0" xfId="0" applyFont="1" applyFill="1"/>
    <xf numFmtId="0" fontId="75" fillId="3" borderId="0" xfId="0" applyFont="1" applyFill="1" applyAlignment="1">
      <alignment horizontal="center"/>
    </xf>
    <xf numFmtId="0" fontId="37" fillId="0" borderId="0" xfId="0" applyFont="1" applyBorder="1" applyAlignment="1">
      <alignment horizontal="center" vertical="center"/>
    </xf>
    <xf numFmtId="0" fontId="37" fillId="0" borderId="0" xfId="0" applyFont="1" applyBorder="1" applyAlignment="1">
      <alignment horizontal="center" vertical="center"/>
    </xf>
    <xf numFmtId="0" fontId="35" fillId="0" borderId="0" xfId="0" applyFont="1" applyBorder="1" applyAlignment="1">
      <alignment horizontal="center"/>
    </xf>
    <xf numFmtId="0" fontId="36" fillId="0" borderId="0" xfId="0" applyFont="1" applyBorder="1" applyAlignment="1">
      <alignment horizontal="center"/>
    </xf>
    <xf numFmtId="0" fontId="29" fillId="0" borderId="69" xfId="0" applyFont="1" applyBorder="1" applyAlignment="1">
      <alignment horizontal="left" vertical="center" wrapText="1" indent="1"/>
    </xf>
    <xf numFmtId="0" fontId="29" fillId="0" borderId="35" xfId="0" applyFont="1" applyBorder="1" applyAlignment="1">
      <alignment horizontal="left" vertical="center" wrapText="1" indent="1"/>
    </xf>
    <xf numFmtId="0" fontId="27" fillId="0" borderId="2" xfId="0" applyFont="1" applyBorder="1" applyAlignment="1" applyProtection="1">
      <alignment horizontal="left" vertical="center" wrapText="1" indent="1"/>
    </xf>
    <xf numFmtId="0" fontId="27" fillId="0" borderId="0" xfId="0" applyFont="1" applyBorder="1" applyAlignment="1" applyProtection="1">
      <alignment horizontal="left" vertical="center" wrapText="1" indent="1"/>
    </xf>
    <xf numFmtId="0" fontId="29" fillId="0" borderId="5" xfId="0" applyNumberFormat="1" applyFont="1" applyBorder="1" applyAlignment="1" applyProtection="1">
      <alignment horizontal="center"/>
    </xf>
    <xf numFmtId="0" fontId="29" fillId="0" borderId="6" xfId="0" applyNumberFormat="1" applyFont="1" applyBorder="1" applyAlignment="1" applyProtection="1">
      <alignment horizontal="center"/>
    </xf>
    <xf numFmtId="0" fontId="29" fillId="0" borderId="7" xfId="0" applyNumberFormat="1" applyFont="1" applyBorder="1" applyAlignment="1" applyProtection="1">
      <alignment horizontal="center"/>
    </xf>
    <xf numFmtId="0" fontId="29" fillId="0" borderId="13" xfId="7" applyNumberFormat="1" applyFont="1" applyBorder="1" applyAlignment="1" applyProtection="1">
      <alignment horizontal="center" vertical="center" wrapText="1"/>
    </xf>
    <xf numFmtId="0" fontId="29" fillId="0" borderId="8" xfId="7" applyNumberFormat="1" applyFont="1" applyBorder="1" applyAlignment="1" applyProtection="1">
      <alignment horizontal="center" vertical="center" wrapText="1"/>
    </xf>
    <xf numFmtId="0" fontId="29" fillId="0" borderId="16" xfId="7" applyNumberFormat="1" applyFont="1" applyBorder="1" applyAlignment="1" applyProtection="1">
      <alignment horizontal="center" vertical="center" wrapText="1"/>
    </xf>
    <xf numFmtId="0" fontId="29" fillId="0" borderId="0" xfId="7" applyNumberFormat="1" applyFont="1" applyBorder="1" applyAlignment="1" applyProtection="1">
      <alignment horizontal="center" vertical="center" wrapText="1"/>
    </xf>
    <xf numFmtId="0" fontId="31" fillId="0" borderId="9" xfId="0" applyNumberFormat="1" applyFont="1" applyBorder="1" applyAlignment="1" applyProtection="1">
      <alignment horizontal="right"/>
    </xf>
    <xf numFmtId="0" fontId="0" fillId="0" borderId="9" xfId="0" applyBorder="1" applyAlignment="1" applyProtection="1"/>
    <xf numFmtId="0" fontId="29" fillId="0" borderId="6" xfId="7" applyNumberFormat="1" applyFont="1" applyBorder="1" applyAlignment="1" applyProtection="1">
      <alignment horizontal="right"/>
    </xf>
    <xf numFmtId="0" fontId="29" fillId="0" borderId="14" xfId="7" applyFont="1" applyBorder="1" applyAlignment="1" applyProtection="1">
      <alignment horizontal="center"/>
      <protection locked="0"/>
    </xf>
    <xf numFmtId="0" fontId="29" fillId="0" borderId="49" xfId="7" applyFont="1" applyBorder="1" applyAlignment="1" applyProtection="1">
      <alignment horizontal="center"/>
      <protection locked="0"/>
    </xf>
    <xf numFmtId="0" fontId="27" fillId="0" borderId="0" xfId="0" applyNumberFormat="1" applyFont="1" applyAlignment="1" applyProtection="1">
      <alignment horizontal="right"/>
    </xf>
    <xf numFmtId="0" fontId="27" fillId="0" borderId="2" xfId="7" applyFont="1" applyBorder="1" applyAlignment="1" applyProtection="1">
      <alignment horizontal="left" vertical="center" wrapText="1" indent="1"/>
    </xf>
    <xf numFmtId="0" fontId="27" fillId="0" borderId="0" xfId="7" applyFont="1" applyBorder="1" applyAlignment="1" applyProtection="1">
      <alignment horizontal="left" vertical="center" wrapText="1" indent="1"/>
    </xf>
    <xf numFmtId="0" fontId="29" fillId="0" borderId="5" xfId="7" applyNumberFormat="1" applyFont="1" applyBorder="1" applyAlignment="1" applyProtection="1">
      <alignment horizontal="center"/>
    </xf>
    <xf numFmtId="0" fontId="29" fillId="0" borderId="6" xfId="7" applyNumberFormat="1" applyFont="1" applyBorder="1" applyAlignment="1" applyProtection="1">
      <alignment horizontal="center"/>
    </xf>
    <xf numFmtId="0" fontId="29" fillId="0" borderId="7" xfId="7" applyNumberFormat="1" applyFont="1" applyBorder="1" applyAlignment="1" applyProtection="1">
      <alignment horizontal="center"/>
    </xf>
    <xf numFmtId="0" fontId="27" fillId="0" borderId="2" xfId="0" applyFont="1" applyFill="1" applyBorder="1" applyAlignment="1" applyProtection="1">
      <alignment horizontal="left" vertical="center" wrapText="1" indent="1"/>
    </xf>
    <xf numFmtId="0" fontId="27" fillId="0" borderId="0" xfId="0" applyFont="1" applyFill="1" applyBorder="1" applyAlignment="1" applyProtection="1">
      <alignment horizontal="left" vertical="center" wrapText="1" indent="1"/>
    </xf>
    <xf numFmtId="49" fontId="27" fillId="0" borderId="2" xfId="0" applyNumberFormat="1" applyFont="1" applyBorder="1" applyAlignment="1" applyProtection="1">
      <alignment horizontal="left" vertical="center" wrapText="1" indent="1"/>
    </xf>
    <xf numFmtId="49" fontId="27" fillId="0" borderId="0" xfId="0" applyNumberFormat="1" applyFont="1" applyBorder="1" applyAlignment="1" applyProtection="1">
      <alignment horizontal="left" vertical="center" wrapText="1" indent="1"/>
    </xf>
    <xf numFmtId="49" fontId="27" fillId="0" borderId="2" xfId="7" applyNumberFormat="1" applyFont="1" applyBorder="1" applyAlignment="1" applyProtection="1">
      <alignment horizontal="left" vertical="center" wrapText="1" indent="1"/>
    </xf>
    <xf numFmtId="49" fontId="27" fillId="0" borderId="0" xfId="7" applyNumberFormat="1" applyFont="1" applyBorder="1" applyAlignment="1" applyProtection="1">
      <alignment horizontal="left" vertical="center" wrapText="1" indent="1"/>
    </xf>
    <xf numFmtId="49" fontId="27" fillId="0" borderId="2" xfId="7" applyNumberFormat="1" applyFont="1" applyFill="1" applyBorder="1" applyAlignment="1" applyProtection="1">
      <alignment horizontal="left" vertical="center" wrapText="1" indent="1"/>
    </xf>
    <xf numFmtId="49" fontId="27" fillId="0" borderId="0" xfId="7" applyNumberFormat="1" applyFont="1" applyFill="1" applyBorder="1" applyAlignment="1" applyProtection="1">
      <alignment horizontal="left" vertical="center" wrapText="1" indent="1"/>
    </xf>
    <xf numFmtId="0" fontId="47" fillId="0" borderId="14" xfId="7" applyFont="1" applyBorder="1" applyAlignment="1" applyProtection="1">
      <alignment vertical="center" wrapText="1"/>
    </xf>
    <xf numFmtId="0" fontId="47" fillId="0" borderId="2" xfId="7" applyFont="1" applyBorder="1" applyAlignment="1" applyProtection="1">
      <alignment vertical="center" wrapText="1"/>
    </xf>
    <xf numFmtId="0" fontId="47" fillId="0" borderId="10" xfId="7" applyFont="1" applyBorder="1" applyAlignment="1" applyProtection="1">
      <alignment vertical="center" wrapText="1"/>
    </xf>
    <xf numFmtId="164" fontId="47" fillId="0" borderId="5" xfId="7" applyNumberFormat="1" applyFont="1" applyBorder="1" applyAlignment="1" applyProtection="1">
      <alignment horizontal="center" wrapText="1"/>
    </xf>
    <xf numFmtId="164" fontId="33" fillId="0" borderId="6" xfId="7" applyNumberFormat="1" applyFont="1" applyBorder="1" applyAlignment="1" applyProtection="1">
      <alignment horizontal="center" wrapText="1"/>
    </xf>
    <xf numFmtId="164" fontId="33" fillId="0" borderId="7" xfId="7" applyNumberFormat="1" applyFont="1" applyBorder="1" applyAlignment="1" applyProtection="1">
      <alignment horizontal="center" wrapText="1"/>
    </xf>
    <xf numFmtId="164" fontId="47" fillId="0" borderId="13" xfId="7" applyNumberFormat="1" applyFont="1" applyBorder="1" applyAlignment="1" applyProtection="1">
      <alignment horizontal="center" vertical="center" wrapText="1"/>
    </xf>
    <xf numFmtId="164" fontId="47" fillId="0" borderId="11" xfId="7" applyNumberFormat="1" applyFont="1" applyBorder="1" applyAlignment="1" applyProtection="1">
      <alignment horizontal="center" vertical="center" wrapText="1"/>
    </xf>
    <xf numFmtId="164" fontId="33" fillId="0" borderId="70" xfId="7" applyNumberFormat="1" applyFont="1" applyBorder="1" applyAlignment="1" applyProtection="1">
      <alignment horizontal="center" vertical="center" wrapText="1"/>
    </xf>
    <xf numFmtId="164" fontId="33" fillId="0" borderId="22" xfId="7" applyNumberFormat="1" applyFont="1" applyBorder="1" applyAlignment="1" applyProtection="1">
      <alignment horizontal="center" vertical="center" wrapText="1"/>
    </xf>
    <xf numFmtId="164" fontId="33" fillId="0" borderId="71" xfId="7" applyNumberFormat="1" applyFont="1" applyBorder="1" applyAlignment="1" applyProtection="1">
      <alignment horizontal="center" vertical="center" wrapText="1"/>
    </xf>
    <xf numFmtId="164" fontId="33" fillId="0" borderId="72" xfId="7" applyNumberFormat="1" applyFont="1" applyBorder="1" applyAlignment="1" applyProtection="1">
      <alignment horizontal="center" vertical="center" wrapText="1"/>
    </xf>
    <xf numFmtId="164" fontId="33" fillId="0" borderId="15" xfId="7" applyNumberFormat="1" applyFont="1" applyBorder="1" applyAlignment="1" applyProtection="1">
      <alignment horizontal="center" vertical="center" wrapText="1"/>
    </xf>
    <xf numFmtId="164" fontId="33" fillId="0" borderId="23" xfId="7" applyNumberFormat="1" applyFont="1" applyBorder="1" applyAlignment="1" applyProtection="1">
      <alignment horizontal="center" vertical="center" wrapText="1"/>
    </xf>
    <xf numFmtId="3" fontId="27" fillId="0" borderId="0" xfId="0" applyNumberFormat="1" applyFont="1" applyAlignment="1" applyProtection="1">
      <alignment horizontal="right"/>
    </xf>
    <xf numFmtId="0" fontId="31" fillId="0" borderId="0" xfId="0" applyFont="1" applyAlignment="1" applyProtection="1">
      <alignment horizontal="right"/>
    </xf>
    <xf numFmtId="0" fontId="31" fillId="0" borderId="0" xfId="0" applyFont="1" applyBorder="1" applyAlignment="1" applyProtection="1">
      <alignment horizontal="right"/>
    </xf>
    <xf numFmtId="164" fontId="32" fillId="0" borderId="18" xfId="0" applyNumberFormat="1" applyFont="1" applyBorder="1" applyAlignment="1" applyProtection="1">
      <alignment vertical="top"/>
      <protection locked="0"/>
    </xf>
    <xf numFmtId="164" fontId="32" fillId="0" borderId="8" xfId="0" applyNumberFormat="1" applyFont="1" applyBorder="1" applyAlignment="1" applyProtection="1">
      <alignment vertical="top"/>
      <protection locked="0"/>
    </xf>
    <xf numFmtId="164" fontId="32" fillId="0" borderId="17" xfId="0" applyNumberFormat="1" applyFont="1" applyBorder="1" applyAlignment="1" applyProtection="1">
      <alignment vertical="top"/>
      <protection locked="0"/>
    </xf>
    <xf numFmtId="0" fontId="33" fillId="0" borderId="8" xfId="0" applyNumberFormat="1" applyFont="1" applyBorder="1" applyAlignment="1" applyProtection="1">
      <alignment horizontal="center" wrapText="1"/>
    </xf>
    <xf numFmtId="0" fontId="33" fillId="0" borderId="8" xfId="0" applyNumberFormat="1" applyFont="1" applyBorder="1" applyAlignment="1" applyProtection="1">
      <alignment horizontal="center" vertical="center" wrapText="1"/>
    </xf>
    <xf numFmtId="164" fontId="32" fillId="0" borderId="11" xfId="0" applyNumberFormat="1" applyFont="1" applyBorder="1" applyAlignment="1" applyProtection="1">
      <alignment vertical="top"/>
      <protection locked="0"/>
    </xf>
    <xf numFmtId="164" fontId="32" fillId="0" borderId="18" xfId="0" applyNumberFormat="1" applyFont="1" applyBorder="1" applyAlignment="1" applyProtection="1">
      <protection locked="0"/>
    </xf>
    <xf numFmtId="164" fontId="32" fillId="0" borderId="8" xfId="0" applyNumberFormat="1" applyFont="1" applyBorder="1" applyAlignment="1" applyProtection="1">
      <protection locked="0"/>
    </xf>
    <xf numFmtId="164" fontId="32" fillId="0" borderId="17" xfId="0" applyNumberFormat="1" applyFont="1" applyBorder="1" applyAlignment="1" applyProtection="1">
      <protection locked="0"/>
    </xf>
    <xf numFmtId="0" fontId="14" fillId="0" borderId="0" xfId="0" applyFont="1" applyBorder="1" applyAlignment="1" applyProtection="1">
      <alignment horizontal="left" vertical="center" wrapText="1" indent="1"/>
    </xf>
    <xf numFmtId="0" fontId="12" fillId="0" borderId="5" xfId="0" applyNumberFormat="1" applyFont="1" applyBorder="1" applyAlignment="1" applyProtection="1">
      <alignment horizontal="center"/>
    </xf>
    <xf numFmtId="0" fontId="12" fillId="0" borderId="6" xfId="0" applyNumberFormat="1" applyFont="1" applyBorder="1" applyAlignment="1" applyProtection="1">
      <alignment horizontal="center"/>
    </xf>
    <xf numFmtId="0" fontId="12" fillId="0" borderId="7" xfId="0" applyNumberFormat="1" applyFont="1" applyBorder="1" applyAlignment="1" applyProtection="1">
      <alignment horizontal="center"/>
    </xf>
    <xf numFmtId="0" fontId="12" fillId="0" borderId="13" xfId="0" applyNumberFormat="1" applyFont="1" applyBorder="1" applyAlignment="1" applyProtection="1">
      <alignment horizontal="center" wrapText="1"/>
    </xf>
    <xf numFmtId="0" fontId="12" fillId="0" borderId="8" xfId="0" applyNumberFormat="1" applyFont="1" applyBorder="1" applyAlignment="1" applyProtection="1">
      <alignment horizontal="center" wrapText="1"/>
    </xf>
    <xf numFmtId="0" fontId="12" fillId="0" borderId="0" xfId="0" applyNumberFormat="1" applyFont="1" applyBorder="1" applyAlignment="1" applyProtection="1">
      <alignment horizontal="center" wrapText="1"/>
    </xf>
    <xf numFmtId="0" fontId="12" fillId="0" borderId="14" xfId="0" applyFont="1" applyBorder="1" applyAlignment="1" applyProtection="1">
      <alignment horizontal="center"/>
      <protection locked="0"/>
    </xf>
    <xf numFmtId="0" fontId="12" fillId="0" borderId="49" xfId="0" applyFont="1" applyBorder="1" applyAlignment="1" applyProtection="1">
      <alignment horizontal="center"/>
      <protection locked="0"/>
    </xf>
    <xf numFmtId="0" fontId="5" fillId="0" borderId="0" xfId="0" applyNumberFormat="1" applyFont="1" applyAlignment="1" applyProtection="1">
      <alignment horizontal="right"/>
    </xf>
    <xf numFmtId="0" fontId="12" fillId="0" borderId="6" xfId="0" applyNumberFormat="1" applyFont="1" applyBorder="1" applyAlignment="1" applyProtection="1">
      <alignment horizontal="right"/>
    </xf>
    <xf numFmtId="0" fontId="12" fillId="0" borderId="16" xfId="0" applyNumberFormat="1" applyFont="1" applyBorder="1" applyAlignment="1" applyProtection="1">
      <alignment horizontal="center" wrapText="1"/>
    </xf>
  </cellXfs>
  <cellStyles count="26">
    <cellStyle name="Comma" xfId="4"/>
    <cellStyle name="Comma [0]" xfId="5"/>
    <cellStyle name="Comma 2" xfId="6"/>
    <cellStyle name="Comma 2 2" xfId="9"/>
    <cellStyle name="Comma 2 2 2" xfId="17"/>
    <cellStyle name="Comma 2 3" xfId="13"/>
    <cellStyle name="Comma 2 4" xfId="15"/>
    <cellStyle name="Comma 2 5" xfId="20"/>
    <cellStyle name="Comma 2 6" xfId="22"/>
    <cellStyle name="Comma 2 7" xfId="24"/>
    <cellStyle name="Currency" xfId="2"/>
    <cellStyle name="Currency [0]" xfId="3"/>
    <cellStyle name="Normal" xfId="0" builtinId="0"/>
    <cellStyle name="Normal 2" xfId="7"/>
    <cellStyle name="Normal 3" xfId="8"/>
    <cellStyle name="Normal 3 2" xfId="10"/>
    <cellStyle name="Normal 3 2 2" xfId="18"/>
    <cellStyle name="Normal 3 3" xfId="14"/>
    <cellStyle name="Normal 3 4" xfId="16"/>
    <cellStyle name="Normal 3 5" xfId="21"/>
    <cellStyle name="Normal 3 6" xfId="23"/>
    <cellStyle name="Normal 3 7" xfId="25"/>
    <cellStyle name="Normal 4" xfId="11"/>
    <cellStyle name="Normal 4 2" xfId="19"/>
    <cellStyle name="Normal 5" xfId="12"/>
    <cellStyle name="Percent" xfId="1"/>
  </cellStyles>
  <dxfs count="243">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342900</xdr:colOff>
      <xdr:row>1</xdr:row>
      <xdr:rowOff>76200</xdr:rowOff>
    </xdr:from>
    <xdr:to>
      <xdr:col>5</xdr:col>
      <xdr:colOff>400050</xdr:colOff>
      <xdr:row>9</xdr:row>
      <xdr:rowOff>104775</xdr:rowOff>
    </xdr:to>
    <xdr:pic>
      <xdr:nvPicPr>
        <xdr:cNvPr id="3" name="Picture 38" descr="IMFLogoSp"/>
        <xdr:cNvPicPr>
          <a:picLocks noChangeAspect="1"/>
        </xdr:cNvPicPr>
      </xdr:nvPicPr>
      <xdr:blipFill>
        <a:blip xmlns:r="http://schemas.openxmlformats.org/officeDocument/2006/relationships" r:embed="rId1" cstate="print"/>
        <a:stretch>
          <a:fillRect/>
        </a:stretch>
      </xdr:blipFill>
      <xdr:spPr bwMode="auto">
        <a:xfrm>
          <a:off x="438150" y="266700"/>
          <a:ext cx="1314450" cy="1333500"/>
        </a:xfrm>
        <a:prstGeom prst="rect">
          <a:avLst/>
        </a:prstGeom>
        <a:noFill/>
        <a:ln w="9525">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comments" Target="../comments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comments" Target="../comments10.xml"/><Relationship Id="rId5" Type="http://schemas.openxmlformats.org/officeDocument/2006/relationships/vmlDrawing" Target="../drawings/vmlDrawing10.vml"/><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comments" Target="../comments11.xml"/><Relationship Id="rId5" Type="http://schemas.openxmlformats.org/officeDocument/2006/relationships/vmlDrawing" Target="../drawings/vmlDrawing11.vml"/><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comments" Target="../comments12.xml"/><Relationship Id="rId5" Type="http://schemas.openxmlformats.org/officeDocument/2006/relationships/vmlDrawing" Target="../drawings/vmlDrawing12.vml"/><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comments" Target="../comments13.xml"/><Relationship Id="rId5" Type="http://schemas.openxmlformats.org/officeDocument/2006/relationships/vmlDrawing" Target="../drawings/vmlDrawing13.vml"/><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comments" Target="../comments14.xml"/><Relationship Id="rId5" Type="http://schemas.openxmlformats.org/officeDocument/2006/relationships/vmlDrawing" Target="../drawings/vmlDrawing14.vml"/><Relationship Id="rId4" Type="http://schemas.openxmlformats.org/officeDocument/2006/relationships/printerSettings" Target="../printerSettings/printerSettings56.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comments" Target="../comments15.xml"/><Relationship Id="rId5" Type="http://schemas.openxmlformats.org/officeDocument/2006/relationships/vmlDrawing" Target="../drawings/vmlDrawing15.vml"/><Relationship Id="rId4" Type="http://schemas.openxmlformats.org/officeDocument/2006/relationships/printerSettings" Target="../printerSettings/printerSettings6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comments" Target="../comments16.xml"/><Relationship Id="rId5" Type="http://schemas.openxmlformats.org/officeDocument/2006/relationships/vmlDrawing" Target="../drawings/vmlDrawing16.vml"/><Relationship Id="rId4" Type="http://schemas.openxmlformats.org/officeDocument/2006/relationships/printerSettings" Target="../printerSettings/printerSettings6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comments" Target="../comments17.xml"/><Relationship Id="rId5" Type="http://schemas.openxmlformats.org/officeDocument/2006/relationships/vmlDrawing" Target="../drawings/vmlDrawing17.vml"/><Relationship Id="rId4" Type="http://schemas.openxmlformats.org/officeDocument/2006/relationships/printerSettings" Target="../printerSettings/printerSettings6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6" Type="http://schemas.openxmlformats.org/officeDocument/2006/relationships/comments" Target="../comments18.xml"/><Relationship Id="rId5" Type="http://schemas.openxmlformats.org/officeDocument/2006/relationships/vmlDrawing" Target="../drawings/vmlDrawing18.vml"/><Relationship Id="rId4" Type="http://schemas.openxmlformats.org/officeDocument/2006/relationships/printerSettings" Target="../printerSettings/printerSettings7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4" Type="http://schemas.openxmlformats.org/officeDocument/2006/relationships/printerSettings" Target="../printerSettings/printerSettings7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4" Type="http://schemas.openxmlformats.org/officeDocument/2006/relationships/printerSettings" Target="../printerSettings/printerSettings8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pageSetUpPr fitToPage="1"/>
  </sheetPr>
  <dimension ref="A1:X199"/>
  <sheetViews>
    <sheetView tabSelected="1" topLeftCell="B1" zoomScale="110" zoomScaleNormal="110" workbookViewId="0">
      <selection activeCell="I40" sqref="I40"/>
    </sheetView>
  </sheetViews>
  <sheetFormatPr baseColWidth="10" defaultColWidth="9.140625" defaultRowHeight="12.75" x14ac:dyDescent="0.2"/>
  <cols>
    <col min="1" max="1" width="1.42578125" style="1" customWidth="1"/>
    <col min="2" max="2" width="6.5703125" style="1" customWidth="1"/>
    <col min="3" max="3" width="19.7109375" style="1" hidden="1" customWidth="1"/>
    <col min="4" max="4" width="5.7109375" style="1" customWidth="1"/>
    <col min="5" max="5" width="6.5703125" style="1" customWidth="1"/>
    <col min="6" max="7" width="8.28515625" style="1" customWidth="1"/>
    <col min="8" max="8" width="9.85546875" style="1" customWidth="1"/>
    <col min="9" max="9" width="14.85546875" style="1" bestFit="1" customWidth="1"/>
    <col min="10" max="16" width="10.7109375" style="1" customWidth="1"/>
    <col min="17" max="17" width="1.28515625" style="1" customWidth="1"/>
    <col min="18" max="18" width="0.85546875" style="1" customWidth="1"/>
    <col min="19" max="20" width="8.7109375" style="1" customWidth="1"/>
    <col min="21" max="21" width="9.5703125" style="1" hidden="1" customWidth="1"/>
    <col min="22" max="22" width="8.7109375" style="1" hidden="1" customWidth="1"/>
    <col min="23" max="23" width="42" style="1" hidden="1" customWidth="1"/>
    <col min="24" max="24" width="7.42578125" style="1" hidden="1" customWidth="1"/>
    <col min="25" max="25" width="9.140625" style="1" customWidth="1"/>
    <col min="26" max="16384" width="9.140625" style="1"/>
  </cols>
  <sheetData>
    <row r="1" spans="1:23" ht="14.25" x14ac:dyDescent="0.25">
      <c r="A1" s="123" t="s">
        <v>3533</v>
      </c>
      <c r="B1" s="105"/>
      <c r="C1" s="105"/>
      <c r="D1" s="105"/>
      <c r="E1" s="105"/>
      <c r="F1" s="105"/>
      <c r="G1" s="105"/>
      <c r="H1" s="105"/>
      <c r="I1" s="105"/>
      <c r="J1" s="105"/>
      <c r="K1" s="105"/>
      <c r="L1" s="105"/>
      <c r="M1" s="105"/>
      <c r="N1" s="105"/>
      <c r="O1" s="105"/>
      <c r="P1" s="105"/>
      <c r="Q1" s="105"/>
      <c r="R1" s="105"/>
      <c r="S1" s="105"/>
    </row>
    <row r="2" spans="1:23" ht="14.25" x14ac:dyDescent="0.25">
      <c r="A2" s="105"/>
      <c r="B2" s="106"/>
      <c r="C2" s="107"/>
      <c r="D2" s="107"/>
      <c r="E2" s="107"/>
      <c r="F2" s="107"/>
      <c r="G2" s="107"/>
      <c r="H2" s="107"/>
      <c r="I2" s="107"/>
      <c r="J2" s="107"/>
      <c r="K2" s="107"/>
      <c r="L2" s="107"/>
      <c r="M2" s="107"/>
      <c r="N2" s="107"/>
      <c r="O2" s="107"/>
      <c r="P2" s="107"/>
      <c r="Q2" s="107"/>
      <c r="R2" s="108"/>
      <c r="S2" s="105"/>
    </row>
    <row r="3" spans="1:23" ht="27.75" customHeight="1" x14ac:dyDescent="0.6">
      <c r="A3" s="105"/>
      <c r="B3" s="109"/>
      <c r="C3" s="110"/>
      <c r="D3" s="110"/>
      <c r="E3" s="110"/>
      <c r="F3" s="1004" t="s">
        <v>2297</v>
      </c>
      <c r="G3" s="1005"/>
      <c r="H3" s="1005"/>
      <c r="I3" s="1005"/>
      <c r="J3" s="1005"/>
      <c r="K3" s="1005"/>
      <c r="L3" s="1005"/>
      <c r="M3" s="1005"/>
      <c r="N3" s="1005"/>
      <c r="O3" s="1005"/>
      <c r="P3" s="1005"/>
      <c r="Q3" s="1005"/>
      <c r="R3" s="111"/>
      <c r="S3" s="105"/>
    </row>
    <row r="4" spans="1:23" ht="14.25" customHeight="1" x14ac:dyDescent="0.25">
      <c r="A4" s="105"/>
      <c r="B4" s="109"/>
      <c r="C4" s="110"/>
      <c r="D4" s="110"/>
      <c r="E4" s="110"/>
      <c r="F4" s="1003" t="s">
        <v>2298</v>
      </c>
      <c r="G4" s="1003"/>
      <c r="H4" s="1003"/>
      <c r="I4" s="1003"/>
      <c r="J4" s="1003"/>
      <c r="K4" s="1003"/>
      <c r="L4" s="1003"/>
      <c r="M4" s="1003"/>
      <c r="N4" s="1003"/>
      <c r="O4" s="1003"/>
      <c r="P4" s="1003"/>
      <c r="Q4" s="1003"/>
      <c r="R4" s="111"/>
      <c r="S4" s="105"/>
    </row>
    <row r="5" spans="1:23" ht="12" customHeight="1" x14ac:dyDescent="0.25">
      <c r="A5" s="105"/>
      <c r="B5" s="109"/>
      <c r="C5" s="110"/>
      <c r="D5" s="110"/>
      <c r="E5" s="110"/>
      <c r="F5" s="1003"/>
      <c r="G5" s="1003"/>
      <c r="H5" s="1003"/>
      <c r="I5" s="1003"/>
      <c r="J5" s="1003"/>
      <c r="K5" s="1003"/>
      <c r="L5" s="1003"/>
      <c r="M5" s="1003"/>
      <c r="N5" s="1003"/>
      <c r="O5" s="1003"/>
      <c r="P5" s="1003"/>
      <c r="Q5" s="1003"/>
      <c r="R5" s="111"/>
      <c r="S5" s="105"/>
    </row>
    <row r="6" spans="1:23" ht="25.5" hidden="1" x14ac:dyDescent="0.25">
      <c r="A6" s="105"/>
      <c r="B6" s="109"/>
      <c r="C6" s="110"/>
      <c r="D6" s="110"/>
      <c r="E6" s="110"/>
      <c r="F6" s="208"/>
      <c r="G6" s="208"/>
      <c r="H6" s="208"/>
      <c r="I6" s="110" t="s">
        <v>2296</v>
      </c>
      <c r="J6" s="208"/>
      <c r="K6" s="208"/>
      <c r="L6" s="208"/>
      <c r="M6" s="208"/>
      <c r="N6" s="208"/>
      <c r="O6" s="208"/>
      <c r="P6" s="1002"/>
      <c r="Q6" s="208"/>
      <c r="R6" s="111"/>
      <c r="S6" s="105"/>
    </row>
    <row r="7" spans="1:23" ht="15.75" hidden="1" customHeight="1" x14ac:dyDescent="0.25">
      <c r="A7" s="105"/>
      <c r="B7" s="109"/>
      <c r="C7" s="110"/>
      <c r="D7" s="110"/>
      <c r="E7" s="110"/>
      <c r="F7" s="112"/>
      <c r="G7" s="112"/>
      <c r="H7" s="112"/>
      <c r="I7" s="112"/>
      <c r="J7" s="112"/>
      <c r="K7" s="112"/>
      <c r="L7" s="112"/>
      <c r="M7" s="112"/>
      <c r="N7" s="112"/>
      <c r="O7" s="112"/>
      <c r="P7" s="112"/>
      <c r="Q7" s="112"/>
      <c r="R7" s="111"/>
      <c r="S7" s="105"/>
    </row>
    <row r="8" spans="1:23" ht="17.25" customHeight="1" x14ac:dyDescent="0.3">
      <c r="A8" s="105"/>
      <c r="B8" s="109"/>
      <c r="C8" s="110"/>
      <c r="D8" s="120"/>
      <c r="E8" s="120"/>
      <c r="G8" s="137"/>
      <c r="H8" s="477" t="s">
        <v>2299</v>
      </c>
      <c r="I8" s="214" t="s">
        <v>3591</v>
      </c>
      <c r="J8" s="122"/>
      <c r="K8" s="122"/>
      <c r="L8" s="122"/>
      <c r="M8" s="121"/>
      <c r="N8" s="120"/>
      <c r="O8" s="120"/>
      <c r="P8" s="479"/>
      <c r="Q8" s="110"/>
      <c r="R8" s="111"/>
      <c r="S8" s="105"/>
    </row>
    <row r="9" spans="1:23" ht="17.25" customHeight="1" x14ac:dyDescent="0.3">
      <c r="A9" s="105"/>
      <c r="B9" s="109"/>
      <c r="C9" s="110"/>
      <c r="D9" s="120"/>
      <c r="E9" s="120"/>
      <c r="F9" s="137"/>
      <c r="G9" s="137"/>
      <c r="H9" s="477" t="s">
        <v>2300</v>
      </c>
      <c r="I9" s="214" t="s">
        <v>3589</v>
      </c>
      <c r="J9" s="122"/>
      <c r="K9" s="122"/>
      <c r="L9" s="122"/>
      <c r="M9" s="121"/>
      <c r="N9" s="120"/>
      <c r="O9" s="120"/>
      <c r="P9" s="479"/>
      <c r="Q9" s="110"/>
      <c r="R9" s="111"/>
      <c r="S9" s="105"/>
      <c r="W9" s="213" t="s">
        <v>2245</v>
      </c>
    </row>
    <row r="10" spans="1:23" ht="17.25" customHeight="1" x14ac:dyDescent="0.3">
      <c r="A10" s="105"/>
      <c r="B10" s="109"/>
      <c r="C10" s="110"/>
      <c r="D10" s="120"/>
      <c r="E10" s="120"/>
      <c r="G10" s="137"/>
      <c r="H10" s="478" t="s">
        <v>2301</v>
      </c>
      <c r="I10" s="214" t="s">
        <v>3590</v>
      </c>
      <c r="J10" s="122"/>
      <c r="K10" s="122"/>
      <c r="L10" s="982" t="s">
        <v>2290</v>
      </c>
      <c r="M10" s="984" t="s">
        <v>3288</v>
      </c>
      <c r="N10" s="120"/>
      <c r="O10" s="120"/>
      <c r="P10" s="479"/>
      <c r="Q10" s="110"/>
      <c r="R10" s="111"/>
      <c r="S10" s="105"/>
      <c r="U10" s="992" t="str">
        <f>Reporting_Period_Code&amp;"A1"</f>
        <v>2015A1</v>
      </c>
      <c r="W10" s="992"/>
    </row>
    <row r="11" spans="1:23" ht="17.25" customHeight="1" x14ac:dyDescent="0.3">
      <c r="A11" s="105"/>
      <c r="B11" s="109"/>
      <c r="C11" s="110" t="s">
        <v>3553</v>
      </c>
      <c r="D11" s="120"/>
      <c r="E11" s="120"/>
      <c r="F11" s="137"/>
      <c r="G11" s="137"/>
      <c r="H11" s="477" t="s">
        <v>3531</v>
      </c>
      <c r="I11" s="230" t="s">
        <v>3546</v>
      </c>
      <c r="J11" s="122"/>
      <c r="K11" s="122"/>
      <c r="L11" s="982" t="s">
        <v>2291</v>
      </c>
      <c r="M11" s="984" t="s">
        <v>3290</v>
      </c>
      <c r="N11" s="120"/>
      <c r="O11" s="120"/>
      <c r="P11" s="479"/>
      <c r="Q11" s="110"/>
      <c r="R11" s="111"/>
      <c r="S11" s="105"/>
      <c r="U11" s="993"/>
      <c r="W11" s="992" t="s">
        <v>2290</v>
      </c>
    </row>
    <row r="12" spans="1:23" ht="17.25" customHeight="1" x14ac:dyDescent="0.3">
      <c r="A12" s="105"/>
      <c r="B12" s="109"/>
      <c r="C12" s="110" t="s">
        <v>3554</v>
      </c>
      <c r="D12" s="479"/>
      <c r="E12" s="479"/>
      <c r="F12" s="478"/>
      <c r="G12" s="478"/>
      <c r="H12" s="477" t="s">
        <v>3532</v>
      </c>
      <c r="I12" s="230" t="s">
        <v>3588</v>
      </c>
      <c r="J12" s="122"/>
      <c r="K12" s="122"/>
      <c r="L12" s="983" t="s">
        <v>2292</v>
      </c>
      <c r="M12" s="983" t="s">
        <v>3289</v>
      </c>
      <c r="N12" s="479"/>
      <c r="O12" s="479"/>
      <c r="P12" s="479"/>
      <c r="Q12" s="110"/>
      <c r="R12" s="111"/>
      <c r="S12" s="105"/>
      <c r="U12" s="993"/>
      <c r="W12" s="992" t="s">
        <v>2291</v>
      </c>
    </row>
    <row r="13" spans="1:23" ht="17.25" customHeight="1" x14ac:dyDescent="0.25">
      <c r="A13" s="105" t="s">
        <v>3555</v>
      </c>
      <c r="B13" s="109"/>
      <c r="D13" s="135"/>
      <c r="E13" s="135"/>
      <c r="F13" s="135"/>
      <c r="G13" s="135"/>
      <c r="H13" s="477" t="s">
        <v>2302</v>
      </c>
      <c r="I13" s="214" t="s">
        <v>3368</v>
      </c>
      <c r="J13" s="136"/>
      <c r="K13" s="136"/>
      <c r="L13" s="983" t="s">
        <v>3530</v>
      </c>
      <c r="M13" s="984" t="s">
        <v>3556</v>
      </c>
      <c r="N13" s="136"/>
      <c r="O13" s="136"/>
      <c r="P13" s="136"/>
      <c r="Q13" s="110"/>
      <c r="R13" s="111"/>
      <c r="S13" s="105"/>
      <c r="U13" s="1000" t="s">
        <v>1432</v>
      </c>
      <c r="W13" s="992" t="s">
        <v>2292</v>
      </c>
    </row>
    <row r="14" spans="1:23" ht="17.25" customHeight="1" x14ac:dyDescent="0.25">
      <c r="A14" s="105"/>
      <c r="B14" s="109"/>
      <c r="C14" s="110" t="s">
        <v>1422</v>
      </c>
      <c r="D14" s="135"/>
      <c r="E14" s="135"/>
      <c r="F14" s="135"/>
      <c r="G14" s="135"/>
      <c r="H14" s="477" t="s">
        <v>3287</v>
      </c>
      <c r="I14" s="230" t="s">
        <v>3402</v>
      </c>
      <c r="J14" s="136"/>
      <c r="K14" s="136"/>
      <c r="L14" s="136"/>
      <c r="M14" s="136"/>
      <c r="N14" s="136"/>
      <c r="O14" s="136"/>
      <c r="P14" s="136"/>
      <c r="Q14" s="110"/>
      <c r="R14" s="111"/>
      <c r="S14" s="105"/>
      <c r="U14" s="1000"/>
      <c r="W14" s="992" t="s">
        <v>3530</v>
      </c>
    </row>
    <row r="15" spans="1:23" ht="17.25" customHeight="1" x14ac:dyDescent="0.25">
      <c r="A15" s="105"/>
      <c r="B15" s="109"/>
      <c r="C15" s="110" t="s">
        <v>1423</v>
      </c>
      <c r="D15" s="135"/>
      <c r="E15" s="135"/>
      <c r="F15" s="135"/>
      <c r="G15" s="135"/>
      <c r="H15" s="481" t="s">
        <v>2303</v>
      </c>
      <c r="I15" s="475" t="s">
        <v>2292</v>
      </c>
      <c r="J15" s="136"/>
      <c r="K15" s="136"/>
      <c r="L15" s="136"/>
      <c r="M15" s="136"/>
      <c r="N15" s="136"/>
      <c r="O15" s="136"/>
      <c r="P15" s="136"/>
      <c r="Q15" s="110"/>
      <c r="R15" s="111"/>
      <c r="S15" s="105"/>
    </row>
    <row r="16" spans="1:23" ht="5.25" customHeight="1" x14ac:dyDescent="0.3">
      <c r="A16" s="105"/>
      <c r="B16" s="109"/>
      <c r="C16" s="110"/>
      <c r="D16" s="120"/>
      <c r="E16" s="120"/>
      <c r="F16" s="120"/>
      <c r="G16" s="120"/>
      <c r="H16" s="479"/>
      <c r="I16" s="115"/>
      <c r="J16" s="120"/>
      <c r="K16" s="120"/>
      <c r="L16" s="120"/>
      <c r="M16" s="120"/>
      <c r="N16" s="120"/>
      <c r="O16" s="120"/>
      <c r="P16" s="479"/>
      <c r="Q16" s="110"/>
      <c r="R16" s="111"/>
      <c r="S16" s="105"/>
    </row>
    <row r="17" spans="1:24" ht="17.25" x14ac:dyDescent="0.3">
      <c r="A17" s="105"/>
      <c r="B17" s="109"/>
      <c r="C17" s="110" t="s">
        <v>1429</v>
      </c>
      <c r="D17" s="120"/>
      <c r="E17" s="120"/>
      <c r="F17" s="120"/>
      <c r="G17" s="120"/>
      <c r="H17" s="480" t="s">
        <v>2304</v>
      </c>
      <c r="I17" s="230"/>
      <c r="J17" s="120"/>
      <c r="K17" s="120"/>
      <c r="L17" s="120"/>
      <c r="M17" s="120"/>
      <c r="N17" s="120"/>
      <c r="O17" s="120"/>
      <c r="P17" s="479"/>
      <c r="Q17" s="110"/>
      <c r="R17" s="111"/>
      <c r="S17" s="105"/>
      <c r="W17" s="1000" t="s">
        <v>1434</v>
      </c>
      <c r="X17" s="1001" t="s">
        <v>1431</v>
      </c>
    </row>
    <row r="18" spans="1:24" ht="17.25" x14ac:dyDescent="0.3">
      <c r="A18" s="105"/>
      <c r="B18" s="109"/>
      <c r="C18" s="110" t="s">
        <v>1424</v>
      </c>
      <c r="D18" s="120"/>
      <c r="E18" s="120"/>
      <c r="F18" s="120"/>
      <c r="G18" s="120"/>
      <c r="H18" s="480" t="s">
        <v>2305</v>
      </c>
      <c r="I18" s="230"/>
      <c r="J18" s="120"/>
      <c r="K18" s="120"/>
      <c r="L18" s="120"/>
      <c r="M18" s="120"/>
      <c r="N18" s="120"/>
      <c r="O18" s="120"/>
      <c r="P18" s="479"/>
      <c r="Q18" s="110"/>
      <c r="R18" s="111"/>
      <c r="S18" s="105"/>
      <c r="W18" s="1000" t="s">
        <v>1435</v>
      </c>
      <c r="X18" s="1001" t="s">
        <v>1432</v>
      </c>
    </row>
    <row r="19" spans="1:24" ht="17.25" x14ac:dyDescent="0.3">
      <c r="A19" s="105"/>
      <c r="B19" s="109"/>
      <c r="C19" s="110" t="s">
        <v>1425</v>
      </c>
      <c r="D19" s="120"/>
      <c r="E19" s="120"/>
      <c r="F19" s="120"/>
      <c r="G19" s="120"/>
      <c r="H19" s="480" t="s">
        <v>2306</v>
      </c>
      <c r="I19" s="230"/>
      <c r="J19" s="120"/>
      <c r="K19" s="120"/>
      <c r="L19" s="120"/>
      <c r="M19" s="120"/>
      <c r="N19" s="120"/>
      <c r="O19" s="120"/>
      <c r="P19" s="479"/>
      <c r="Q19" s="110"/>
      <c r="R19" s="111"/>
      <c r="S19" s="105"/>
      <c r="W19" s="1000" t="s">
        <v>1433</v>
      </c>
      <c r="X19" s="1001" t="s">
        <v>1430</v>
      </c>
    </row>
    <row r="20" spans="1:24" ht="17.25" x14ac:dyDescent="0.3">
      <c r="A20" s="105"/>
      <c r="B20" s="109"/>
      <c r="C20" s="110" t="s">
        <v>1426</v>
      </c>
      <c r="D20" s="120"/>
      <c r="E20" s="120"/>
      <c r="F20" s="120"/>
      <c r="G20" s="120"/>
      <c r="H20" s="480" t="s">
        <v>2307</v>
      </c>
      <c r="I20" s="230"/>
      <c r="J20" s="120"/>
      <c r="K20" s="120"/>
      <c r="L20" s="120"/>
      <c r="M20" s="120"/>
      <c r="N20" s="120"/>
      <c r="O20" s="120"/>
      <c r="P20" s="479"/>
      <c r="Q20" s="110"/>
      <c r="R20" s="111"/>
      <c r="S20" s="105"/>
    </row>
    <row r="21" spans="1:24" ht="17.25" x14ac:dyDescent="0.3">
      <c r="A21" s="105"/>
      <c r="B21" s="109"/>
      <c r="C21" s="110" t="s">
        <v>1427</v>
      </c>
      <c r="D21" s="120"/>
      <c r="E21" s="120"/>
      <c r="F21" s="120"/>
      <c r="G21" s="120"/>
      <c r="H21" s="480" t="s">
        <v>2308</v>
      </c>
      <c r="I21" s="230"/>
      <c r="J21" s="120"/>
      <c r="K21" s="120"/>
      <c r="L21" s="120"/>
      <c r="M21" s="120"/>
      <c r="N21" s="120"/>
      <c r="O21" s="120"/>
      <c r="P21" s="479"/>
      <c r="Q21" s="110"/>
      <c r="R21" s="111"/>
      <c r="S21" s="105"/>
      <c r="W21" s="997" t="s">
        <v>3534</v>
      </c>
    </row>
    <row r="22" spans="1:24" ht="17.25" x14ac:dyDescent="0.3">
      <c r="A22" s="105"/>
      <c r="B22" s="109"/>
      <c r="C22" s="110" t="s">
        <v>1428</v>
      </c>
      <c r="D22" s="120"/>
      <c r="E22" s="120"/>
      <c r="F22" s="120"/>
      <c r="G22" s="120"/>
      <c r="H22" s="480" t="s">
        <v>2309</v>
      </c>
      <c r="I22" s="231"/>
      <c r="J22" s="120"/>
      <c r="K22" s="120"/>
      <c r="L22" s="120"/>
      <c r="M22" s="120"/>
      <c r="N22" s="120"/>
      <c r="O22" s="120"/>
      <c r="P22" s="479"/>
      <c r="Q22" s="110"/>
      <c r="R22" s="111"/>
      <c r="S22" s="105"/>
      <c r="W22" s="998" t="s">
        <v>3535</v>
      </c>
      <c r="X22" s="1001" t="s">
        <v>3558</v>
      </c>
    </row>
    <row r="23" spans="1:24" ht="12" customHeight="1" x14ac:dyDescent="0.35">
      <c r="A23" s="105"/>
      <c r="B23" s="109"/>
      <c r="C23" s="110"/>
      <c r="D23" s="110"/>
      <c r="E23" s="113"/>
      <c r="F23" s="113"/>
      <c r="G23" s="113"/>
      <c r="H23" s="113"/>
      <c r="I23" s="110"/>
      <c r="J23" s="110"/>
      <c r="K23" s="110"/>
      <c r="L23" s="110"/>
      <c r="M23" s="110"/>
      <c r="N23" s="110"/>
      <c r="O23" s="110"/>
      <c r="P23" s="110"/>
      <c r="Q23" s="110"/>
      <c r="R23" s="111"/>
      <c r="S23" s="105"/>
      <c r="W23" s="998" t="s">
        <v>3536</v>
      </c>
      <c r="X23" s="1001" t="s">
        <v>3559</v>
      </c>
    </row>
    <row r="24" spans="1:24" ht="54.95" customHeight="1" x14ac:dyDescent="0.25">
      <c r="A24" s="105"/>
      <c r="B24" s="109"/>
      <c r="C24" s="110"/>
      <c r="D24" s="482" t="s">
        <v>3283</v>
      </c>
      <c r="E24" s="483"/>
      <c r="F24" s="483"/>
      <c r="G24" s="483"/>
      <c r="H24" s="484"/>
      <c r="I24" s="485" t="s">
        <v>2310</v>
      </c>
      <c r="J24" s="485" t="s">
        <v>2311</v>
      </c>
      <c r="K24" s="485" t="s">
        <v>2312</v>
      </c>
      <c r="L24" s="485" t="s">
        <v>2313</v>
      </c>
      <c r="M24" s="485" t="s">
        <v>2314</v>
      </c>
      <c r="N24" s="485" t="s">
        <v>2315</v>
      </c>
      <c r="O24" s="485" t="s">
        <v>2316</v>
      </c>
      <c r="P24" s="485" t="s">
        <v>2334</v>
      </c>
      <c r="Q24" s="105"/>
      <c r="R24" s="111"/>
      <c r="S24" s="105"/>
      <c r="W24" s="998" t="s">
        <v>3537</v>
      </c>
      <c r="X24" s="1001" t="s">
        <v>3560</v>
      </c>
    </row>
    <row r="25" spans="1:24" ht="15" hidden="1" customHeight="1" x14ac:dyDescent="0.25">
      <c r="A25" s="105"/>
      <c r="B25" s="109"/>
      <c r="C25" s="110"/>
      <c r="D25" s="205"/>
      <c r="E25" s="206"/>
      <c r="F25" s="206"/>
      <c r="G25" s="206"/>
      <c r="H25" s="206"/>
      <c r="I25" s="207" t="s">
        <v>1406</v>
      </c>
      <c r="J25" s="207" t="s">
        <v>1407</v>
      </c>
      <c r="K25" s="207" t="s">
        <v>539</v>
      </c>
      <c r="L25" s="207" t="s">
        <v>1408</v>
      </c>
      <c r="M25" s="207" t="s">
        <v>1418</v>
      </c>
      <c r="N25" s="207" t="s">
        <v>542</v>
      </c>
      <c r="O25" s="207" t="s">
        <v>1409</v>
      </c>
      <c r="P25" s="207" t="s">
        <v>1421</v>
      </c>
      <c r="Q25" s="105"/>
      <c r="R25" s="111"/>
      <c r="S25" s="105"/>
      <c r="W25" s="998" t="s">
        <v>3538</v>
      </c>
      <c r="X25" s="1001" t="s">
        <v>3561</v>
      </c>
    </row>
    <row r="26" spans="1:24" ht="13.5" customHeight="1" x14ac:dyDescent="0.25">
      <c r="A26" s="105"/>
      <c r="B26" s="109"/>
      <c r="C26" s="110"/>
      <c r="D26" s="486" t="s">
        <v>2317</v>
      </c>
      <c r="E26" s="155"/>
      <c r="F26" s="155"/>
      <c r="G26" s="155"/>
      <c r="H26" s="156"/>
      <c r="I26" s="228"/>
      <c r="J26" s="228"/>
      <c r="K26" s="228"/>
      <c r="L26" s="228"/>
      <c r="M26" s="228"/>
      <c r="N26" s="228"/>
      <c r="O26" s="228"/>
      <c r="P26" s="228"/>
      <c r="Q26" s="105"/>
      <c r="R26" s="111"/>
      <c r="S26" s="105"/>
      <c r="W26" s="998" t="s">
        <v>3539</v>
      </c>
      <c r="X26" s="1001" t="s">
        <v>3562</v>
      </c>
    </row>
    <row r="27" spans="1:24" ht="13.5" customHeight="1" x14ac:dyDescent="0.25">
      <c r="A27" s="105"/>
      <c r="B27" s="109"/>
      <c r="C27" s="110" t="s">
        <v>3557</v>
      </c>
      <c r="D27" s="487" t="s">
        <v>2318</v>
      </c>
      <c r="E27" s="488"/>
      <c r="F27" s="488"/>
      <c r="G27" s="488"/>
      <c r="H27" s="157" t="s">
        <v>3525</v>
      </c>
      <c r="I27" s="229" t="s">
        <v>3595</v>
      </c>
      <c r="J27" s="229" t="s">
        <v>3595</v>
      </c>
      <c r="K27" s="229" t="s">
        <v>3595</v>
      </c>
      <c r="L27" s="229" t="s">
        <v>3595</v>
      </c>
      <c r="M27" s="229" t="s">
        <v>3595</v>
      </c>
      <c r="N27" s="229" t="s">
        <v>3595</v>
      </c>
      <c r="O27" s="229" t="s">
        <v>3595</v>
      </c>
      <c r="P27" s="229" t="s">
        <v>3595</v>
      </c>
      <c r="Q27" s="105"/>
      <c r="R27" s="111"/>
      <c r="S27" s="105"/>
      <c r="W27" s="998" t="s">
        <v>3540</v>
      </c>
      <c r="X27" s="1001" t="s">
        <v>3563</v>
      </c>
    </row>
    <row r="28" spans="1:24" ht="13.5" customHeight="1" x14ac:dyDescent="0.25">
      <c r="A28" s="105"/>
      <c r="B28" s="109"/>
      <c r="C28" s="110" t="s">
        <v>1411</v>
      </c>
      <c r="D28" s="487" t="s">
        <v>2319</v>
      </c>
      <c r="E28" s="488"/>
      <c r="F28" s="488"/>
      <c r="G28" s="488"/>
      <c r="H28" s="157" t="s">
        <v>3524</v>
      </c>
      <c r="I28" s="229" t="s">
        <v>3596</v>
      </c>
      <c r="J28" s="229" t="s">
        <v>3596</v>
      </c>
      <c r="K28" s="229" t="s">
        <v>3596</v>
      </c>
      <c r="L28" s="229" t="s">
        <v>3596</v>
      </c>
      <c r="M28" s="229" t="s">
        <v>3596</v>
      </c>
      <c r="N28" s="229" t="s">
        <v>3596</v>
      </c>
      <c r="O28" s="229" t="s">
        <v>3596</v>
      </c>
      <c r="P28" s="229" t="s">
        <v>3596</v>
      </c>
      <c r="Q28" s="105"/>
      <c r="R28" s="111"/>
      <c r="S28" s="105"/>
      <c r="W28" s="998" t="s">
        <v>3541</v>
      </c>
      <c r="X28" s="1001" t="s">
        <v>3564</v>
      </c>
    </row>
    <row r="29" spans="1:24" ht="13.5" customHeight="1" x14ac:dyDescent="0.25">
      <c r="A29" s="105"/>
      <c r="B29" s="109"/>
      <c r="C29" s="110" t="s">
        <v>1410</v>
      </c>
      <c r="D29" s="487" t="s">
        <v>2320</v>
      </c>
      <c r="E29" s="488"/>
      <c r="F29" s="488"/>
      <c r="G29" s="488"/>
      <c r="H29" s="157" t="s">
        <v>3524</v>
      </c>
      <c r="I29" s="229" t="s">
        <v>3596</v>
      </c>
      <c r="J29" s="229" t="s">
        <v>3596</v>
      </c>
      <c r="K29" s="229" t="s">
        <v>3596</v>
      </c>
      <c r="L29" s="229" t="s">
        <v>3596</v>
      </c>
      <c r="M29" s="229" t="s">
        <v>3596</v>
      </c>
      <c r="N29" s="229" t="s">
        <v>3596</v>
      </c>
      <c r="O29" s="229" t="s">
        <v>3596</v>
      </c>
      <c r="P29" s="229" t="s">
        <v>3596</v>
      </c>
      <c r="Q29" s="105"/>
      <c r="R29" s="111"/>
      <c r="S29" s="105"/>
      <c r="W29" s="998" t="s">
        <v>3542</v>
      </c>
      <c r="X29" s="1001" t="s">
        <v>3565</v>
      </c>
    </row>
    <row r="30" spans="1:24" ht="22.5" customHeight="1" x14ac:dyDescent="0.25">
      <c r="A30" s="105"/>
      <c r="B30" s="109"/>
      <c r="C30" s="110" t="s">
        <v>1412</v>
      </c>
      <c r="D30" s="1006" t="s">
        <v>2321</v>
      </c>
      <c r="E30" s="1007"/>
      <c r="F30" s="1007"/>
      <c r="G30" s="1007"/>
      <c r="H30" s="158" t="s">
        <v>3524</v>
      </c>
      <c r="I30" s="229" t="s">
        <v>3596</v>
      </c>
      <c r="J30" s="229" t="s">
        <v>3596</v>
      </c>
      <c r="K30" s="229" t="s">
        <v>3596</v>
      </c>
      <c r="L30" s="229" t="s">
        <v>3596</v>
      </c>
      <c r="M30" s="229" t="s">
        <v>3596</v>
      </c>
      <c r="N30" s="229" t="s">
        <v>3596</v>
      </c>
      <c r="O30" s="229" t="s">
        <v>3596</v>
      </c>
      <c r="P30" s="229" t="s">
        <v>3596</v>
      </c>
      <c r="Q30" s="105"/>
      <c r="R30" s="111"/>
      <c r="S30" s="105"/>
      <c r="W30" s="998" t="s">
        <v>3543</v>
      </c>
      <c r="X30" s="1001" t="s">
        <v>3566</v>
      </c>
    </row>
    <row r="31" spans="1:24" ht="13.5" customHeight="1" x14ac:dyDescent="0.25">
      <c r="A31" s="105"/>
      <c r="B31" s="109"/>
      <c r="C31" s="110" t="s">
        <v>1413</v>
      </c>
      <c r="D31" s="487" t="s">
        <v>2322</v>
      </c>
      <c r="E31" s="488"/>
      <c r="F31" s="488"/>
      <c r="G31" s="488"/>
      <c r="H31" s="157" t="s">
        <v>3524</v>
      </c>
      <c r="I31" s="229" t="s">
        <v>3596</v>
      </c>
      <c r="J31" s="229" t="s">
        <v>3596</v>
      </c>
      <c r="K31" s="229" t="s">
        <v>3596</v>
      </c>
      <c r="L31" s="229" t="s">
        <v>3596</v>
      </c>
      <c r="M31" s="229" t="s">
        <v>3596</v>
      </c>
      <c r="N31" s="229" t="s">
        <v>3596</v>
      </c>
      <c r="O31" s="229" t="s">
        <v>3596</v>
      </c>
      <c r="P31" s="229" t="s">
        <v>3596</v>
      </c>
      <c r="Q31" s="105"/>
      <c r="R31" s="111"/>
      <c r="S31" s="105"/>
      <c r="W31" s="998" t="s">
        <v>3544</v>
      </c>
      <c r="X31" s="1001" t="s">
        <v>3567</v>
      </c>
    </row>
    <row r="32" spans="1:24" ht="13.5" customHeight="1" x14ac:dyDescent="0.25">
      <c r="A32" s="105"/>
      <c r="B32" s="109"/>
      <c r="C32" s="110" t="s">
        <v>1414</v>
      </c>
      <c r="D32" s="489" t="s">
        <v>2323</v>
      </c>
      <c r="E32" s="490"/>
      <c r="F32" s="490"/>
      <c r="G32" s="490"/>
      <c r="H32" s="157" t="s">
        <v>3526</v>
      </c>
      <c r="I32" s="229" t="s">
        <v>3597</v>
      </c>
      <c r="J32" s="229" t="s">
        <v>3597</v>
      </c>
      <c r="K32" s="229" t="s">
        <v>3597</v>
      </c>
      <c r="L32" s="229" t="s">
        <v>3597</v>
      </c>
      <c r="M32" s="229" t="s">
        <v>3597</v>
      </c>
      <c r="N32" s="229" t="s">
        <v>3597</v>
      </c>
      <c r="O32" s="229" t="s">
        <v>3597</v>
      </c>
      <c r="P32" s="229" t="s">
        <v>3597</v>
      </c>
      <c r="Q32" s="105"/>
      <c r="R32" s="111"/>
      <c r="S32" s="105"/>
      <c r="W32" s="998" t="s">
        <v>3545</v>
      </c>
      <c r="X32" s="1001" t="s">
        <v>3568</v>
      </c>
    </row>
    <row r="33" spans="1:24" ht="13.5" customHeight="1" x14ac:dyDescent="0.25">
      <c r="A33" s="105"/>
      <c r="B33" s="109"/>
      <c r="C33" s="110" t="s">
        <v>1415</v>
      </c>
      <c r="D33" s="487" t="s">
        <v>2324</v>
      </c>
      <c r="E33" s="488"/>
      <c r="F33" s="488"/>
      <c r="G33" s="488"/>
      <c r="H33" s="209" t="s">
        <v>3285</v>
      </c>
      <c r="I33" s="229" t="s">
        <v>3598</v>
      </c>
      <c r="J33" s="229" t="s">
        <v>3598</v>
      </c>
      <c r="K33" s="229" t="s">
        <v>3598</v>
      </c>
      <c r="L33" s="229" t="s">
        <v>3598</v>
      </c>
      <c r="M33" s="229" t="s">
        <v>3598</v>
      </c>
      <c r="N33" s="229" t="s">
        <v>3598</v>
      </c>
      <c r="O33" s="229" t="s">
        <v>3598</v>
      </c>
      <c r="P33" s="229" t="s">
        <v>3598</v>
      </c>
      <c r="Q33" s="105"/>
      <c r="R33" s="111"/>
      <c r="S33" s="105"/>
      <c r="W33" s="998" t="s">
        <v>3546</v>
      </c>
      <c r="X33" s="1001" t="s">
        <v>3569</v>
      </c>
    </row>
    <row r="34" spans="1:24" ht="13.5" customHeight="1" x14ac:dyDescent="0.25">
      <c r="A34" s="105"/>
      <c r="B34" s="109"/>
      <c r="C34" s="110" t="s">
        <v>1416</v>
      </c>
      <c r="D34" s="487" t="s">
        <v>2325</v>
      </c>
      <c r="E34" s="488"/>
      <c r="F34" s="488"/>
      <c r="G34" s="488"/>
      <c r="H34" s="209" t="s">
        <v>3286</v>
      </c>
      <c r="I34" s="229" t="s">
        <v>3599</v>
      </c>
      <c r="J34" s="229" t="s">
        <v>3599</v>
      </c>
      <c r="K34" s="229" t="s">
        <v>3599</v>
      </c>
      <c r="L34" s="229" t="s">
        <v>3599</v>
      </c>
      <c r="M34" s="229" t="s">
        <v>3599</v>
      </c>
      <c r="N34" s="229" t="s">
        <v>3599</v>
      </c>
      <c r="O34" s="229" t="s">
        <v>3599</v>
      </c>
      <c r="P34" s="229" t="s">
        <v>3599</v>
      </c>
      <c r="Q34" s="105"/>
      <c r="R34" s="111"/>
      <c r="S34" s="105"/>
      <c r="W34" s="999"/>
      <c r="X34" s="1001" t="s">
        <v>3570</v>
      </c>
    </row>
    <row r="35" spans="1:24" ht="13.5" customHeight="1" x14ac:dyDescent="0.25">
      <c r="A35" s="105"/>
      <c r="B35" s="109"/>
      <c r="C35" s="110" t="s">
        <v>1417</v>
      </c>
      <c r="D35" s="491" t="s">
        <v>2326</v>
      </c>
      <c r="E35" s="492"/>
      <c r="F35" s="492"/>
      <c r="G35" s="492"/>
      <c r="H35" s="210" t="s">
        <v>3286</v>
      </c>
      <c r="I35" s="229" t="s">
        <v>3599</v>
      </c>
      <c r="J35" s="229" t="s">
        <v>3599</v>
      </c>
      <c r="K35" s="229" t="s">
        <v>3599</v>
      </c>
      <c r="L35" s="229" t="s">
        <v>3599</v>
      </c>
      <c r="M35" s="229" t="s">
        <v>3599</v>
      </c>
      <c r="N35" s="229" t="s">
        <v>3599</v>
      </c>
      <c r="O35" s="229" t="s">
        <v>3599</v>
      </c>
      <c r="P35" s="229" t="s">
        <v>3599</v>
      </c>
      <c r="Q35" s="105"/>
      <c r="R35" s="111"/>
      <c r="S35" s="105"/>
      <c r="W35" s="999"/>
      <c r="X35" s="1001" t="s">
        <v>3571</v>
      </c>
    </row>
    <row r="36" spans="1:24" ht="6.75" customHeight="1" x14ac:dyDescent="0.3">
      <c r="A36" s="105"/>
      <c r="B36" s="109"/>
      <c r="C36" s="110"/>
      <c r="D36" s="110"/>
      <c r="E36" s="110"/>
      <c r="F36" s="105"/>
      <c r="G36" s="105"/>
      <c r="H36" s="124"/>
      <c r="I36" s="120"/>
      <c r="J36" s="115"/>
      <c r="K36" s="110"/>
      <c r="L36" s="110"/>
      <c r="M36" s="110"/>
      <c r="N36" s="110"/>
      <c r="O36" s="110"/>
      <c r="P36" s="110"/>
      <c r="Q36" s="110"/>
      <c r="R36" s="111"/>
      <c r="S36" s="105"/>
      <c r="W36" s="999"/>
      <c r="X36" s="1001" t="s">
        <v>3572</v>
      </c>
    </row>
    <row r="37" spans="1:24" ht="16.5" x14ac:dyDescent="0.3">
      <c r="A37" s="105"/>
      <c r="B37" s="996"/>
      <c r="C37" s="211"/>
      <c r="D37" s="114"/>
      <c r="E37" s="110"/>
      <c r="F37" s="105"/>
      <c r="G37" s="114"/>
      <c r="H37" s="493" t="s">
        <v>2327</v>
      </c>
      <c r="I37" s="114"/>
      <c r="J37" s="115"/>
      <c r="K37" s="110"/>
      <c r="L37" s="110"/>
      <c r="M37" s="110"/>
      <c r="N37" s="110"/>
      <c r="O37" s="110"/>
      <c r="P37" s="110"/>
      <c r="Q37" s="116"/>
      <c r="R37" s="111"/>
      <c r="S37" s="105"/>
      <c r="W37" s="999"/>
      <c r="X37" s="1001" t="s">
        <v>3573</v>
      </c>
    </row>
    <row r="38" spans="1:24" ht="9.1999999999999993" customHeight="1" x14ac:dyDescent="0.25">
      <c r="A38" s="105"/>
      <c r="B38" s="117"/>
      <c r="C38" s="118"/>
      <c r="D38" s="118"/>
      <c r="E38" s="118"/>
      <c r="F38" s="118"/>
      <c r="G38" s="118"/>
      <c r="H38" s="118"/>
      <c r="I38" s="118"/>
      <c r="J38" s="118"/>
      <c r="K38" s="118"/>
      <c r="L38" s="118"/>
      <c r="M38" s="118"/>
      <c r="N38" s="118"/>
      <c r="O38" s="118"/>
      <c r="P38" s="118"/>
      <c r="Q38" s="118"/>
      <c r="R38" s="119"/>
      <c r="S38" s="105"/>
      <c r="W38" s="999"/>
      <c r="X38" s="1001" t="s">
        <v>3574</v>
      </c>
    </row>
    <row r="39" spans="1:24" ht="15" x14ac:dyDescent="0.25">
      <c r="A39" s="105"/>
      <c r="B39" s="105"/>
      <c r="C39" s="105"/>
      <c r="D39" s="105"/>
      <c r="E39" s="105"/>
      <c r="F39" s="105"/>
      <c r="G39" s="105"/>
      <c r="H39" s="105"/>
      <c r="I39" s="105"/>
      <c r="J39" s="105"/>
      <c r="K39" s="105"/>
      <c r="L39" s="105"/>
      <c r="M39" s="105"/>
      <c r="N39" s="105"/>
      <c r="O39" s="105"/>
      <c r="P39" s="105"/>
      <c r="Q39" s="105"/>
      <c r="R39" s="105"/>
      <c r="S39" s="105"/>
      <c r="W39" s="1000" t="s">
        <v>3369</v>
      </c>
      <c r="X39" s="1001" t="s">
        <v>3575</v>
      </c>
    </row>
    <row r="40" spans="1:24" ht="15" x14ac:dyDescent="0.25">
      <c r="A40" s="105"/>
      <c r="B40" s="105"/>
      <c r="C40" s="105"/>
      <c r="D40" s="105"/>
      <c r="E40" s="105"/>
      <c r="F40" s="105"/>
      <c r="G40" s="105"/>
      <c r="H40" s="105"/>
      <c r="I40" s="105"/>
      <c r="J40" s="105"/>
      <c r="K40" s="105"/>
      <c r="L40" s="105"/>
      <c r="M40" s="105"/>
      <c r="N40" s="105"/>
      <c r="O40" s="105"/>
      <c r="P40" s="105"/>
      <c r="Q40" s="105"/>
      <c r="R40" s="105"/>
      <c r="S40" s="105"/>
      <c r="W40" s="999"/>
      <c r="X40" s="1001" t="s">
        <v>3576</v>
      </c>
    </row>
    <row r="41" spans="1:24" ht="15" x14ac:dyDescent="0.25">
      <c r="W41" s="999" t="s">
        <v>3370</v>
      </c>
      <c r="X41" s="1001" t="s">
        <v>3577</v>
      </c>
    </row>
    <row r="42" spans="1:24" ht="15" x14ac:dyDescent="0.25">
      <c r="W42" s="999" t="s">
        <v>3371</v>
      </c>
      <c r="X42" s="1001" t="s">
        <v>3578</v>
      </c>
    </row>
    <row r="43" spans="1:24" ht="15" x14ac:dyDescent="0.25">
      <c r="W43" s="999" t="s">
        <v>3372</v>
      </c>
      <c r="X43" s="1001" t="s">
        <v>3579</v>
      </c>
    </row>
    <row r="44" spans="1:24" ht="15" x14ac:dyDescent="0.25">
      <c r="W44" s="999" t="s">
        <v>3373</v>
      </c>
      <c r="X44" s="1001" t="s">
        <v>3580</v>
      </c>
    </row>
    <row r="45" spans="1:24" ht="15" x14ac:dyDescent="0.25">
      <c r="W45" s="999" t="s">
        <v>3374</v>
      </c>
      <c r="X45" s="1001" t="s">
        <v>3581</v>
      </c>
    </row>
    <row r="46" spans="1:24" ht="15" x14ac:dyDescent="0.25">
      <c r="W46" s="999" t="s">
        <v>3375</v>
      </c>
      <c r="X46" s="1001" t="s">
        <v>3582</v>
      </c>
    </row>
    <row r="47" spans="1:24" ht="15" x14ac:dyDescent="0.25">
      <c r="W47" s="999" t="s">
        <v>3376</v>
      </c>
      <c r="X47" s="1001" t="s">
        <v>3583</v>
      </c>
    </row>
    <row r="48" spans="1:24" ht="15" x14ac:dyDescent="0.25">
      <c r="W48" s="999" t="s">
        <v>3377</v>
      </c>
      <c r="X48" s="1001" t="s">
        <v>3584</v>
      </c>
    </row>
    <row r="49" spans="23:24" ht="15" x14ac:dyDescent="0.25">
      <c r="W49" s="999" t="s">
        <v>3378</v>
      </c>
      <c r="X49" s="1001" t="s">
        <v>3585</v>
      </c>
    </row>
    <row r="50" spans="23:24" ht="15" x14ac:dyDescent="0.25">
      <c r="W50" s="999" t="s">
        <v>3379</v>
      </c>
      <c r="X50" s="1001" t="s">
        <v>3586</v>
      </c>
    </row>
    <row r="51" spans="23:24" ht="15" x14ac:dyDescent="0.25">
      <c r="W51" s="999" t="s">
        <v>3380</v>
      </c>
      <c r="X51" s="1001" t="s">
        <v>3587</v>
      </c>
    </row>
    <row r="52" spans="23:24" ht="15" x14ac:dyDescent="0.25">
      <c r="W52" s="999" t="s">
        <v>3381</v>
      </c>
      <c r="X52" s="1001" t="s">
        <v>3588</v>
      </c>
    </row>
    <row r="53" spans="23:24" ht="15" x14ac:dyDescent="0.25">
      <c r="W53" s="999" t="s">
        <v>3382</v>
      </c>
    </row>
    <row r="54" spans="23:24" ht="15" x14ac:dyDescent="0.25">
      <c r="W54" s="999" t="s">
        <v>3383</v>
      </c>
    </row>
    <row r="55" spans="23:24" ht="15" x14ac:dyDescent="0.25">
      <c r="W55" s="999" t="s">
        <v>3384</v>
      </c>
    </row>
    <row r="56" spans="23:24" ht="15" x14ac:dyDescent="0.25">
      <c r="W56" s="999" t="s">
        <v>3385</v>
      </c>
    </row>
    <row r="57" spans="23:24" ht="15" x14ac:dyDescent="0.25">
      <c r="W57" s="999" t="s">
        <v>3386</v>
      </c>
    </row>
    <row r="58" spans="23:24" ht="15" x14ac:dyDescent="0.25">
      <c r="W58" s="999" t="s">
        <v>3387</v>
      </c>
    </row>
    <row r="59" spans="23:24" ht="15" x14ac:dyDescent="0.25">
      <c r="W59" s="999" t="s">
        <v>3388</v>
      </c>
    </row>
    <row r="60" spans="23:24" ht="15" x14ac:dyDescent="0.25">
      <c r="W60" s="999" t="s">
        <v>3389</v>
      </c>
    </row>
    <row r="61" spans="23:24" ht="15" x14ac:dyDescent="0.25">
      <c r="W61" s="999" t="s">
        <v>3390</v>
      </c>
    </row>
    <row r="62" spans="23:24" ht="15" x14ac:dyDescent="0.25">
      <c r="W62" s="999" t="s">
        <v>3391</v>
      </c>
    </row>
    <row r="63" spans="23:24" ht="15" x14ac:dyDescent="0.25">
      <c r="W63" s="999" t="s">
        <v>3392</v>
      </c>
    </row>
    <row r="64" spans="23:24" ht="15" x14ac:dyDescent="0.25">
      <c r="W64" s="999" t="s">
        <v>3393</v>
      </c>
    </row>
    <row r="65" spans="23:23" ht="15" x14ac:dyDescent="0.25">
      <c r="W65" s="999" t="s">
        <v>3394</v>
      </c>
    </row>
    <row r="66" spans="23:23" ht="15" x14ac:dyDescent="0.25">
      <c r="W66" s="999" t="s">
        <v>3395</v>
      </c>
    </row>
    <row r="67" spans="23:23" ht="15" x14ac:dyDescent="0.25">
      <c r="W67" s="999" t="s">
        <v>3396</v>
      </c>
    </row>
    <row r="68" spans="23:23" ht="15" x14ac:dyDescent="0.25">
      <c r="W68" s="999" t="s">
        <v>3397</v>
      </c>
    </row>
    <row r="69" spans="23:23" ht="15" x14ac:dyDescent="0.25">
      <c r="W69" s="999" t="s">
        <v>3398</v>
      </c>
    </row>
    <row r="70" spans="23:23" ht="15" x14ac:dyDescent="0.25">
      <c r="W70" s="999" t="s">
        <v>3399</v>
      </c>
    </row>
    <row r="71" spans="23:23" ht="15" x14ac:dyDescent="0.25">
      <c r="W71" s="999" t="s">
        <v>3400</v>
      </c>
    </row>
    <row r="72" spans="23:23" ht="15" x14ac:dyDescent="0.25">
      <c r="W72" s="999" t="s">
        <v>3401</v>
      </c>
    </row>
    <row r="73" spans="23:23" ht="15" x14ac:dyDescent="0.25">
      <c r="W73" s="999" t="s">
        <v>3402</v>
      </c>
    </row>
    <row r="74" spans="23:23" ht="15" x14ac:dyDescent="0.25">
      <c r="W74" s="999" t="s">
        <v>3403</v>
      </c>
    </row>
    <row r="75" spans="23:23" ht="15" x14ac:dyDescent="0.25">
      <c r="W75" s="999" t="s">
        <v>3404</v>
      </c>
    </row>
    <row r="76" spans="23:23" ht="15" x14ac:dyDescent="0.25">
      <c r="W76" s="999" t="s">
        <v>3405</v>
      </c>
    </row>
    <row r="77" spans="23:23" ht="15" x14ac:dyDescent="0.25">
      <c r="W77" s="999" t="s">
        <v>3406</v>
      </c>
    </row>
    <row r="78" spans="23:23" ht="15" x14ac:dyDescent="0.25">
      <c r="W78" s="999" t="s">
        <v>3407</v>
      </c>
    </row>
    <row r="79" spans="23:23" ht="15" x14ac:dyDescent="0.25">
      <c r="W79" s="999" t="s">
        <v>3408</v>
      </c>
    </row>
    <row r="80" spans="23:23" ht="15" x14ac:dyDescent="0.25">
      <c r="W80" s="999" t="s">
        <v>3409</v>
      </c>
    </row>
    <row r="81" spans="23:23" ht="15" x14ac:dyDescent="0.25">
      <c r="W81" s="999" t="s">
        <v>3410</v>
      </c>
    </row>
    <row r="82" spans="23:23" ht="15" x14ac:dyDescent="0.25">
      <c r="W82" s="999" t="s">
        <v>3411</v>
      </c>
    </row>
    <row r="83" spans="23:23" ht="15" x14ac:dyDescent="0.25">
      <c r="W83" s="999" t="s">
        <v>3412</v>
      </c>
    </row>
    <row r="84" spans="23:23" ht="15" x14ac:dyDescent="0.25">
      <c r="W84" s="999" t="s">
        <v>3413</v>
      </c>
    </row>
    <row r="85" spans="23:23" ht="15" x14ac:dyDescent="0.25">
      <c r="W85" s="999" t="s">
        <v>3414</v>
      </c>
    </row>
    <row r="86" spans="23:23" ht="15" x14ac:dyDescent="0.25">
      <c r="W86" s="999" t="s">
        <v>3415</v>
      </c>
    </row>
    <row r="87" spans="23:23" ht="15" x14ac:dyDescent="0.25">
      <c r="W87" s="999" t="s">
        <v>3416</v>
      </c>
    </row>
    <row r="88" spans="23:23" ht="15" x14ac:dyDescent="0.25">
      <c r="W88" s="999" t="s">
        <v>3417</v>
      </c>
    </row>
    <row r="89" spans="23:23" ht="15" x14ac:dyDescent="0.25">
      <c r="W89" s="999" t="s">
        <v>3418</v>
      </c>
    </row>
    <row r="90" spans="23:23" ht="15" x14ac:dyDescent="0.25">
      <c r="W90" s="999" t="s">
        <v>3419</v>
      </c>
    </row>
    <row r="91" spans="23:23" ht="15" x14ac:dyDescent="0.25">
      <c r="W91" s="999" t="s">
        <v>3420</v>
      </c>
    </row>
    <row r="92" spans="23:23" ht="15" x14ac:dyDescent="0.25">
      <c r="W92" s="999" t="s">
        <v>3421</v>
      </c>
    </row>
    <row r="93" spans="23:23" ht="15" x14ac:dyDescent="0.25">
      <c r="W93" s="999" t="s">
        <v>3422</v>
      </c>
    </row>
    <row r="94" spans="23:23" ht="15" x14ac:dyDescent="0.25">
      <c r="W94" s="999" t="s">
        <v>3423</v>
      </c>
    </row>
    <row r="95" spans="23:23" ht="15" x14ac:dyDescent="0.25">
      <c r="W95" s="999" t="s">
        <v>3424</v>
      </c>
    </row>
    <row r="96" spans="23:23" ht="15" x14ac:dyDescent="0.25">
      <c r="W96" s="999" t="s">
        <v>3425</v>
      </c>
    </row>
    <row r="97" spans="23:23" ht="15" x14ac:dyDescent="0.25">
      <c r="W97" s="999" t="s">
        <v>3426</v>
      </c>
    </row>
    <row r="98" spans="23:23" ht="15" x14ac:dyDescent="0.25">
      <c r="W98" s="999" t="s">
        <v>3427</v>
      </c>
    </row>
    <row r="99" spans="23:23" ht="15" x14ac:dyDescent="0.25">
      <c r="W99" s="999" t="s">
        <v>3428</v>
      </c>
    </row>
    <row r="100" spans="23:23" ht="15" x14ac:dyDescent="0.25">
      <c r="W100" s="999" t="s">
        <v>3429</v>
      </c>
    </row>
    <row r="101" spans="23:23" ht="15" x14ac:dyDescent="0.25">
      <c r="W101" s="999" t="s">
        <v>3430</v>
      </c>
    </row>
    <row r="102" spans="23:23" ht="15" x14ac:dyDescent="0.25">
      <c r="W102" s="999" t="s">
        <v>3547</v>
      </c>
    </row>
    <row r="103" spans="23:23" ht="15" x14ac:dyDescent="0.25">
      <c r="W103" s="999" t="s">
        <v>3431</v>
      </c>
    </row>
    <row r="104" spans="23:23" ht="15" x14ac:dyDescent="0.25">
      <c r="W104" s="999" t="s">
        <v>3432</v>
      </c>
    </row>
    <row r="105" spans="23:23" ht="15" x14ac:dyDescent="0.25">
      <c r="W105" s="999" t="s">
        <v>3433</v>
      </c>
    </row>
    <row r="106" spans="23:23" ht="15" x14ac:dyDescent="0.25">
      <c r="W106" s="999" t="s">
        <v>3434</v>
      </c>
    </row>
    <row r="107" spans="23:23" ht="15" x14ac:dyDescent="0.25">
      <c r="W107" s="999" t="s">
        <v>3435</v>
      </c>
    </row>
    <row r="108" spans="23:23" ht="15" x14ac:dyDescent="0.25">
      <c r="W108" s="999" t="s">
        <v>3436</v>
      </c>
    </row>
    <row r="109" spans="23:23" ht="15" x14ac:dyDescent="0.25">
      <c r="W109" s="999" t="s">
        <v>3437</v>
      </c>
    </row>
    <row r="110" spans="23:23" ht="15" x14ac:dyDescent="0.25">
      <c r="W110" s="999" t="s">
        <v>3438</v>
      </c>
    </row>
    <row r="111" spans="23:23" ht="15" x14ac:dyDescent="0.25">
      <c r="W111" s="999" t="s">
        <v>3439</v>
      </c>
    </row>
    <row r="112" spans="23:23" ht="15" x14ac:dyDescent="0.25">
      <c r="W112" s="999" t="s">
        <v>3440</v>
      </c>
    </row>
    <row r="113" spans="23:23" ht="15" x14ac:dyDescent="0.25">
      <c r="W113" s="999" t="s">
        <v>3441</v>
      </c>
    </row>
    <row r="114" spans="23:23" ht="15" x14ac:dyDescent="0.25">
      <c r="W114" s="999" t="s">
        <v>3442</v>
      </c>
    </row>
    <row r="115" spans="23:23" ht="15" x14ac:dyDescent="0.25">
      <c r="W115" s="999" t="s">
        <v>3443</v>
      </c>
    </row>
    <row r="116" spans="23:23" ht="15" x14ac:dyDescent="0.25">
      <c r="W116" s="999" t="s">
        <v>3444</v>
      </c>
    </row>
    <row r="117" spans="23:23" ht="15" x14ac:dyDescent="0.25">
      <c r="W117" s="999" t="s">
        <v>3445</v>
      </c>
    </row>
    <row r="118" spans="23:23" ht="15" x14ac:dyDescent="0.25">
      <c r="W118" s="999" t="s">
        <v>3446</v>
      </c>
    </row>
    <row r="119" spans="23:23" ht="15" x14ac:dyDescent="0.25">
      <c r="W119" s="999" t="s">
        <v>3447</v>
      </c>
    </row>
    <row r="120" spans="23:23" ht="15" x14ac:dyDescent="0.25">
      <c r="W120" s="999" t="s">
        <v>3448</v>
      </c>
    </row>
    <row r="121" spans="23:23" ht="15" x14ac:dyDescent="0.25">
      <c r="W121" s="999" t="s">
        <v>3449</v>
      </c>
    </row>
    <row r="122" spans="23:23" ht="15" x14ac:dyDescent="0.25">
      <c r="W122" s="999" t="s">
        <v>3450</v>
      </c>
    </row>
    <row r="123" spans="23:23" ht="15" x14ac:dyDescent="0.25">
      <c r="W123" s="999" t="s">
        <v>3451</v>
      </c>
    </row>
    <row r="124" spans="23:23" ht="15" x14ac:dyDescent="0.25">
      <c r="W124" s="999" t="s">
        <v>3452</v>
      </c>
    </row>
    <row r="125" spans="23:23" ht="15" x14ac:dyDescent="0.25">
      <c r="W125" s="999" t="s">
        <v>3453</v>
      </c>
    </row>
    <row r="126" spans="23:23" ht="15" x14ac:dyDescent="0.25">
      <c r="W126" s="999" t="s">
        <v>3454</v>
      </c>
    </row>
    <row r="127" spans="23:23" ht="15" x14ac:dyDescent="0.25">
      <c r="W127" s="999" t="s">
        <v>3455</v>
      </c>
    </row>
    <row r="128" spans="23:23" ht="15" x14ac:dyDescent="0.25">
      <c r="W128" s="999" t="s">
        <v>3456</v>
      </c>
    </row>
    <row r="129" spans="23:23" ht="15" x14ac:dyDescent="0.25">
      <c r="W129" s="999" t="s">
        <v>3457</v>
      </c>
    </row>
    <row r="130" spans="23:23" ht="15" x14ac:dyDescent="0.25">
      <c r="W130" s="999" t="s">
        <v>3458</v>
      </c>
    </row>
    <row r="131" spans="23:23" ht="15" x14ac:dyDescent="0.25">
      <c r="W131" s="999" t="s">
        <v>3459</v>
      </c>
    </row>
    <row r="132" spans="23:23" ht="15" x14ac:dyDescent="0.25">
      <c r="W132" s="999" t="s">
        <v>3460</v>
      </c>
    </row>
    <row r="133" spans="23:23" ht="15" x14ac:dyDescent="0.25">
      <c r="W133" s="999" t="s">
        <v>3461</v>
      </c>
    </row>
    <row r="134" spans="23:23" ht="15" x14ac:dyDescent="0.25">
      <c r="W134" s="999" t="s">
        <v>3462</v>
      </c>
    </row>
    <row r="135" spans="23:23" ht="15" x14ac:dyDescent="0.25">
      <c r="W135" s="999" t="s">
        <v>3463</v>
      </c>
    </row>
    <row r="136" spans="23:23" ht="15" x14ac:dyDescent="0.25">
      <c r="W136" s="999" t="s">
        <v>3464</v>
      </c>
    </row>
    <row r="137" spans="23:23" ht="15" x14ac:dyDescent="0.25">
      <c r="W137" s="999" t="s">
        <v>3465</v>
      </c>
    </row>
    <row r="138" spans="23:23" ht="15" x14ac:dyDescent="0.25">
      <c r="W138" s="999" t="s">
        <v>3466</v>
      </c>
    </row>
    <row r="139" spans="23:23" ht="15" x14ac:dyDescent="0.25">
      <c r="W139" s="999" t="s">
        <v>3467</v>
      </c>
    </row>
    <row r="140" spans="23:23" ht="15" x14ac:dyDescent="0.25">
      <c r="W140" s="999" t="s">
        <v>3468</v>
      </c>
    </row>
    <row r="141" spans="23:23" ht="15" x14ac:dyDescent="0.25">
      <c r="W141" s="999" t="s">
        <v>3469</v>
      </c>
    </row>
    <row r="142" spans="23:23" ht="15" x14ac:dyDescent="0.25">
      <c r="W142" s="999" t="s">
        <v>3548</v>
      </c>
    </row>
    <row r="143" spans="23:23" ht="15" x14ac:dyDescent="0.25">
      <c r="W143" s="999" t="s">
        <v>3470</v>
      </c>
    </row>
    <row r="144" spans="23:23" ht="15" x14ac:dyDescent="0.25">
      <c r="W144" s="999" t="s">
        <v>3471</v>
      </c>
    </row>
    <row r="145" spans="23:23" ht="15" x14ac:dyDescent="0.25">
      <c r="W145" s="999" t="s">
        <v>3472</v>
      </c>
    </row>
    <row r="146" spans="23:23" ht="15" x14ac:dyDescent="0.25">
      <c r="W146" s="999" t="s">
        <v>3473</v>
      </c>
    </row>
    <row r="147" spans="23:23" ht="15" x14ac:dyDescent="0.25">
      <c r="W147" s="999" t="s">
        <v>3474</v>
      </c>
    </row>
    <row r="148" spans="23:23" ht="15" x14ac:dyDescent="0.25">
      <c r="W148" s="999" t="s">
        <v>3549</v>
      </c>
    </row>
    <row r="149" spans="23:23" ht="15" x14ac:dyDescent="0.25">
      <c r="W149" s="999" t="s">
        <v>3475</v>
      </c>
    </row>
    <row r="150" spans="23:23" ht="15" x14ac:dyDescent="0.25">
      <c r="W150" s="999" t="s">
        <v>3476</v>
      </c>
    </row>
    <row r="151" spans="23:23" ht="15" x14ac:dyDescent="0.25">
      <c r="W151" s="999" t="s">
        <v>3477</v>
      </c>
    </row>
    <row r="152" spans="23:23" ht="15" x14ac:dyDescent="0.25">
      <c r="W152" s="999" t="s">
        <v>3478</v>
      </c>
    </row>
    <row r="153" spans="23:23" ht="15" x14ac:dyDescent="0.25">
      <c r="W153" s="999" t="s">
        <v>3479</v>
      </c>
    </row>
    <row r="154" spans="23:23" ht="15" x14ac:dyDescent="0.25">
      <c r="W154" s="999" t="s">
        <v>3480</v>
      </c>
    </row>
    <row r="155" spans="23:23" ht="15" x14ac:dyDescent="0.25">
      <c r="W155" s="999" t="s">
        <v>3481</v>
      </c>
    </row>
    <row r="156" spans="23:23" ht="15" x14ac:dyDescent="0.25">
      <c r="W156" s="999" t="s">
        <v>3482</v>
      </c>
    </row>
    <row r="157" spans="23:23" ht="15" x14ac:dyDescent="0.25">
      <c r="W157" s="999" t="s">
        <v>3483</v>
      </c>
    </row>
    <row r="158" spans="23:23" ht="15" x14ac:dyDescent="0.25">
      <c r="W158" s="999" t="s">
        <v>3484</v>
      </c>
    </row>
    <row r="159" spans="23:23" ht="15" x14ac:dyDescent="0.25">
      <c r="W159" s="999" t="s">
        <v>3485</v>
      </c>
    </row>
    <row r="160" spans="23:23" ht="15" x14ac:dyDescent="0.25">
      <c r="W160" s="999" t="s">
        <v>3486</v>
      </c>
    </row>
    <row r="161" spans="23:23" ht="15" x14ac:dyDescent="0.25">
      <c r="W161" s="999" t="s">
        <v>3550</v>
      </c>
    </row>
    <row r="162" spans="23:23" ht="15" x14ac:dyDescent="0.25">
      <c r="W162" s="999" t="s">
        <v>3487</v>
      </c>
    </row>
    <row r="163" spans="23:23" ht="15" x14ac:dyDescent="0.25">
      <c r="W163" s="999" t="s">
        <v>3488</v>
      </c>
    </row>
    <row r="164" spans="23:23" ht="15" x14ac:dyDescent="0.25">
      <c r="W164" s="999" t="s">
        <v>3489</v>
      </c>
    </row>
    <row r="165" spans="23:23" ht="15" x14ac:dyDescent="0.25">
      <c r="W165" s="999" t="s">
        <v>3490</v>
      </c>
    </row>
    <row r="166" spans="23:23" ht="15" x14ac:dyDescent="0.25">
      <c r="W166" s="999" t="s">
        <v>3491</v>
      </c>
    </row>
    <row r="167" spans="23:23" ht="15" x14ac:dyDescent="0.25">
      <c r="W167" s="999" t="s">
        <v>3492</v>
      </c>
    </row>
    <row r="168" spans="23:23" ht="15" x14ac:dyDescent="0.25">
      <c r="W168" s="999" t="s">
        <v>3493</v>
      </c>
    </row>
    <row r="169" spans="23:23" ht="15" x14ac:dyDescent="0.25">
      <c r="W169" s="999" t="s">
        <v>3494</v>
      </c>
    </row>
    <row r="170" spans="23:23" ht="15" x14ac:dyDescent="0.25">
      <c r="W170" s="999" t="s">
        <v>3495</v>
      </c>
    </row>
    <row r="171" spans="23:23" ht="15" x14ac:dyDescent="0.25">
      <c r="W171" s="999" t="s">
        <v>3496</v>
      </c>
    </row>
    <row r="172" spans="23:23" ht="15" x14ac:dyDescent="0.25">
      <c r="W172" s="999" t="s">
        <v>3497</v>
      </c>
    </row>
    <row r="173" spans="23:23" ht="15" x14ac:dyDescent="0.25">
      <c r="W173" s="999" t="s">
        <v>3498</v>
      </c>
    </row>
    <row r="174" spans="23:23" ht="15" x14ac:dyDescent="0.25">
      <c r="W174" s="999" t="s">
        <v>3499</v>
      </c>
    </row>
    <row r="175" spans="23:23" ht="15" x14ac:dyDescent="0.25">
      <c r="W175" s="999" t="s">
        <v>3500</v>
      </c>
    </row>
    <row r="176" spans="23:23" ht="15" x14ac:dyDescent="0.25">
      <c r="W176" s="999" t="s">
        <v>3501</v>
      </c>
    </row>
    <row r="177" spans="23:23" ht="15" x14ac:dyDescent="0.25">
      <c r="W177" s="999" t="s">
        <v>3502</v>
      </c>
    </row>
    <row r="178" spans="23:23" ht="15" x14ac:dyDescent="0.25">
      <c r="W178" s="999" t="s">
        <v>3503</v>
      </c>
    </row>
    <row r="179" spans="23:23" ht="15" x14ac:dyDescent="0.25">
      <c r="W179" s="999" t="s">
        <v>3504</v>
      </c>
    </row>
    <row r="180" spans="23:23" ht="15" x14ac:dyDescent="0.25">
      <c r="W180" s="999" t="s">
        <v>3505</v>
      </c>
    </row>
    <row r="181" spans="23:23" ht="15" x14ac:dyDescent="0.25">
      <c r="W181" s="999" t="s">
        <v>3506</v>
      </c>
    </row>
    <row r="182" spans="23:23" ht="15" x14ac:dyDescent="0.25">
      <c r="W182" s="999" t="s">
        <v>3551</v>
      </c>
    </row>
    <row r="183" spans="23:23" ht="15" x14ac:dyDescent="0.25">
      <c r="W183" s="999" t="s">
        <v>3507</v>
      </c>
    </row>
    <row r="184" spans="23:23" ht="15" x14ac:dyDescent="0.25">
      <c r="W184" s="999" t="s">
        <v>3508</v>
      </c>
    </row>
    <row r="185" spans="23:23" ht="15" x14ac:dyDescent="0.25">
      <c r="W185" s="999" t="s">
        <v>3509</v>
      </c>
    </row>
    <row r="186" spans="23:23" ht="15" x14ac:dyDescent="0.25">
      <c r="W186" s="999" t="s">
        <v>3510</v>
      </c>
    </row>
    <row r="187" spans="23:23" ht="15" x14ac:dyDescent="0.25">
      <c r="W187" s="999" t="s">
        <v>3511</v>
      </c>
    </row>
    <row r="188" spans="23:23" ht="15" x14ac:dyDescent="0.25">
      <c r="W188" s="999" t="s">
        <v>3512</v>
      </c>
    </row>
    <row r="189" spans="23:23" ht="15" x14ac:dyDescent="0.25">
      <c r="W189" s="999" t="s">
        <v>3513</v>
      </c>
    </row>
    <row r="190" spans="23:23" ht="15" x14ac:dyDescent="0.25">
      <c r="W190" s="999" t="s">
        <v>3514</v>
      </c>
    </row>
    <row r="191" spans="23:23" ht="15" x14ac:dyDescent="0.25">
      <c r="W191" s="999" t="s">
        <v>3515</v>
      </c>
    </row>
    <row r="192" spans="23:23" ht="15" x14ac:dyDescent="0.25">
      <c r="W192" s="999" t="s">
        <v>3516</v>
      </c>
    </row>
    <row r="193" spans="23:23" ht="15" x14ac:dyDescent="0.25">
      <c r="W193" s="999" t="s">
        <v>3517</v>
      </c>
    </row>
    <row r="194" spans="23:23" ht="15" x14ac:dyDescent="0.25">
      <c r="W194" s="999" t="s">
        <v>3518</v>
      </c>
    </row>
    <row r="195" spans="23:23" ht="15" x14ac:dyDescent="0.25">
      <c r="W195" s="999" t="s">
        <v>3552</v>
      </c>
    </row>
    <row r="196" spans="23:23" ht="15" x14ac:dyDescent="0.25">
      <c r="W196" s="999" t="s">
        <v>3519</v>
      </c>
    </row>
    <row r="197" spans="23:23" ht="15" x14ac:dyDescent="0.25">
      <c r="W197" s="999" t="s">
        <v>3520</v>
      </c>
    </row>
    <row r="198" spans="23:23" ht="15" x14ac:dyDescent="0.25">
      <c r="W198" s="999" t="s">
        <v>3521</v>
      </c>
    </row>
    <row r="199" spans="23:23" ht="15" x14ac:dyDescent="0.25">
      <c r="W199" s="999" t="s">
        <v>3522</v>
      </c>
    </row>
  </sheetData>
  <sheetProtection password="EECE" sheet="1" objects="1" scenarios="1" formatColumns="0" formatRows="0"/>
  <customSheetViews>
    <customSheetView guid="{C3088B2E-F853-4D7E-B687-C6500891DFCB}" scale="110" showPageBreaks="1" fitToPage="1" printArea="1" topLeftCell="A7">
      <selection activeCell="K33" sqref="K33"/>
      <pageMargins left="0.47244094488188998" right="0.47244094488188998" top="0.59055118110236204" bottom="0.59055118110236204" header="0.39370078740157499" footer="0.39370078740157499"/>
      <pageSetup scale="76" fitToHeight="0" orientation="portrait" r:id="rId1"/>
      <headerFooter alignWithMargins="0">
        <oddFooter>&amp;L&amp;8&amp;D  &amp;T&amp;R&amp;8March 2014, Version 0.2</oddFooter>
      </headerFooter>
    </customSheetView>
    <customSheetView guid="{F866C9B2-56BF-4FE4-B270-CC8FE15A5892}" scale="110" showPageBreaks="1" fitToPage="1" printArea="1" topLeftCell="A7">
      <selection activeCell="K33" sqref="K33"/>
      <pageMargins left="0.47244094488188998" right="0.47244094488188998" top="0.59055118110236204" bottom="0.59055118110236204" header="0.39370078740157499" footer="0.39370078740157499"/>
      <pageSetup scale="76" fitToHeight="0" orientation="portrait" r:id="rId2"/>
      <headerFooter alignWithMargins="0">
        <oddFooter>&amp;L&amp;8&amp;D  &amp;T&amp;R&amp;8March 2014, Version 0.2</oddFooter>
      </headerFooter>
    </customSheetView>
    <customSheetView guid="{D66484CB-9D53-43A1-A83D-11534BC40BF6}" scale="110" showPageBreaks="1" fitToPage="1" printArea="1">
      <selection activeCell="M19" sqref="M19"/>
      <pageMargins left="0.47244094488188998" right="0.47244094488188998" top="0.59055118110236204" bottom="0.59055118110236204" header="0.39370078740157499" footer="0.39370078740157499"/>
      <pageSetup scale="76" fitToHeight="0" orientation="portrait" r:id="rId3"/>
      <headerFooter alignWithMargins="0">
        <oddFooter>&amp;L&amp;8&amp;D  &amp;T&amp;R&amp;8March 2014, Version 0.2</oddFooter>
      </headerFooter>
    </customSheetView>
  </customSheetViews>
  <mergeCells count="3">
    <mergeCell ref="F4:Q5"/>
    <mergeCell ref="F3:Q3"/>
    <mergeCell ref="D30:G30"/>
  </mergeCells>
  <dataValidations count="4">
    <dataValidation type="list" allowBlank="1" showInputMessage="1" showErrorMessage="1" sqref="I15">
      <formula1>$W$10:$W$14</formula1>
    </dataValidation>
    <dataValidation type="list" allowBlank="1" showInputMessage="1" showErrorMessage="1" sqref="I14">
      <formula1>$W$40:$W$199</formula1>
    </dataValidation>
    <dataValidation type="list" allowBlank="1" showInputMessage="1" showErrorMessage="1" sqref="I11">
      <formula1>$W$22:$W$33</formula1>
    </dataValidation>
    <dataValidation type="list" allowBlank="1" showInputMessage="1" showErrorMessage="1" sqref="I12">
      <formula1>$X$22:$X$52</formula1>
    </dataValidation>
  </dataValidations>
  <pageMargins left="0.47244094488188998" right="0.47244094488188998" top="0.59055118110236204" bottom="0.59055118110236204" header="0.39370078740157499" footer="0.39370078740157499"/>
  <pageSetup scale="76" fitToHeight="0" orientation="portrait" r:id="rId4"/>
  <headerFooter alignWithMargins="0">
    <oddFooter>&amp;L&amp;8&amp;D  &amp;T&amp;R&amp;8March 2014, Version 0.2</oddFooter>
  </headerFooter>
  <drawing r:id="rId5"/>
  <legacyDrawing r:id="rId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255"/>
  <sheetViews>
    <sheetView zoomScale="110" zoomScaleNormal="110" workbookViewId="0">
      <pane xSplit="4" ySplit="7" topLeftCell="E8" activePane="bottomRight" state="frozen"/>
      <selection activeCell="E11" sqref="E11"/>
      <selection pane="topRight" activeCell="E11" sqref="E11"/>
      <selection pane="bottomLeft" activeCell="E11" sqref="E11"/>
      <selection pane="bottomRight" activeCell="F11" sqref="F11"/>
    </sheetView>
  </sheetViews>
  <sheetFormatPr baseColWidth="10" defaultColWidth="9.140625" defaultRowHeight="12.75" x14ac:dyDescent="0.2"/>
  <cols>
    <col min="1" max="1" width="13.42578125" style="232" hidden="1" customWidth="1"/>
    <col min="2" max="2" width="7.28515625" style="298" customWidth="1"/>
    <col min="3" max="3" width="50.7109375" style="232" customWidth="1"/>
    <col min="4" max="4" width="0.85546875" style="232" customWidth="1"/>
    <col min="5" max="14" width="10"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70"/>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728" t="s">
        <v>2856</v>
      </c>
      <c r="C2" s="74"/>
      <c r="D2" s="75"/>
      <c r="E2" s="76"/>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0"/>
      <c r="C3" s="77"/>
      <c r="D3" s="78"/>
      <c r="E3" s="142"/>
      <c r="F3" s="143"/>
      <c r="G3" s="1019" t="s">
        <v>2422</v>
      </c>
      <c r="H3" s="1019"/>
      <c r="I3" s="144" t="str">
        <f>Reporting_Period_Code</f>
        <v>2015</v>
      </c>
      <c r="J3" s="144"/>
      <c r="K3" s="143"/>
      <c r="L3" s="143"/>
      <c r="M3" s="145"/>
      <c r="N3" s="1013" t="s">
        <v>2334</v>
      </c>
      <c r="O3" s="125"/>
      <c r="P3" s="125"/>
      <c r="Q3" s="125"/>
    </row>
    <row r="4" spans="1:17" ht="12" customHeight="1" x14ac:dyDescent="0.2">
      <c r="B4" s="1032" t="s">
        <v>2857</v>
      </c>
      <c r="C4" s="1033"/>
      <c r="D4" s="79"/>
      <c r="E4" s="1010" t="s">
        <v>2330</v>
      </c>
      <c r="F4" s="1011"/>
      <c r="G4" s="1011"/>
      <c r="H4" s="1012"/>
      <c r="I4" s="1013" t="s">
        <v>2313</v>
      </c>
      <c r="J4" s="1013" t="s">
        <v>2314</v>
      </c>
      <c r="K4" s="1016" t="s">
        <v>2315</v>
      </c>
      <c r="L4" s="1013" t="s">
        <v>2333</v>
      </c>
      <c r="M4" s="1015" t="s">
        <v>2316</v>
      </c>
      <c r="N4" s="1014"/>
      <c r="O4" s="125"/>
      <c r="P4" s="1020" t="s">
        <v>2335</v>
      </c>
      <c r="Q4" s="1021"/>
    </row>
    <row r="5" spans="1:17" ht="30" customHeight="1" x14ac:dyDescent="0.2">
      <c r="B5" s="1032"/>
      <c r="C5" s="1033"/>
      <c r="D5" s="79"/>
      <c r="E5" s="495" t="s">
        <v>2331</v>
      </c>
      <c r="F5" s="496" t="s">
        <v>2332</v>
      </c>
      <c r="G5" s="496" t="s">
        <v>2333</v>
      </c>
      <c r="H5" s="497" t="s">
        <v>2312</v>
      </c>
      <c r="I5" s="1014"/>
      <c r="J5" s="1014"/>
      <c r="K5" s="1016"/>
      <c r="L5" s="1014"/>
      <c r="M5" s="1015"/>
      <c r="N5" s="1014"/>
      <c r="O5" s="125"/>
      <c r="P5" s="555" t="s">
        <v>2337</v>
      </c>
      <c r="Q5" s="556" t="s">
        <v>2336</v>
      </c>
    </row>
    <row r="6" spans="1:17" ht="30" hidden="1" customHeight="1" x14ac:dyDescent="0.2">
      <c r="B6" s="222"/>
      <c r="C6" s="223"/>
      <c r="D6" s="79"/>
      <c r="E6" s="146" t="s">
        <v>1406</v>
      </c>
      <c r="F6" s="216" t="s">
        <v>1407</v>
      </c>
      <c r="G6" s="216" t="s">
        <v>1419</v>
      </c>
      <c r="H6" s="217" t="s">
        <v>539</v>
      </c>
      <c r="I6" s="217" t="s">
        <v>1408</v>
      </c>
      <c r="J6" s="216" t="s">
        <v>1418</v>
      </c>
      <c r="K6" s="217" t="s">
        <v>542</v>
      </c>
      <c r="L6" s="216" t="s">
        <v>1420</v>
      </c>
      <c r="M6" s="221" t="s">
        <v>1409</v>
      </c>
      <c r="N6" s="221" t="s">
        <v>1421</v>
      </c>
      <c r="O6" s="125"/>
      <c r="P6" s="235"/>
      <c r="Q6" s="236"/>
    </row>
    <row r="7" spans="1:17" ht="10.5" customHeight="1" x14ac:dyDescent="0.2">
      <c r="A7" s="164"/>
      <c r="B7" s="161"/>
      <c r="C7" s="80"/>
      <c r="D7" s="80"/>
      <c r="E7" s="147" t="s">
        <v>537</v>
      </c>
      <c r="F7" s="148" t="s">
        <v>538</v>
      </c>
      <c r="G7" s="149" t="s">
        <v>140</v>
      </c>
      <c r="H7" s="148" t="s">
        <v>539</v>
      </c>
      <c r="I7" s="149" t="s">
        <v>540</v>
      </c>
      <c r="J7" s="148" t="s">
        <v>541</v>
      </c>
      <c r="K7" s="149" t="s">
        <v>542</v>
      </c>
      <c r="L7" s="148" t="s">
        <v>141</v>
      </c>
      <c r="M7" s="150" t="s">
        <v>543</v>
      </c>
      <c r="N7" s="150" t="s">
        <v>544</v>
      </c>
      <c r="O7" s="125"/>
      <c r="P7" s="237" t="s">
        <v>545</v>
      </c>
      <c r="Q7" s="238" t="s">
        <v>546</v>
      </c>
    </row>
    <row r="8" spans="1:17" ht="15" customHeight="1" x14ac:dyDescent="0.25">
      <c r="A8" s="164" t="s">
        <v>1616</v>
      </c>
      <c r="B8" s="162" t="s">
        <v>46</v>
      </c>
      <c r="C8" s="733" t="s">
        <v>2858</v>
      </c>
      <c r="D8" s="321" t="s">
        <v>33</v>
      </c>
      <c r="E8" s="695">
        <f t="shared" ref="E8:N8" si="0">IF(OR(E9="NA",E14="NA",E25="NA"),"NA",IF(AND(E9="",E14="",E25=""),"",SUM(E9)+SUM(E14)-SUM(E25)))</f>
        <v>-5033.6790000000001</v>
      </c>
      <c r="F8" s="91">
        <f t="shared" si="0"/>
        <v>3.9820000000000002</v>
      </c>
      <c r="G8" s="91">
        <f t="shared" si="0"/>
        <v>10.352</v>
      </c>
      <c r="H8" s="91">
        <f t="shared" si="0"/>
        <v>-5019.3450000000012</v>
      </c>
      <c r="I8" s="91">
        <f t="shared" si="0"/>
        <v>0</v>
      </c>
      <c r="J8" s="91">
        <f t="shared" si="0"/>
        <v>8.1980000000000004</v>
      </c>
      <c r="K8" s="91">
        <f t="shared" si="0"/>
        <v>-1.3620000000000001</v>
      </c>
      <c r="L8" s="91">
        <f t="shared" si="0"/>
        <v>1.2</v>
      </c>
      <c r="M8" s="91">
        <f t="shared" si="0"/>
        <v>-5011.3090000000002</v>
      </c>
      <c r="N8" s="189">
        <f t="shared" si="0"/>
        <v>-5019.3450000000012</v>
      </c>
      <c r="O8" s="243"/>
      <c r="P8" s="372">
        <f t="shared" ref="P8:P35" si="1">IF(OR(H8="NA",E8="NA",F8="NA",G8="NA"),"NA",SUM(H8)-SUM(E8:G8))</f>
        <v>-9.0949470177292824E-13</v>
      </c>
      <c r="Q8" s="373">
        <f t="shared" ref="Q8:Q35" si="2">IF(OR(M8="NA",H8="NA",I8="NA",J8="NA",K8="NA",L8="NA"),"NA",SUM(M8)-SUM(H8:L8))</f>
        <v>9.0949470177292824E-13</v>
      </c>
    </row>
    <row r="9" spans="1:17" ht="15" customHeight="1" x14ac:dyDescent="0.25">
      <c r="A9" s="164" t="s">
        <v>1617</v>
      </c>
      <c r="B9" s="165" t="s">
        <v>151</v>
      </c>
      <c r="C9" s="734" t="s">
        <v>2859</v>
      </c>
      <c r="D9" s="154" t="s">
        <v>33</v>
      </c>
      <c r="E9" s="713">
        <f t="shared" ref="E9:N9" si="3">IF(OR(E10="NA",E11="NA",E12="NA",E13="NA"),"NA",IF(AND(E10="",E11="",E12="",E13=""),"",SUM(E10:E13)))</f>
        <v>-5033.5320000000002</v>
      </c>
      <c r="F9" s="188">
        <f t="shared" si="3"/>
        <v>3.9820000000000002</v>
      </c>
      <c r="G9" s="188">
        <f t="shared" si="3"/>
        <v>-4.8000000000000001E-2</v>
      </c>
      <c r="H9" s="188">
        <f t="shared" si="3"/>
        <v>-5029.5980000000009</v>
      </c>
      <c r="I9" s="188">
        <f t="shared" si="3"/>
        <v>0</v>
      </c>
      <c r="J9" s="188">
        <f t="shared" si="3"/>
        <v>8.1980000000000004</v>
      </c>
      <c r="K9" s="188">
        <f t="shared" si="3"/>
        <v>-1.3620000000000001</v>
      </c>
      <c r="L9" s="188">
        <f t="shared" si="3"/>
        <v>0</v>
      </c>
      <c r="M9" s="188">
        <f t="shared" si="3"/>
        <v>-5022.7620000000006</v>
      </c>
      <c r="N9" s="188">
        <f t="shared" si="3"/>
        <v>-5029.5980000000009</v>
      </c>
      <c r="O9" s="243"/>
      <c r="P9" s="249">
        <f t="shared" si="1"/>
        <v>-9.0949470177292824E-13</v>
      </c>
      <c r="Q9" s="250">
        <f t="shared" si="2"/>
        <v>0</v>
      </c>
    </row>
    <row r="10" spans="1:17" ht="12.2" customHeight="1" x14ac:dyDescent="0.25">
      <c r="A10" s="164" t="s">
        <v>1618</v>
      </c>
      <c r="B10" s="164" t="s">
        <v>1046</v>
      </c>
      <c r="C10" s="729" t="s">
        <v>2860</v>
      </c>
      <c r="D10" s="79" t="s">
        <v>33</v>
      </c>
      <c r="E10" s="696">
        <v>0</v>
      </c>
      <c r="F10" s="93">
        <v>0</v>
      </c>
      <c r="G10" s="93">
        <v>0</v>
      </c>
      <c r="H10" s="93">
        <f>IF(OR(E10="NA",F10="NA",G10="NA"),"NA",IF(AND(E10="",F10="",G10=""),"",SUM(E10:G10)))</f>
        <v>0</v>
      </c>
      <c r="I10" s="93">
        <v>0</v>
      </c>
      <c r="J10" s="93">
        <v>0</v>
      </c>
      <c r="K10" s="93">
        <v>0</v>
      </c>
      <c r="L10" s="93">
        <v>0</v>
      </c>
      <c r="M10" s="93">
        <f>IF(OR(H10="NA",I10="NA",J10="NA",K10="NA",L10="NA"),"NA",IF(AND(H10="",I10="",J10="",K10="",L10=""),"",SUM(H10:L10)))</f>
        <v>0</v>
      </c>
      <c r="N10" s="93">
        <f>H10+I10</f>
        <v>0</v>
      </c>
      <c r="O10" s="243"/>
      <c r="P10" s="244">
        <f t="shared" si="1"/>
        <v>0</v>
      </c>
      <c r="Q10" s="245">
        <f t="shared" si="2"/>
        <v>0</v>
      </c>
    </row>
    <row r="11" spans="1:17" ht="10.35" customHeight="1" x14ac:dyDescent="0.25">
      <c r="A11" s="164" t="s">
        <v>1619</v>
      </c>
      <c r="B11" s="164" t="s">
        <v>1047</v>
      </c>
      <c r="C11" s="729" t="s">
        <v>2818</v>
      </c>
      <c r="D11" s="79" t="s">
        <v>33</v>
      </c>
      <c r="E11" s="696">
        <v>14.506</v>
      </c>
      <c r="F11" s="93">
        <v>3.9820000000000002</v>
      </c>
      <c r="G11" s="93">
        <v>-4.8000000000000001E-2</v>
      </c>
      <c r="H11" s="93">
        <f>IF(OR(E11="NA",F11="NA",G11="NA"),"NA",IF(AND(E11="",F11="",G11=""),"",SUM(E11:G11)))</f>
        <v>18.440000000000001</v>
      </c>
      <c r="I11" s="93">
        <v>0</v>
      </c>
      <c r="J11" s="93">
        <v>8.1980000000000004</v>
      </c>
      <c r="K11" s="93">
        <v>-14.914</v>
      </c>
      <c r="L11" s="93">
        <v>0</v>
      </c>
      <c r="M11" s="93">
        <f>IF(OR(H11="NA",I11="NA",J11="NA",K11="NA",L11="NA"),"NA",IF(AND(H11="",I11="",J11="",K11="",L11=""),"",SUM(H11:L11)))</f>
        <v>11.724000000000002</v>
      </c>
      <c r="N11" s="696">
        <f t="shared" ref="N11:N12" si="4">H11+I11</f>
        <v>18.440000000000001</v>
      </c>
      <c r="O11" s="243"/>
      <c r="P11" s="244">
        <f t="shared" si="1"/>
        <v>0</v>
      </c>
      <c r="Q11" s="245">
        <f t="shared" si="2"/>
        <v>0</v>
      </c>
    </row>
    <row r="12" spans="1:17" ht="10.35" customHeight="1" x14ac:dyDescent="0.25">
      <c r="A12" s="164" t="s">
        <v>1620</v>
      </c>
      <c r="B12" s="164" t="s">
        <v>1048</v>
      </c>
      <c r="C12" s="729" t="s">
        <v>2819</v>
      </c>
      <c r="D12" s="79" t="s">
        <v>33</v>
      </c>
      <c r="E12" s="696">
        <v>0</v>
      </c>
      <c r="F12" s="93">
        <v>0</v>
      </c>
      <c r="G12" s="93">
        <v>0</v>
      </c>
      <c r="H12" s="93">
        <f>IF(OR(E12="NA",F12="NA",G12="NA"),"NA",IF(AND(E12="",F12="",G12=""),"",SUM(E12:G12)))</f>
        <v>0</v>
      </c>
      <c r="I12" s="93">
        <v>0</v>
      </c>
      <c r="J12" s="93">
        <v>0</v>
      </c>
      <c r="K12" s="93">
        <v>0</v>
      </c>
      <c r="L12" s="93">
        <v>0</v>
      </c>
      <c r="M12" s="93">
        <f>IF(OR(H12="NA",I12="NA",J12="NA",K12="NA",L12="NA"),"NA",IF(AND(H12="",I12="",J12="",K12="",L12=""),"",SUM(H12:L12)))</f>
        <v>0</v>
      </c>
      <c r="N12" s="696">
        <f t="shared" si="4"/>
        <v>0</v>
      </c>
      <c r="O12" s="243"/>
      <c r="P12" s="244">
        <f t="shared" si="1"/>
        <v>0</v>
      </c>
      <c r="Q12" s="245">
        <f t="shared" si="2"/>
        <v>0</v>
      </c>
    </row>
    <row r="13" spans="1:17" ht="10.35" customHeight="1" x14ac:dyDescent="0.25">
      <c r="A13" s="164" t="s">
        <v>1621</v>
      </c>
      <c r="B13" s="164" t="s">
        <v>1049</v>
      </c>
      <c r="C13" s="729" t="s">
        <v>2820</v>
      </c>
      <c r="D13" s="79" t="s">
        <v>33</v>
      </c>
      <c r="E13" s="696">
        <v>-5048.0380000000005</v>
      </c>
      <c r="F13" s="93">
        <v>0</v>
      </c>
      <c r="G13" s="93">
        <v>0</v>
      </c>
      <c r="H13" s="93">
        <f>IF(OR(E13="NA",F13="NA",G13="NA"),"NA",IF(AND(E13="",F13="",G13=""),"",SUM(E13:G13)))</f>
        <v>-5048.0380000000005</v>
      </c>
      <c r="I13" s="93">
        <v>0</v>
      </c>
      <c r="J13" s="93">
        <v>0</v>
      </c>
      <c r="K13" s="93">
        <v>13.552</v>
      </c>
      <c r="L13" s="93">
        <v>0</v>
      </c>
      <c r="M13" s="93">
        <f>IF(OR(H13="NA",I13="NA",J13="NA",K13="NA",L13="NA"),"NA",IF(AND(H13="",I13="",J13="",K13="",L13=""),"",SUM(H13:L13)))</f>
        <v>-5034.4860000000008</v>
      </c>
      <c r="N13" s="93">
        <f>H13+I13</f>
        <v>-5048.0380000000005</v>
      </c>
      <c r="O13" s="243"/>
      <c r="P13" s="244">
        <f t="shared" si="1"/>
        <v>0</v>
      </c>
      <c r="Q13" s="245">
        <f t="shared" si="2"/>
        <v>0</v>
      </c>
    </row>
    <row r="14" spans="1:17" ht="15" customHeight="1" x14ac:dyDescent="0.25">
      <c r="A14" s="164" t="s">
        <v>1622</v>
      </c>
      <c r="B14" s="162" t="s">
        <v>1050</v>
      </c>
      <c r="C14" s="732" t="s">
        <v>2861</v>
      </c>
      <c r="D14" s="321" t="s">
        <v>33</v>
      </c>
      <c r="E14" s="714">
        <f t="shared" ref="E14:N14" si="5">IF(OR(E15="NA",E16="NA",E17="NA",E18="NA",E19="NA",E20="NA",E21="NA",E22="NA"),"NA",IF(AND(E15="",E16="",E17="",E18="",E19="",E20="",E21="",E22=""),"",SUM(E15:E22)))</f>
        <v>0</v>
      </c>
      <c r="F14" s="189">
        <f t="shared" si="5"/>
        <v>0</v>
      </c>
      <c r="G14" s="189">
        <f t="shared" si="5"/>
        <v>0</v>
      </c>
      <c r="H14" s="189">
        <f t="shared" si="5"/>
        <v>0</v>
      </c>
      <c r="I14" s="189">
        <f t="shared" si="5"/>
        <v>0</v>
      </c>
      <c r="J14" s="189">
        <f t="shared" si="5"/>
        <v>0</v>
      </c>
      <c r="K14" s="189">
        <f t="shared" si="5"/>
        <v>0</v>
      </c>
      <c r="L14" s="189">
        <f t="shared" si="5"/>
        <v>0</v>
      </c>
      <c r="M14" s="189">
        <f t="shared" si="5"/>
        <v>0</v>
      </c>
      <c r="N14" s="189">
        <f t="shared" si="5"/>
        <v>0</v>
      </c>
      <c r="O14" s="243"/>
      <c r="P14" s="325">
        <f t="shared" si="1"/>
        <v>0</v>
      </c>
      <c r="Q14" s="326">
        <f t="shared" si="2"/>
        <v>0</v>
      </c>
    </row>
    <row r="15" spans="1:17" ht="12.2" customHeight="1" x14ac:dyDescent="0.25">
      <c r="A15" s="164" t="s">
        <v>1623</v>
      </c>
      <c r="B15" s="152" t="s">
        <v>134</v>
      </c>
      <c r="C15" s="731" t="s">
        <v>2822</v>
      </c>
      <c r="D15" s="79" t="s">
        <v>33</v>
      </c>
      <c r="E15" s="697">
        <v>0</v>
      </c>
      <c r="F15" s="96">
        <v>0</v>
      </c>
      <c r="G15" s="96">
        <v>0</v>
      </c>
      <c r="H15" s="93">
        <f t="shared" ref="H15:H24" si="6">IF(OR(E15="NA",F15="NA",G15="NA"),"NA",IF(AND(E15="",F15="",G15=""),"",SUM(E15:G15)))</f>
        <v>0</v>
      </c>
      <c r="I15" s="96">
        <v>0</v>
      </c>
      <c r="J15" s="96">
        <v>0</v>
      </c>
      <c r="K15" s="96">
        <v>0</v>
      </c>
      <c r="L15" s="697">
        <v>0</v>
      </c>
      <c r="M15" s="93">
        <f t="shared" ref="M15:M24" si="7">IF(OR(H15="NA",I15="NA",J15="NA",K15="NA",L15="NA"),"NA",IF(AND(H15="",I15="",J15="",K15="",L15=""),"",SUM(H15:L15)))</f>
        <v>0</v>
      </c>
      <c r="N15" s="96">
        <f>H15+I15</f>
        <v>0</v>
      </c>
      <c r="O15" s="243"/>
      <c r="P15" s="244">
        <f t="shared" si="1"/>
        <v>0</v>
      </c>
      <c r="Q15" s="245">
        <f t="shared" si="2"/>
        <v>0</v>
      </c>
    </row>
    <row r="16" spans="1:17" s="374" customFormat="1" ht="10.35" customHeight="1" x14ac:dyDescent="0.25">
      <c r="A16" s="164" t="s">
        <v>1624</v>
      </c>
      <c r="B16" s="152" t="s">
        <v>1051</v>
      </c>
      <c r="C16" s="731" t="s">
        <v>2823</v>
      </c>
      <c r="D16" s="79" t="s">
        <v>33</v>
      </c>
      <c r="E16" s="696">
        <v>0</v>
      </c>
      <c r="F16" s="93">
        <v>0</v>
      </c>
      <c r="G16" s="93">
        <v>0</v>
      </c>
      <c r="H16" s="93">
        <f t="shared" si="6"/>
        <v>0</v>
      </c>
      <c r="I16" s="93">
        <v>0</v>
      </c>
      <c r="J16" s="93">
        <v>0</v>
      </c>
      <c r="K16" s="93">
        <v>0</v>
      </c>
      <c r="L16" s="696">
        <v>0</v>
      </c>
      <c r="M16" s="93">
        <f t="shared" si="7"/>
        <v>0</v>
      </c>
      <c r="N16" s="697">
        <f t="shared" ref="N16:N23" si="8">H16+I16</f>
        <v>0</v>
      </c>
      <c r="O16" s="243"/>
      <c r="P16" s="244">
        <f t="shared" si="1"/>
        <v>0</v>
      </c>
      <c r="Q16" s="245">
        <f t="shared" si="2"/>
        <v>0</v>
      </c>
    </row>
    <row r="17" spans="1:17" s="374" customFormat="1" ht="10.35" customHeight="1" x14ac:dyDescent="0.25">
      <c r="A17" s="164" t="s">
        <v>1625</v>
      </c>
      <c r="B17" s="152" t="s">
        <v>1052</v>
      </c>
      <c r="C17" s="731" t="s">
        <v>2824</v>
      </c>
      <c r="D17" s="79" t="s">
        <v>33</v>
      </c>
      <c r="E17" s="696">
        <v>0</v>
      </c>
      <c r="F17" s="93">
        <v>0</v>
      </c>
      <c r="G17" s="93">
        <v>0</v>
      </c>
      <c r="H17" s="93">
        <f t="shared" si="6"/>
        <v>0</v>
      </c>
      <c r="I17" s="93">
        <v>0</v>
      </c>
      <c r="J17" s="93">
        <v>0</v>
      </c>
      <c r="K17" s="93">
        <v>0</v>
      </c>
      <c r="L17" s="696">
        <v>0</v>
      </c>
      <c r="M17" s="93">
        <f t="shared" si="7"/>
        <v>0</v>
      </c>
      <c r="N17" s="697">
        <f t="shared" si="8"/>
        <v>0</v>
      </c>
      <c r="O17" s="243"/>
      <c r="P17" s="244">
        <f t="shared" si="1"/>
        <v>0</v>
      </c>
      <c r="Q17" s="245">
        <f t="shared" si="2"/>
        <v>0</v>
      </c>
    </row>
    <row r="18" spans="1:17" s="374" customFormat="1" ht="10.35" customHeight="1" x14ac:dyDescent="0.25">
      <c r="A18" s="164" t="s">
        <v>1626</v>
      </c>
      <c r="B18" s="152" t="s">
        <v>1053</v>
      </c>
      <c r="C18" s="731" t="s">
        <v>2825</v>
      </c>
      <c r="D18" s="79" t="s">
        <v>33</v>
      </c>
      <c r="E18" s="696">
        <v>0</v>
      </c>
      <c r="F18" s="93">
        <v>0</v>
      </c>
      <c r="G18" s="93">
        <v>0</v>
      </c>
      <c r="H18" s="93">
        <f t="shared" si="6"/>
        <v>0</v>
      </c>
      <c r="I18" s="93">
        <v>0</v>
      </c>
      <c r="J18" s="93">
        <v>0</v>
      </c>
      <c r="K18" s="93">
        <v>0</v>
      </c>
      <c r="L18" s="696">
        <v>0</v>
      </c>
      <c r="M18" s="93">
        <f t="shared" si="7"/>
        <v>0</v>
      </c>
      <c r="N18" s="697">
        <f t="shared" si="8"/>
        <v>0</v>
      </c>
      <c r="O18" s="243"/>
      <c r="P18" s="244">
        <f t="shared" si="1"/>
        <v>0</v>
      </c>
      <c r="Q18" s="245">
        <f t="shared" si="2"/>
        <v>0</v>
      </c>
    </row>
    <row r="19" spans="1:17" s="374" customFormat="1" ht="10.35" customHeight="1" x14ac:dyDescent="0.25">
      <c r="A19" s="164" t="s">
        <v>1627</v>
      </c>
      <c r="B19" s="152" t="s">
        <v>1054</v>
      </c>
      <c r="C19" s="731" t="s">
        <v>2826</v>
      </c>
      <c r="D19" s="79" t="s">
        <v>33</v>
      </c>
      <c r="E19" s="696">
        <v>0</v>
      </c>
      <c r="F19" s="93">
        <v>0</v>
      </c>
      <c r="G19" s="93">
        <v>0</v>
      </c>
      <c r="H19" s="93">
        <f t="shared" si="6"/>
        <v>0</v>
      </c>
      <c r="I19" s="93">
        <v>0</v>
      </c>
      <c r="J19" s="93">
        <v>0</v>
      </c>
      <c r="K19" s="93">
        <v>0</v>
      </c>
      <c r="L19" s="696">
        <v>0</v>
      </c>
      <c r="M19" s="93">
        <f t="shared" si="7"/>
        <v>0</v>
      </c>
      <c r="N19" s="697">
        <f t="shared" si="8"/>
        <v>0</v>
      </c>
      <c r="O19" s="243"/>
      <c r="P19" s="244">
        <f t="shared" si="1"/>
        <v>0</v>
      </c>
      <c r="Q19" s="245">
        <f t="shared" si="2"/>
        <v>0</v>
      </c>
    </row>
    <row r="20" spans="1:17" s="374" customFormat="1" ht="10.35" customHeight="1" x14ac:dyDescent="0.25">
      <c r="A20" s="164" t="s">
        <v>1628</v>
      </c>
      <c r="B20" s="152" t="s">
        <v>1055</v>
      </c>
      <c r="C20" s="731" t="s">
        <v>2827</v>
      </c>
      <c r="D20" s="79" t="s">
        <v>33</v>
      </c>
      <c r="E20" s="696">
        <v>0</v>
      </c>
      <c r="F20" s="93">
        <v>0</v>
      </c>
      <c r="G20" s="93">
        <v>0</v>
      </c>
      <c r="H20" s="93">
        <f t="shared" si="6"/>
        <v>0</v>
      </c>
      <c r="I20" s="93">
        <v>0</v>
      </c>
      <c r="J20" s="93">
        <v>0</v>
      </c>
      <c r="K20" s="93">
        <v>0</v>
      </c>
      <c r="L20" s="696">
        <v>0</v>
      </c>
      <c r="M20" s="93">
        <f t="shared" si="7"/>
        <v>0</v>
      </c>
      <c r="N20" s="697">
        <f t="shared" si="8"/>
        <v>0</v>
      </c>
      <c r="O20" s="243"/>
      <c r="P20" s="244">
        <f t="shared" si="1"/>
        <v>0</v>
      </c>
      <c r="Q20" s="245">
        <f t="shared" si="2"/>
        <v>0</v>
      </c>
    </row>
    <row r="21" spans="1:17" s="374" customFormat="1" ht="10.35" customHeight="1" x14ac:dyDescent="0.25">
      <c r="A21" s="164" t="s">
        <v>1629</v>
      </c>
      <c r="B21" s="152" t="s">
        <v>1056</v>
      </c>
      <c r="C21" s="731" t="s">
        <v>2828</v>
      </c>
      <c r="D21" s="79" t="s">
        <v>33</v>
      </c>
      <c r="E21" s="696">
        <v>0</v>
      </c>
      <c r="F21" s="93">
        <v>0</v>
      </c>
      <c r="G21" s="93">
        <v>0</v>
      </c>
      <c r="H21" s="93">
        <f t="shared" si="6"/>
        <v>0</v>
      </c>
      <c r="I21" s="93">
        <v>0</v>
      </c>
      <c r="J21" s="93">
        <v>0</v>
      </c>
      <c r="K21" s="93">
        <v>0</v>
      </c>
      <c r="L21" s="696">
        <v>0</v>
      </c>
      <c r="M21" s="93">
        <f t="shared" si="7"/>
        <v>0</v>
      </c>
      <c r="N21" s="697">
        <f t="shared" si="8"/>
        <v>0</v>
      </c>
      <c r="O21" s="243"/>
      <c r="P21" s="244">
        <f t="shared" si="1"/>
        <v>0</v>
      </c>
      <c r="Q21" s="245">
        <f t="shared" si="2"/>
        <v>0</v>
      </c>
    </row>
    <row r="22" spans="1:17" s="374" customFormat="1" ht="10.35" customHeight="1" x14ac:dyDescent="0.25">
      <c r="A22" s="164" t="s">
        <v>1630</v>
      </c>
      <c r="B22" s="152" t="s">
        <v>1057</v>
      </c>
      <c r="C22" s="731" t="s">
        <v>2829</v>
      </c>
      <c r="D22" s="79" t="s">
        <v>33</v>
      </c>
      <c r="E22" s="696">
        <v>0</v>
      </c>
      <c r="F22" s="93">
        <v>0</v>
      </c>
      <c r="G22" s="93">
        <v>0</v>
      </c>
      <c r="H22" s="93">
        <f t="shared" si="6"/>
        <v>0</v>
      </c>
      <c r="I22" s="93">
        <v>0</v>
      </c>
      <c r="J22" s="93">
        <v>0</v>
      </c>
      <c r="K22" s="93">
        <v>0</v>
      </c>
      <c r="L22" s="696">
        <v>0</v>
      </c>
      <c r="M22" s="93">
        <f t="shared" si="7"/>
        <v>0</v>
      </c>
      <c r="N22" s="697">
        <f t="shared" si="8"/>
        <v>0</v>
      </c>
      <c r="O22" s="243"/>
      <c r="P22" s="244">
        <f t="shared" si="1"/>
        <v>0</v>
      </c>
      <c r="Q22" s="245">
        <f t="shared" si="2"/>
        <v>0</v>
      </c>
    </row>
    <row r="23" spans="1:17" ht="15" customHeight="1" x14ac:dyDescent="0.25">
      <c r="A23" s="164" t="s">
        <v>1631</v>
      </c>
      <c r="B23" s="170" t="s">
        <v>1058</v>
      </c>
      <c r="C23" s="735" t="s">
        <v>2737</v>
      </c>
      <c r="D23" s="79" t="s">
        <v>33</v>
      </c>
      <c r="E23" s="696">
        <v>0</v>
      </c>
      <c r="F23" s="93">
        <v>0</v>
      </c>
      <c r="G23" s="93">
        <v>0</v>
      </c>
      <c r="H23" s="93">
        <f t="shared" si="6"/>
        <v>0</v>
      </c>
      <c r="I23" s="93">
        <v>0</v>
      </c>
      <c r="J23" s="93">
        <v>0</v>
      </c>
      <c r="K23" s="93">
        <v>0</v>
      </c>
      <c r="L23" s="93">
        <v>0</v>
      </c>
      <c r="M23" s="93">
        <f t="shared" si="7"/>
        <v>0</v>
      </c>
      <c r="N23" s="697">
        <f t="shared" si="8"/>
        <v>0</v>
      </c>
      <c r="O23" s="243"/>
      <c r="P23" s="244">
        <f t="shared" si="1"/>
        <v>0</v>
      </c>
      <c r="Q23" s="245">
        <f t="shared" si="2"/>
        <v>0</v>
      </c>
    </row>
    <row r="24" spans="1:17" ht="15" customHeight="1" x14ac:dyDescent="0.25">
      <c r="A24" s="164" t="s">
        <v>1632</v>
      </c>
      <c r="B24" s="170" t="s">
        <v>1059</v>
      </c>
      <c r="C24" s="735" t="s">
        <v>2746</v>
      </c>
      <c r="D24" s="79" t="s">
        <v>33</v>
      </c>
      <c r="E24" s="696">
        <v>0</v>
      </c>
      <c r="F24" s="93">
        <v>0</v>
      </c>
      <c r="G24" s="93">
        <v>0</v>
      </c>
      <c r="H24" s="93">
        <f t="shared" si="6"/>
        <v>0</v>
      </c>
      <c r="I24" s="93">
        <v>0</v>
      </c>
      <c r="J24" s="93">
        <v>0</v>
      </c>
      <c r="K24" s="93">
        <v>0</v>
      </c>
      <c r="L24" s="93">
        <v>0</v>
      </c>
      <c r="M24" s="93">
        <f t="shared" si="7"/>
        <v>0</v>
      </c>
      <c r="N24" s="93">
        <f>H24+I24</f>
        <v>0</v>
      </c>
      <c r="O24" s="243"/>
      <c r="P24" s="244">
        <f t="shared" si="1"/>
        <v>0</v>
      </c>
      <c r="Q24" s="245">
        <f t="shared" si="2"/>
        <v>0</v>
      </c>
    </row>
    <row r="25" spans="1:17" ht="15" customHeight="1" x14ac:dyDescent="0.25">
      <c r="A25" s="164" t="s">
        <v>1633</v>
      </c>
      <c r="B25" s="171" t="s">
        <v>1060</v>
      </c>
      <c r="C25" s="733" t="s">
        <v>2862</v>
      </c>
      <c r="D25" s="321" t="s">
        <v>33</v>
      </c>
      <c r="E25" s="714">
        <f t="shared" ref="E25:N25" si="9">IF(OR(E26="NA",E27="NA",E28="NA",E29="NA",E30="NA",E31="NA",E32="NA",E33="NA"),"NA",IF(AND(E26="",E27="",E28="",E29="",E30="",E31="",E32="",E33=""),"",SUM(E26:E33)))</f>
        <v>0.14699999999999999</v>
      </c>
      <c r="F25" s="189">
        <f t="shared" si="9"/>
        <v>0</v>
      </c>
      <c r="G25" s="189">
        <f t="shared" si="9"/>
        <v>-10.4</v>
      </c>
      <c r="H25" s="189">
        <f t="shared" si="9"/>
        <v>-10.253</v>
      </c>
      <c r="I25" s="189">
        <f t="shared" si="9"/>
        <v>0</v>
      </c>
      <c r="J25" s="189">
        <f t="shared" si="9"/>
        <v>0</v>
      </c>
      <c r="K25" s="189">
        <f t="shared" si="9"/>
        <v>0</v>
      </c>
      <c r="L25" s="189">
        <f t="shared" si="9"/>
        <v>-1.2</v>
      </c>
      <c r="M25" s="189">
        <f t="shared" si="9"/>
        <v>-11.452999999999999</v>
      </c>
      <c r="N25" s="189">
        <f t="shared" si="9"/>
        <v>-10.253</v>
      </c>
      <c r="O25" s="243"/>
      <c r="P25" s="325">
        <f t="shared" si="1"/>
        <v>0</v>
      </c>
      <c r="Q25" s="326">
        <f t="shared" si="2"/>
        <v>0</v>
      </c>
    </row>
    <row r="26" spans="1:17" s="374" customFormat="1" ht="12.2" customHeight="1" x14ac:dyDescent="0.25">
      <c r="A26" s="164" t="s">
        <v>1634</v>
      </c>
      <c r="B26" s="152" t="s">
        <v>1061</v>
      </c>
      <c r="C26" s="731" t="s">
        <v>2831</v>
      </c>
      <c r="D26" s="79" t="s">
        <v>33</v>
      </c>
      <c r="E26" s="696">
        <v>0</v>
      </c>
      <c r="F26" s="93">
        <v>0</v>
      </c>
      <c r="G26" s="93">
        <v>0</v>
      </c>
      <c r="H26" s="93">
        <f t="shared" ref="H26:H35" si="10">IF(OR(E26="NA",F26="NA",G26="NA"),"NA",IF(AND(E26="",F26="",G26=""),"",SUM(E26:G26)))</f>
        <v>0</v>
      </c>
      <c r="I26" s="93">
        <v>0</v>
      </c>
      <c r="J26" s="93">
        <v>0</v>
      </c>
      <c r="K26" s="93">
        <v>0</v>
      </c>
      <c r="L26" s="93">
        <v>0</v>
      </c>
      <c r="M26" s="93">
        <f t="shared" ref="M26:M35" si="11">IF(OR(H26="NA",I26="NA",J26="NA",K26="NA",L26="NA"),"NA",IF(AND(H26="",I26="",J26="",K26="",L26=""),"",SUM(H26:L26)))</f>
        <v>0</v>
      </c>
      <c r="N26" s="93">
        <f>I26+H26</f>
        <v>0</v>
      </c>
      <c r="O26" s="243"/>
      <c r="P26" s="244">
        <f t="shared" si="1"/>
        <v>0</v>
      </c>
      <c r="Q26" s="245">
        <f t="shared" si="2"/>
        <v>0</v>
      </c>
    </row>
    <row r="27" spans="1:17" s="374" customFormat="1" ht="10.35" customHeight="1" x14ac:dyDescent="0.25">
      <c r="A27" s="164" t="s">
        <v>1635</v>
      </c>
      <c r="B27" s="152" t="s">
        <v>1062</v>
      </c>
      <c r="C27" s="731" t="s">
        <v>2832</v>
      </c>
      <c r="D27" s="79" t="s">
        <v>33</v>
      </c>
      <c r="E27" s="696">
        <v>0</v>
      </c>
      <c r="F27" s="93">
        <v>0</v>
      </c>
      <c r="G27" s="93">
        <v>0</v>
      </c>
      <c r="H27" s="93">
        <f t="shared" si="10"/>
        <v>0</v>
      </c>
      <c r="I27" s="93">
        <v>0</v>
      </c>
      <c r="J27" s="93">
        <v>0</v>
      </c>
      <c r="K27" s="93">
        <v>0</v>
      </c>
      <c r="L27" s="93">
        <v>0</v>
      </c>
      <c r="M27" s="93">
        <f t="shared" si="11"/>
        <v>0</v>
      </c>
      <c r="N27" s="696">
        <f t="shared" ref="N27:N34" si="12">I27+H27</f>
        <v>0</v>
      </c>
      <c r="O27" s="243"/>
      <c r="P27" s="244">
        <f t="shared" si="1"/>
        <v>0</v>
      </c>
      <c r="Q27" s="245">
        <f t="shared" si="2"/>
        <v>0</v>
      </c>
    </row>
    <row r="28" spans="1:17" s="374" customFormat="1" ht="10.35" customHeight="1" x14ac:dyDescent="0.25">
      <c r="A28" s="164" t="s">
        <v>1636</v>
      </c>
      <c r="B28" s="152" t="s">
        <v>1063</v>
      </c>
      <c r="C28" s="731" t="s">
        <v>2833</v>
      </c>
      <c r="D28" s="79" t="s">
        <v>33</v>
      </c>
      <c r="E28" s="696">
        <v>0.14699999999999999</v>
      </c>
      <c r="F28" s="93">
        <v>0</v>
      </c>
      <c r="G28" s="93">
        <v>-10.4</v>
      </c>
      <c r="H28" s="93">
        <f t="shared" si="10"/>
        <v>-10.253</v>
      </c>
      <c r="I28" s="93">
        <v>0</v>
      </c>
      <c r="J28" s="93">
        <v>0</v>
      </c>
      <c r="K28" s="93">
        <v>0</v>
      </c>
      <c r="L28" s="93">
        <v>-1.2</v>
      </c>
      <c r="M28" s="93">
        <f t="shared" si="11"/>
        <v>-11.452999999999999</v>
      </c>
      <c r="N28" s="696">
        <f t="shared" si="12"/>
        <v>-10.253</v>
      </c>
      <c r="O28" s="243"/>
      <c r="P28" s="244">
        <f t="shared" si="1"/>
        <v>0</v>
      </c>
      <c r="Q28" s="245">
        <f t="shared" si="2"/>
        <v>0</v>
      </c>
    </row>
    <row r="29" spans="1:17" s="374" customFormat="1" ht="10.35" customHeight="1" x14ac:dyDescent="0.25">
      <c r="A29" s="164" t="s">
        <v>1637</v>
      </c>
      <c r="B29" s="152" t="s">
        <v>1064</v>
      </c>
      <c r="C29" s="731" t="s">
        <v>2834</v>
      </c>
      <c r="D29" s="79" t="s">
        <v>33</v>
      </c>
      <c r="E29" s="696">
        <v>0</v>
      </c>
      <c r="F29" s="93">
        <v>0</v>
      </c>
      <c r="G29" s="93">
        <v>0</v>
      </c>
      <c r="H29" s="93">
        <f t="shared" si="10"/>
        <v>0</v>
      </c>
      <c r="I29" s="93">
        <v>0</v>
      </c>
      <c r="J29" s="93">
        <v>0</v>
      </c>
      <c r="K29" s="93">
        <v>0</v>
      </c>
      <c r="L29" s="93">
        <v>0</v>
      </c>
      <c r="M29" s="93">
        <f t="shared" si="11"/>
        <v>0</v>
      </c>
      <c r="N29" s="696">
        <f t="shared" si="12"/>
        <v>0</v>
      </c>
      <c r="O29" s="243"/>
      <c r="P29" s="244">
        <f t="shared" si="1"/>
        <v>0</v>
      </c>
      <c r="Q29" s="245">
        <f t="shared" si="2"/>
        <v>0</v>
      </c>
    </row>
    <row r="30" spans="1:17" s="374" customFormat="1" ht="10.35" customHeight="1" x14ac:dyDescent="0.25">
      <c r="A30" s="164" t="s">
        <v>1638</v>
      </c>
      <c r="B30" s="152" t="s">
        <v>1065</v>
      </c>
      <c r="C30" s="731" t="s">
        <v>2835</v>
      </c>
      <c r="D30" s="79" t="s">
        <v>33</v>
      </c>
      <c r="E30" s="696">
        <v>0</v>
      </c>
      <c r="F30" s="93">
        <v>0</v>
      </c>
      <c r="G30" s="93">
        <v>0</v>
      </c>
      <c r="H30" s="93">
        <f t="shared" si="10"/>
        <v>0</v>
      </c>
      <c r="I30" s="93">
        <v>0</v>
      </c>
      <c r="J30" s="93">
        <v>0</v>
      </c>
      <c r="K30" s="93">
        <v>0</v>
      </c>
      <c r="L30" s="93">
        <v>0</v>
      </c>
      <c r="M30" s="93">
        <f t="shared" si="11"/>
        <v>0</v>
      </c>
      <c r="N30" s="696">
        <f t="shared" si="12"/>
        <v>0</v>
      </c>
      <c r="O30" s="243"/>
      <c r="P30" s="244">
        <f t="shared" si="1"/>
        <v>0</v>
      </c>
      <c r="Q30" s="245">
        <f t="shared" si="2"/>
        <v>0</v>
      </c>
    </row>
    <row r="31" spans="1:17" s="374" customFormat="1" ht="10.35" customHeight="1" x14ac:dyDescent="0.25">
      <c r="A31" s="164" t="s">
        <v>1639</v>
      </c>
      <c r="B31" s="152" t="s">
        <v>1066</v>
      </c>
      <c r="C31" s="731" t="s">
        <v>2863</v>
      </c>
      <c r="D31" s="79" t="s">
        <v>33</v>
      </c>
      <c r="E31" s="696">
        <v>0</v>
      </c>
      <c r="F31" s="93">
        <v>0</v>
      </c>
      <c r="G31" s="93">
        <v>0</v>
      </c>
      <c r="H31" s="93">
        <f t="shared" si="10"/>
        <v>0</v>
      </c>
      <c r="I31" s="93">
        <v>0</v>
      </c>
      <c r="J31" s="93">
        <v>0</v>
      </c>
      <c r="K31" s="93">
        <v>0</v>
      </c>
      <c r="L31" s="93">
        <v>0</v>
      </c>
      <c r="M31" s="93">
        <f t="shared" si="11"/>
        <v>0</v>
      </c>
      <c r="N31" s="696">
        <f t="shared" si="12"/>
        <v>0</v>
      </c>
      <c r="O31" s="243"/>
      <c r="P31" s="244">
        <f t="shared" si="1"/>
        <v>0</v>
      </c>
      <c r="Q31" s="245">
        <f t="shared" si="2"/>
        <v>0</v>
      </c>
    </row>
    <row r="32" spans="1:17" s="374" customFormat="1" ht="10.35" customHeight="1" x14ac:dyDescent="0.25">
      <c r="A32" s="164" t="s">
        <v>1640</v>
      </c>
      <c r="B32" s="152" t="s">
        <v>1067</v>
      </c>
      <c r="C32" s="731" t="s">
        <v>2837</v>
      </c>
      <c r="D32" s="79" t="s">
        <v>33</v>
      </c>
      <c r="E32" s="696">
        <v>0</v>
      </c>
      <c r="F32" s="93">
        <v>0</v>
      </c>
      <c r="G32" s="93">
        <v>0</v>
      </c>
      <c r="H32" s="93">
        <f t="shared" si="10"/>
        <v>0</v>
      </c>
      <c r="I32" s="93">
        <v>0</v>
      </c>
      <c r="J32" s="93">
        <v>0</v>
      </c>
      <c r="K32" s="93">
        <v>0</v>
      </c>
      <c r="L32" s="93">
        <v>0</v>
      </c>
      <c r="M32" s="93">
        <f t="shared" si="11"/>
        <v>0</v>
      </c>
      <c r="N32" s="696">
        <f t="shared" si="12"/>
        <v>0</v>
      </c>
      <c r="O32" s="243"/>
      <c r="P32" s="244">
        <f t="shared" si="1"/>
        <v>0</v>
      </c>
      <c r="Q32" s="245">
        <f t="shared" si="2"/>
        <v>0</v>
      </c>
    </row>
    <row r="33" spans="1:17" s="374" customFormat="1" ht="10.35" customHeight="1" x14ac:dyDescent="0.25">
      <c r="A33" s="164" t="s">
        <v>1641</v>
      </c>
      <c r="B33" s="152" t="s">
        <v>1068</v>
      </c>
      <c r="C33" s="731" t="s">
        <v>2838</v>
      </c>
      <c r="D33" s="79" t="s">
        <v>33</v>
      </c>
      <c r="E33" s="696">
        <v>0</v>
      </c>
      <c r="F33" s="93">
        <v>0</v>
      </c>
      <c r="G33" s="93">
        <v>0</v>
      </c>
      <c r="H33" s="93">
        <f t="shared" si="10"/>
        <v>0</v>
      </c>
      <c r="I33" s="93">
        <v>0</v>
      </c>
      <c r="J33" s="93">
        <v>0</v>
      </c>
      <c r="K33" s="93">
        <v>0</v>
      </c>
      <c r="L33" s="93">
        <v>0</v>
      </c>
      <c r="M33" s="93">
        <f t="shared" si="11"/>
        <v>0</v>
      </c>
      <c r="N33" s="696">
        <f t="shared" si="12"/>
        <v>0</v>
      </c>
      <c r="O33" s="243"/>
      <c r="P33" s="244">
        <f t="shared" si="1"/>
        <v>0</v>
      </c>
      <c r="Q33" s="245">
        <f t="shared" si="2"/>
        <v>0</v>
      </c>
    </row>
    <row r="34" spans="1:17" ht="15" customHeight="1" x14ac:dyDescent="0.25">
      <c r="A34" s="164" t="s">
        <v>1642</v>
      </c>
      <c r="B34" s="170" t="s">
        <v>1069</v>
      </c>
      <c r="C34" s="735" t="s">
        <v>2864</v>
      </c>
      <c r="D34" s="79" t="s">
        <v>33</v>
      </c>
      <c r="E34" s="696">
        <v>0.14699999999999999</v>
      </c>
      <c r="F34" s="93">
        <v>0</v>
      </c>
      <c r="G34" s="93">
        <v>-6.62</v>
      </c>
      <c r="H34" s="93">
        <f t="shared" si="10"/>
        <v>-6.4729999999999999</v>
      </c>
      <c r="I34" s="93">
        <v>0</v>
      </c>
      <c r="J34" s="93">
        <v>0</v>
      </c>
      <c r="K34" s="93">
        <v>0</v>
      </c>
      <c r="L34" s="93">
        <v>-0.58899999999999997</v>
      </c>
      <c r="M34" s="93">
        <f t="shared" si="11"/>
        <v>-7.0619999999999994</v>
      </c>
      <c r="N34" s="696">
        <f t="shared" si="12"/>
        <v>-6.4729999999999999</v>
      </c>
      <c r="O34" s="243"/>
      <c r="P34" s="244">
        <f t="shared" si="1"/>
        <v>0</v>
      </c>
      <c r="Q34" s="245">
        <f t="shared" si="2"/>
        <v>0</v>
      </c>
    </row>
    <row r="35" spans="1:17" ht="15" customHeight="1" x14ac:dyDescent="0.25">
      <c r="A35" s="164" t="s">
        <v>1643</v>
      </c>
      <c r="B35" s="172" t="s">
        <v>1070</v>
      </c>
      <c r="C35" s="736" t="s">
        <v>2865</v>
      </c>
      <c r="D35" s="79" t="s">
        <v>33</v>
      </c>
      <c r="E35" s="715">
        <v>0.14699999999999999</v>
      </c>
      <c r="F35" s="190">
        <v>0</v>
      </c>
      <c r="G35" s="190">
        <v>-6.62</v>
      </c>
      <c r="H35" s="190">
        <f t="shared" si="10"/>
        <v>-6.4729999999999999</v>
      </c>
      <c r="I35" s="190">
        <v>0</v>
      </c>
      <c r="J35" s="190">
        <v>0</v>
      </c>
      <c r="K35" s="190">
        <v>0</v>
      </c>
      <c r="L35" s="190">
        <v>-0.58899999999999997</v>
      </c>
      <c r="M35" s="190">
        <f t="shared" si="11"/>
        <v>-7.0619999999999994</v>
      </c>
      <c r="N35" s="190">
        <f>H35+I35</f>
        <v>-6.4729999999999999</v>
      </c>
      <c r="O35" s="243"/>
      <c r="P35" s="244">
        <f t="shared" si="1"/>
        <v>0</v>
      </c>
      <c r="Q35" s="245">
        <f t="shared" si="2"/>
        <v>0</v>
      </c>
    </row>
    <row r="36" spans="1:17" ht="15" customHeight="1" x14ac:dyDescent="0.25">
      <c r="A36" s="164"/>
      <c r="B36" s="180" t="s">
        <v>856</v>
      </c>
      <c r="C36" s="730" t="s">
        <v>2370</v>
      </c>
      <c r="D36" s="79" t="s">
        <v>33</v>
      </c>
      <c r="E36" s="240"/>
      <c r="F36" s="240"/>
      <c r="G36" s="240"/>
      <c r="H36" s="241"/>
      <c r="I36" s="240"/>
      <c r="J36" s="240"/>
      <c r="K36" s="241"/>
      <c r="L36" s="240"/>
      <c r="M36" s="242"/>
      <c r="N36" s="240"/>
      <c r="O36" s="243"/>
      <c r="P36" s="244"/>
      <c r="Q36" s="245"/>
    </row>
    <row r="37" spans="1:17" ht="10.9" customHeight="1" x14ac:dyDescent="0.25">
      <c r="A37" s="164" t="s">
        <v>1644</v>
      </c>
      <c r="B37" s="152" t="s">
        <v>55</v>
      </c>
      <c r="C37" s="731" t="s">
        <v>2866</v>
      </c>
      <c r="D37" s="79" t="s">
        <v>33</v>
      </c>
      <c r="E37" s="696">
        <f t="shared" ref="E37:N37" si="13">IF(OR(E14="NA",E25="NA"),"NA",IF(AND(E14="",E25=""),"",SUM(E14)-SUM(E25)))</f>
        <v>-0.14699999999999999</v>
      </c>
      <c r="F37" s="93">
        <f t="shared" si="13"/>
        <v>0</v>
      </c>
      <c r="G37" s="93">
        <f t="shared" si="13"/>
        <v>10.4</v>
      </c>
      <c r="H37" s="93">
        <f t="shared" si="13"/>
        <v>10.253</v>
      </c>
      <c r="I37" s="93">
        <f t="shared" si="13"/>
        <v>0</v>
      </c>
      <c r="J37" s="93">
        <f t="shared" si="13"/>
        <v>0</v>
      </c>
      <c r="K37" s="93">
        <f t="shared" si="13"/>
        <v>0</v>
      </c>
      <c r="L37" s="93">
        <f t="shared" si="13"/>
        <v>1.2</v>
      </c>
      <c r="M37" s="93">
        <f t="shared" si="13"/>
        <v>11.452999999999999</v>
      </c>
      <c r="N37" s="93">
        <f t="shared" si="13"/>
        <v>10.253</v>
      </c>
      <c r="O37" s="243"/>
      <c r="P37" s="244">
        <f>IF(OR(H37="NA",E37="NA",F37="NA",G37="NA"),"NA",SUM(H37)-SUM(E37:G37))</f>
        <v>0</v>
      </c>
      <c r="Q37" s="245">
        <f>IF(OR(M37="NA",H37="NA",I37="NA",J37="NA",K37="NA",L37="NA"),"NA",SUM(M37)-SUM(H37:L37))</f>
        <v>0</v>
      </c>
    </row>
    <row r="38" spans="1:17" ht="10.9" customHeight="1" x14ac:dyDescent="0.25">
      <c r="A38" s="164" t="s">
        <v>2275</v>
      </c>
      <c r="B38" s="152" t="s">
        <v>56</v>
      </c>
      <c r="C38" s="731" t="s">
        <v>2867</v>
      </c>
      <c r="D38" s="79" t="s">
        <v>33</v>
      </c>
      <c r="E38" s="696"/>
      <c r="F38" s="93"/>
      <c r="G38" s="93"/>
      <c r="H38" s="93" t="str">
        <f>IF(OR(E38="NA",F38="NA",G38="NA"),"NA",IF(AND(E38="",F38="",G38=""),"",SUM(E38:G38)))</f>
        <v/>
      </c>
      <c r="I38" s="93"/>
      <c r="J38" s="93"/>
      <c r="K38" s="97"/>
      <c r="L38" s="93"/>
      <c r="M38" s="93" t="str">
        <f>IF(OR(H38="NA",I38="NA",J38="NA",K38="NA",L38="NA"),"NA",IF(AND(H38="",I38="",J38="",K38="",L38=""),"",SUM(H38:L38)))</f>
        <v/>
      </c>
      <c r="N38" s="93"/>
      <c r="O38" s="243"/>
      <c r="P38" s="244">
        <f>IF(OR(H38="NA",E38="NA",F38="NA",G38="NA"),"NA",SUM(H38)-SUM(E38:G38))</f>
        <v>0</v>
      </c>
      <c r="Q38" s="245">
        <f>IF(OR(M38="NA",H38="NA",I38="NA",J38="NA",K38="NA",L38="NA"),"NA",SUM(M38)-SUM(H38:L38))</f>
        <v>0</v>
      </c>
    </row>
    <row r="39" spans="1:17" ht="10.9" customHeight="1" x14ac:dyDescent="0.25">
      <c r="A39" s="164" t="s">
        <v>1886</v>
      </c>
      <c r="B39" s="152" t="s">
        <v>570</v>
      </c>
      <c r="C39" s="756" t="s">
        <v>3322</v>
      </c>
      <c r="D39" s="79" t="s">
        <v>33</v>
      </c>
      <c r="E39" s="696"/>
      <c r="F39" s="93"/>
      <c r="G39" s="93"/>
      <c r="H39" s="93" t="str">
        <f>IF(OR(E39="NA",F39="NA",G39="NA"),"NA",IF(AND(E39="",F39="",G39=""),"",SUM(E39:G39)))</f>
        <v/>
      </c>
      <c r="I39" s="93"/>
      <c r="J39" s="93"/>
      <c r="K39" s="97"/>
      <c r="L39" s="93"/>
      <c r="M39" s="93" t="str">
        <f>IF(OR(H39="NA",I39="NA",J39="NA",K39="NA",L39="NA"),"NA",IF(AND(H39="",I39="",J39="",K39="",L39=""),"",SUM(H39:L39)))</f>
        <v/>
      </c>
      <c r="N39" s="93"/>
      <c r="O39" s="243"/>
      <c r="P39" s="244">
        <f>IF(OR(H39="NA",E39="NA",F39="NA",G39="NA"),"NA",SUM(H39)-SUM(E39:G39))</f>
        <v>0</v>
      </c>
      <c r="Q39" s="245">
        <f>IF(OR(M39="NA",H39="NA",I39="NA",J39="NA",K39="NA",L39="NA"),"NA",SUM(M39)-SUM(H39:L39))</f>
        <v>0</v>
      </c>
    </row>
    <row r="40" spans="1:17" ht="10.9" customHeight="1" x14ac:dyDescent="0.25">
      <c r="A40" s="164" t="s">
        <v>1887</v>
      </c>
      <c r="B40" s="152" t="s">
        <v>571</v>
      </c>
      <c r="C40" s="756" t="s">
        <v>3323</v>
      </c>
      <c r="D40" s="79" t="s">
        <v>33</v>
      </c>
      <c r="E40" s="696"/>
      <c r="F40" s="93"/>
      <c r="G40" s="93"/>
      <c r="H40" s="93" t="str">
        <f>IF(OR(E40="NA",F40="NA",G40="NA"),"NA",IF(AND(E40="",F40="",G40=""),"",SUM(E40:G40)))</f>
        <v/>
      </c>
      <c r="I40" s="93"/>
      <c r="J40" s="93"/>
      <c r="K40" s="97"/>
      <c r="L40" s="93"/>
      <c r="M40" s="93" t="str">
        <f>IF(OR(H40="NA",I40="NA",J40="NA",K40="NA",L40="NA"),"NA",IF(AND(H40="",I40="",J40="",K40="",L40=""),"",SUM(H40:L40)))</f>
        <v/>
      </c>
      <c r="N40" s="93"/>
      <c r="O40" s="243"/>
      <c r="P40" s="244">
        <f>IF(OR(H40="NA",E40="NA",F40="NA",G40="NA"),"NA",SUM(H40)-SUM(E40:G40))</f>
        <v>0</v>
      </c>
      <c r="Q40" s="245">
        <f>IF(OR(M40="NA",H40="NA",I40="NA",J40="NA",K40="NA",L40="NA"),"NA",SUM(M40)-SUM(H40:L40))</f>
        <v>0</v>
      </c>
    </row>
    <row r="41" spans="1:17" ht="10.9" customHeight="1" x14ac:dyDescent="0.25">
      <c r="A41" s="164" t="s">
        <v>1888</v>
      </c>
      <c r="B41" s="168" t="s">
        <v>572</v>
      </c>
      <c r="C41" s="760" t="s">
        <v>3324</v>
      </c>
      <c r="D41" s="80" t="s">
        <v>33</v>
      </c>
      <c r="E41" s="715"/>
      <c r="F41" s="190"/>
      <c r="G41" s="190"/>
      <c r="H41" s="190" t="str">
        <f>IF(OR(E41="NA",F41="NA",G41="NA"),"NA",IF(AND(E41="",F41="",G41=""),"",SUM(E41:G41)))</f>
        <v/>
      </c>
      <c r="I41" s="190"/>
      <c r="J41" s="190"/>
      <c r="K41" s="191"/>
      <c r="L41" s="190"/>
      <c r="M41" s="190" t="str">
        <f>IF(OR(H41="NA",I41="NA",J41="NA",K41="NA",L41="NA"),"NA",IF(AND(H41="",I41="",J41="",K41="",L41=""),"",SUM(H41:L41)))</f>
        <v/>
      </c>
      <c r="N41" s="190"/>
      <c r="O41" s="243"/>
      <c r="P41" s="269">
        <f>IF(OR(H41="NA",E41="NA",F41="NA",G41="NA"),"NA",SUM(H41)-SUM(E41:G41))</f>
        <v>0</v>
      </c>
      <c r="Q41" s="270">
        <f>IF(OR(M41="NA",H41="NA",I41="NA",J41="NA",K41="NA",L41="NA"),"NA",SUM(M41)-SUM(H41:L41))</f>
        <v>0</v>
      </c>
    </row>
    <row r="42" spans="1:17" ht="10.5" customHeight="1" x14ac:dyDescent="0.25">
      <c r="B42" s="289"/>
      <c r="C42" s="151"/>
      <c r="D42" s="125"/>
      <c r="E42" s="651"/>
      <c r="F42" s="272"/>
      <c r="G42" s="272"/>
      <c r="H42" s="272"/>
      <c r="I42" s="272"/>
      <c r="J42" s="272"/>
      <c r="K42" s="272"/>
      <c r="L42" s="272"/>
      <c r="M42" s="272"/>
      <c r="N42" s="272"/>
      <c r="O42" s="243"/>
      <c r="P42" s="357"/>
      <c r="Q42" s="357"/>
    </row>
    <row r="43" spans="1:17" s="379" customFormat="1" ht="15" customHeight="1" x14ac:dyDescent="0.2">
      <c r="B43" s="621" t="s">
        <v>2530</v>
      </c>
      <c r="C43" s="620"/>
      <c r="D43" s="275"/>
      <c r="E43" s="652"/>
      <c r="F43" s="328"/>
      <c r="G43" s="328"/>
      <c r="H43" s="328"/>
      <c r="I43" s="328"/>
      <c r="J43" s="328"/>
      <c r="K43" s="328"/>
      <c r="L43" s="328"/>
      <c r="M43" s="329"/>
      <c r="N43" s="328"/>
      <c r="O43" s="358"/>
      <c r="P43" s="380"/>
      <c r="Q43" s="380"/>
    </row>
    <row r="44" spans="1:17" ht="12.95" customHeight="1" x14ac:dyDescent="0.25">
      <c r="B44" s="744" t="s">
        <v>2380</v>
      </c>
      <c r="C44" s="739"/>
      <c r="D44" s="125" t="s">
        <v>33</v>
      </c>
      <c r="E44" s="331"/>
      <c r="F44" s="331"/>
      <c r="G44" s="331"/>
      <c r="H44" s="331"/>
      <c r="I44" s="331"/>
      <c r="J44" s="331"/>
      <c r="K44" s="331"/>
      <c r="L44" s="331"/>
      <c r="M44" s="331"/>
      <c r="N44" s="331"/>
      <c r="O44" s="243"/>
      <c r="P44" s="357"/>
      <c r="Q44" s="357"/>
    </row>
    <row r="45" spans="1:17" ht="9.75" customHeight="1" x14ac:dyDescent="0.25">
      <c r="B45" s="744"/>
      <c r="C45" s="737" t="s">
        <v>683</v>
      </c>
      <c r="D45" s="125"/>
      <c r="E45" s="332">
        <f t="shared" ref="E45:N45" si="14">IF(OR(E8="NA",E9="NA",E14="NA",E25="NA"),"NA",-SUM(E8)+SUM(E9)+SUM(E14)-SUM(E25))</f>
        <v>-6.5475402877268607E-14</v>
      </c>
      <c r="F45" s="332">
        <f t="shared" si="14"/>
        <v>0</v>
      </c>
      <c r="G45" s="332">
        <f t="shared" si="14"/>
        <v>0</v>
      </c>
      <c r="H45" s="332">
        <f t="shared" si="14"/>
        <v>2.9842794901924208E-13</v>
      </c>
      <c r="I45" s="332">
        <f t="shared" si="14"/>
        <v>0</v>
      </c>
      <c r="J45" s="332">
        <f t="shared" si="14"/>
        <v>0</v>
      </c>
      <c r="K45" s="332">
        <f t="shared" si="14"/>
        <v>0</v>
      </c>
      <c r="L45" s="332">
        <f t="shared" si="14"/>
        <v>0</v>
      </c>
      <c r="M45" s="332">
        <f t="shared" si="14"/>
        <v>-4.2987835513486061E-13</v>
      </c>
      <c r="N45" s="332">
        <f t="shared" si="14"/>
        <v>2.9842794901924208E-13</v>
      </c>
      <c r="O45" s="243"/>
      <c r="P45" s="357"/>
      <c r="Q45" s="357"/>
    </row>
    <row r="46" spans="1:17" ht="9.75" customHeight="1" x14ac:dyDescent="0.25">
      <c r="B46" s="745"/>
      <c r="C46" s="737" t="s">
        <v>684</v>
      </c>
      <c r="D46" s="79"/>
      <c r="E46" s="332">
        <f t="shared" ref="E46:N46" si="15">IF(OR(E9="NA",E10="NA",E11="NA",E12="NA",E13="NA"),"NA",-SUM(E9)+SUM(E10)+SUM(E11)+SUM(E12)+SUM(E13))</f>
        <v>0</v>
      </c>
      <c r="F46" s="332">
        <f t="shared" si="15"/>
        <v>0</v>
      </c>
      <c r="G46" s="332">
        <f t="shared" si="15"/>
        <v>0</v>
      </c>
      <c r="H46" s="332">
        <f t="shared" si="15"/>
        <v>0</v>
      </c>
      <c r="I46" s="332">
        <f t="shared" si="15"/>
        <v>0</v>
      </c>
      <c r="J46" s="332">
        <f t="shared" si="15"/>
        <v>0</v>
      </c>
      <c r="K46" s="332">
        <f t="shared" si="15"/>
        <v>0</v>
      </c>
      <c r="L46" s="332">
        <f t="shared" si="15"/>
        <v>0</v>
      </c>
      <c r="M46" s="332">
        <f t="shared" si="15"/>
        <v>0</v>
      </c>
      <c r="N46" s="332">
        <f t="shared" si="15"/>
        <v>0</v>
      </c>
      <c r="O46" s="243"/>
      <c r="P46" s="357"/>
      <c r="Q46" s="357"/>
    </row>
    <row r="47" spans="1:17" ht="9.75" customHeight="1" x14ac:dyDescent="0.25">
      <c r="B47" s="745"/>
      <c r="C47" s="737" t="s">
        <v>685</v>
      </c>
      <c r="D47" s="79"/>
      <c r="E47" s="332">
        <f t="shared" ref="E47:N47" si="16">IF(OR(E14="NA",E23="NA",E24="NA"),"NA",-SUM(E14)+SUM(E23)+SUM(E24))</f>
        <v>0</v>
      </c>
      <c r="F47" s="332">
        <f t="shared" si="16"/>
        <v>0</v>
      </c>
      <c r="G47" s="332">
        <f t="shared" si="16"/>
        <v>0</v>
      </c>
      <c r="H47" s="332">
        <f t="shared" si="16"/>
        <v>0</v>
      </c>
      <c r="I47" s="332">
        <f t="shared" si="16"/>
        <v>0</v>
      </c>
      <c r="J47" s="332">
        <f t="shared" si="16"/>
        <v>0</v>
      </c>
      <c r="K47" s="332">
        <f t="shared" si="16"/>
        <v>0</v>
      </c>
      <c r="L47" s="332">
        <f t="shared" si="16"/>
        <v>0</v>
      </c>
      <c r="M47" s="332">
        <f t="shared" si="16"/>
        <v>0</v>
      </c>
      <c r="N47" s="332">
        <f t="shared" si="16"/>
        <v>0</v>
      </c>
      <c r="O47" s="243"/>
      <c r="P47" s="357"/>
      <c r="Q47" s="357"/>
    </row>
    <row r="48" spans="1:17" ht="9.75" customHeight="1" x14ac:dyDescent="0.25">
      <c r="B48" s="745"/>
      <c r="C48" s="737" t="s">
        <v>686</v>
      </c>
      <c r="D48" s="79"/>
      <c r="E48" s="332">
        <f t="shared" ref="E48:N48" si="17">IF(OR(E14="NA",E15="NA",E16="NA",E17="NA",E18="NA",E19="NA",E20="NA",E21="NA",E22="NA"),"NA",-SUM(E14)+SUM(E15)+SUM(E16)+SUM(E17)+SUM(E18)+SUM(E19)+SUM(E20)+SUM(E21)+SUM(E22))</f>
        <v>0</v>
      </c>
      <c r="F48" s="332">
        <f t="shared" si="17"/>
        <v>0</v>
      </c>
      <c r="G48" s="332">
        <f t="shared" si="17"/>
        <v>0</v>
      </c>
      <c r="H48" s="332">
        <f t="shared" si="17"/>
        <v>0</v>
      </c>
      <c r="I48" s="332">
        <f t="shared" si="17"/>
        <v>0</v>
      </c>
      <c r="J48" s="332">
        <f t="shared" si="17"/>
        <v>0</v>
      </c>
      <c r="K48" s="332">
        <f t="shared" si="17"/>
        <v>0</v>
      </c>
      <c r="L48" s="332">
        <f t="shared" si="17"/>
        <v>0</v>
      </c>
      <c r="M48" s="332">
        <f t="shared" si="17"/>
        <v>0</v>
      </c>
      <c r="N48" s="332">
        <f t="shared" si="17"/>
        <v>0</v>
      </c>
      <c r="O48" s="243"/>
      <c r="P48" s="357"/>
      <c r="Q48" s="357"/>
    </row>
    <row r="49" spans="2:17" ht="9.75" customHeight="1" x14ac:dyDescent="0.25">
      <c r="B49" s="743"/>
      <c r="C49" s="739" t="s">
        <v>687</v>
      </c>
      <c r="D49" s="79"/>
      <c r="E49" s="332">
        <f t="shared" ref="E49:N49" si="18">IF(OR(E25="NA",E34="NA",E35="NA"),"NA",-SUM(E25)+SUM(E34)+SUM(E35))</f>
        <v>0.14699999999999999</v>
      </c>
      <c r="F49" s="332">
        <f t="shared" si="18"/>
        <v>0</v>
      </c>
      <c r="G49" s="332">
        <f t="shared" si="18"/>
        <v>-2.84</v>
      </c>
      <c r="H49" s="332">
        <f t="shared" si="18"/>
        <v>-2.6929999999999996</v>
      </c>
      <c r="I49" s="332">
        <f t="shared" si="18"/>
        <v>0</v>
      </c>
      <c r="J49" s="332">
        <f t="shared" si="18"/>
        <v>0</v>
      </c>
      <c r="K49" s="332">
        <f t="shared" si="18"/>
        <v>0</v>
      </c>
      <c r="L49" s="332">
        <f t="shared" si="18"/>
        <v>2.200000000000002E-2</v>
      </c>
      <c r="M49" s="332">
        <f t="shared" si="18"/>
        <v>-2.6709999999999994</v>
      </c>
      <c r="N49" s="332">
        <f t="shared" si="18"/>
        <v>-2.6929999999999996</v>
      </c>
      <c r="O49" s="243"/>
      <c r="P49" s="357"/>
      <c r="Q49" s="357"/>
    </row>
    <row r="50" spans="2:17" ht="9.75" customHeight="1" x14ac:dyDescent="0.25">
      <c r="B50" s="743"/>
      <c r="C50" s="737" t="s">
        <v>688</v>
      </c>
      <c r="D50" s="79"/>
      <c r="E50" s="332">
        <f t="shared" ref="E50:N50" si="19">IF(OR(E25="NA",E26="NA",E27="NA",E28="NA",E29="NA",E30="NA",E31="NA",E32="NA",E33="NA"),"NA",-SUM(E25)+SUM(E26)+SUM(E27)+SUM(E28)+SUM(E29)+SUM(E30)+SUM(E31)+SUM(E32)+SUM(E33))</f>
        <v>0</v>
      </c>
      <c r="F50" s="332">
        <f t="shared" si="19"/>
        <v>0</v>
      </c>
      <c r="G50" s="332">
        <f t="shared" si="19"/>
        <v>0</v>
      </c>
      <c r="H50" s="332">
        <f t="shared" si="19"/>
        <v>0</v>
      </c>
      <c r="I50" s="332">
        <f t="shared" si="19"/>
        <v>0</v>
      </c>
      <c r="J50" s="332">
        <f t="shared" si="19"/>
        <v>0</v>
      </c>
      <c r="K50" s="332">
        <f t="shared" si="19"/>
        <v>0</v>
      </c>
      <c r="L50" s="332">
        <f t="shared" si="19"/>
        <v>0</v>
      </c>
      <c r="M50" s="332">
        <f t="shared" si="19"/>
        <v>0</v>
      </c>
      <c r="N50" s="332">
        <f t="shared" si="19"/>
        <v>0</v>
      </c>
      <c r="O50" s="243"/>
      <c r="P50" s="357"/>
      <c r="Q50" s="357"/>
    </row>
    <row r="51" spans="2:17" ht="9.75" customHeight="1" x14ac:dyDescent="0.25">
      <c r="B51" s="743"/>
      <c r="C51" s="737" t="s">
        <v>689</v>
      </c>
      <c r="D51" s="79"/>
      <c r="E51" s="332">
        <f t="shared" ref="E51:N51" si="20">IF(OR(E37="NA",E14="NA",E25="NA"),"NA",-SUM(E37)+SUM(E14)-SUM(E25))</f>
        <v>0</v>
      </c>
      <c r="F51" s="332">
        <f t="shared" si="20"/>
        <v>0</v>
      </c>
      <c r="G51" s="332">
        <f t="shared" si="20"/>
        <v>0</v>
      </c>
      <c r="H51" s="332">
        <f t="shared" si="20"/>
        <v>0</v>
      </c>
      <c r="I51" s="332">
        <f t="shared" si="20"/>
        <v>0</v>
      </c>
      <c r="J51" s="332">
        <f t="shared" si="20"/>
        <v>0</v>
      </c>
      <c r="K51" s="332">
        <f t="shared" si="20"/>
        <v>0</v>
      </c>
      <c r="L51" s="332">
        <f t="shared" si="20"/>
        <v>0</v>
      </c>
      <c r="M51" s="332">
        <f t="shared" si="20"/>
        <v>0</v>
      </c>
      <c r="N51" s="332">
        <f t="shared" si="20"/>
        <v>0</v>
      </c>
      <c r="O51" s="243"/>
      <c r="P51" s="357"/>
      <c r="Q51" s="357"/>
    </row>
    <row r="52" spans="2:17" ht="9.75" customHeight="1" x14ac:dyDescent="0.25">
      <c r="B52" s="743"/>
      <c r="C52" s="737" t="s">
        <v>690</v>
      </c>
      <c r="D52" s="79"/>
      <c r="E52" s="332">
        <f t="shared" ref="E52:N52" si="21">IF(OR(E38="NA",E26="NA",E27="NA",E28="NA",E29="NA",E31="NA",E33="NA"),"NA",-SUM(E38)+SUM(E26)+SUM(E27)+SUM(E28)+SUM(E29)+SUM(E31)+SUM(E33))</f>
        <v>0.14699999999999999</v>
      </c>
      <c r="F52" s="332">
        <f t="shared" si="21"/>
        <v>0</v>
      </c>
      <c r="G52" s="332">
        <f t="shared" si="21"/>
        <v>-10.4</v>
      </c>
      <c r="H52" s="332">
        <f t="shared" si="21"/>
        <v>-10.253</v>
      </c>
      <c r="I52" s="332">
        <f t="shared" si="21"/>
        <v>0</v>
      </c>
      <c r="J52" s="332">
        <f t="shared" si="21"/>
        <v>0</v>
      </c>
      <c r="K52" s="332">
        <f t="shared" si="21"/>
        <v>0</v>
      </c>
      <c r="L52" s="332">
        <f t="shared" si="21"/>
        <v>-1.2</v>
      </c>
      <c r="M52" s="332">
        <f t="shared" si="21"/>
        <v>-11.452999999999999</v>
      </c>
      <c r="N52" s="332">
        <f t="shared" si="21"/>
        <v>-10.253</v>
      </c>
      <c r="O52" s="243"/>
      <c r="P52" s="357"/>
      <c r="Q52" s="357"/>
    </row>
    <row r="53" spans="2:17" ht="9.75" customHeight="1" x14ac:dyDescent="0.25">
      <c r="B53" s="743"/>
      <c r="C53" s="737" t="s">
        <v>691</v>
      </c>
      <c r="D53" s="79"/>
      <c r="E53" s="332">
        <f t="shared" ref="E53:N53" si="22">IF(OR(E39="NA",E26="NA",E27="NA",E28="NA",E29="NA",E33="NA"),"NA",-SUM(E39)+SUM(E26)+SUM(E27)+SUM(E28)+SUM(E29)+SUM(E33))</f>
        <v>0.14699999999999999</v>
      </c>
      <c r="F53" s="332">
        <f t="shared" si="22"/>
        <v>0</v>
      </c>
      <c r="G53" s="332">
        <f t="shared" si="22"/>
        <v>-10.4</v>
      </c>
      <c r="H53" s="332">
        <f t="shared" si="22"/>
        <v>-10.253</v>
      </c>
      <c r="I53" s="332">
        <f t="shared" si="22"/>
        <v>0</v>
      </c>
      <c r="J53" s="332">
        <f t="shared" si="22"/>
        <v>0</v>
      </c>
      <c r="K53" s="332">
        <f t="shared" si="22"/>
        <v>0</v>
      </c>
      <c r="L53" s="332">
        <f t="shared" si="22"/>
        <v>-1.2</v>
      </c>
      <c r="M53" s="332">
        <f t="shared" si="22"/>
        <v>-11.452999999999999</v>
      </c>
      <c r="N53" s="332">
        <f t="shared" si="22"/>
        <v>-10.253</v>
      </c>
      <c r="O53" s="243"/>
      <c r="P53" s="357"/>
      <c r="Q53" s="357"/>
    </row>
    <row r="54" spans="2:17" ht="9.75" customHeight="1" x14ac:dyDescent="0.25">
      <c r="B54" s="743"/>
      <c r="C54" s="737" t="s">
        <v>692</v>
      </c>
      <c r="D54" s="79"/>
      <c r="E54" s="332">
        <f t="shared" ref="E54:N54" si="23">IF(OR(E40="NA",E26="NA",E27="NA",E28="NA",E29="NA"),"NA",-SUM(E40)+SUM(E26)+SUM(E27)+SUM(E28)+SUM(E29))</f>
        <v>0.14699999999999999</v>
      </c>
      <c r="F54" s="332">
        <f t="shared" si="23"/>
        <v>0</v>
      </c>
      <c r="G54" s="332">
        <f t="shared" si="23"/>
        <v>-10.4</v>
      </c>
      <c r="H54" s="332">
        <f t="shared" si="23"/>
        <v>-10.253</v>
      </c>
      <c r="I54" s="332">
        <f t="shared" si="23"/>
        <v>0</v>
      </c>
      <c r="J54" s="332">
        <f t="shared" si="23"/>
        <v>0</v>
      </c>
      <c r="K54" s="332">
        <f t="shared" si="23"/>
        <v>0</v>
      </c>
      <c r="L54" s="332">
        <f t="shared" si="23"/>
        <v>-1.2</v>
      </c>
      <c r="M54" s="332">
        <f t="shared" si="23"/>
        <v>-11.452999999999999</v>
      </c>
      <c r="N54" s="332">
        <f t="shared" si="23"/>
        <v>-10.253</v>
      </c>
      <c r="O54" s="243"/>
      <c r="P54" s="357"/>
      <c r="Q54" s="357"/>
    </row>
    <row r="55" spans="2:17" ht="9.75" customHeight="1" x14ac:dyDescent="0.25">
      <c r="B55" s="748"/>
      <c r="C55" s="740" t="s">
        <v>693</v>
      </c>
      <c r="D55" s="154"/>
      <c r="E55" s="333">
        <f t="shared" ref="E55:N55" si="24">IF(OR(E41="NA",E28="NA",E29="NA"),"NA",-SUM(E41)+SUM(E28)+SUM(E29))</f>
        <v>0.14699999999999999</v>
      </c>
      <c r="F55" s="333">
        <f t="shared" si="24"/>
        <v>0</v>
      </c>
      <c r="G55" s="333">
        <f t="shared" si="24"/>
        <v>-10.4</v>
      </c>
      <c r="H55" s="333">
        <f t="shared" si="24"/>
        <v>-10.253</v>
      </c>
      <c r="I55" s="333">
        <f t="shared" si="24"/>
        <v>0</v>
      </c>
      <c r="J55" s="333">
        <f t="shared" si="24"/>
        <v>0</v>
      </c>
      <c r="K55" s="333">
        <f t="shared" si="24"/>
        <v>0</v>
      </c>
      <c r="L55" s="333">
        <f t="shared" si="24"/>
        <v>-1.2</v>
      </c>
      <c r="M55" s="333">
        <f t="shared" si="24"/>
        <v>-11.452999999999999</v>
      </c>
      <c r="N55" s="333">
        <f t="shared" si="24"/>
        <v>-10.253</v>
      </c>
      <c r="O55" s="243"/>
      <c r="P55" s="357"/>
      <c r="Q55" s="357"/>
    </row>
    <row r="56" spans="2:17" s="125" customFormat="1" ht="10.9" customHeight="1" x14ac:dyDescent="0.15">
      <c r="B56" s="741" t="s">
        <v>2408</v>
      </c>
      <c r="C56" s="738"/>
      <c r="E56" s="290"/>
      <c r="F56" s="290"/>
      <c r="G56" s="290"/>
      <c r="H56" s="290"/>
      <c r="I56" s="290"/>
      <c r="J56" s="290"/>
      <c r="K56" s="290"/>
      <c r="L56" s="290"/>
      <c r="M56" s="290"/>
      <c r="N56" s="290"/>
      <c r="O56" s="272"/>
      <c r="P56" s="272"/>
      <c r="Q56" s="272"/>
    </row>
    <row r="57" spans="2:17" s="125" customFormat="1" ht="10.9" customHeight="1" x14ac:dyDescent="0.15">
      <c r="B57" s="741"/>
      <c r="C57" s="746" t="s">
        <v>2409</v>
      </c>
      <c r="E57" s="290"/>
      <c r="F57" s="290"/>
      <c r="G57" s="290"/>
      <c r="H57" s="290"/>
      <c r="I57" s="290"/>
      <c r="J57" s="290"/>
      <c r="K57" s="290"/>
      <c r="L57" s="290"/>
      <c r="M57" s="290"/>
      <c r="N57" s="290"/>
      <c r="O57" s="272"/>
      <c r="P57" s="272"/>
      <c r="Q57" s="272"/>
    </row>
    <row r="58" spans="2:17" s="125" customFormat="1" ht="10.9" customHeight="1" x14ac:dyDescent="0.15">
      <c r="B58" s="742"/>
      <c r="C58" s="747" t="s">
        <v>2868</v>
      </c>
      <c r="E58" s="292"/>
      <c r="F58" s="292"/>
      <c r="G58" s="283" t="str">
        <f>IF(OR(G9="NA"),"NA",IF(ROUND(SUM(G9),1)=0,"si","verificar!"))</f>
        <v>si</v>
      </c>
      <c r="H58" s="292"/>
      <c r="I58" s="292"/>
      <c r="J58" s="292"/>
      <c r="K58" s="292"/>
      <c r="L58" s="283" t="str">
        <f>IF(OR(L9="NA"),"NA",IF(ROUND(SUM(L9),1)=0,"si","verificar!"))</f>
        <v>si</v>
      </c>
      <c r="M58" s="292"/>
      <c r="N58" s="292"/>
      <c r="O58" s="272"/>
      <c r="P58" s="272"/>
      <c r="Q58" s="272"/>
    </row>
    <row r="59" spans="2:17" s="125" customFormat="1" ht="10.9" customHeight="1" x14ac:dyDescent="0.15">
      <c r="B59" s="742"/>
      <c r="C59" s="747" t="s">
        <v>2869</v>
      </c>
      <c r="E59" s="292"/>
      <c r="F59" s="292"/>
      <c r="G59" s="283" t="str">
        <f>IF(OR(G14="NA",G25="NA"),"NA",IF(ROUND(SUM(G14)-SUM(G25),1)=0,"si","verificar!"))</f>
        <v>verificar!</v>
      </c>
      <c r="H59" s="292"/>
      <c r="I59" s="292"/>
      <c r="J59" s="292"/>
      <c r="K59" s="292"/>
      <c r="L59" s="283" t="str">
        <f>IF(OR(L14="NA",L25="NA"),"NA",IF(ROUND(SUM(L14)-SUM(L25),1)=0,"si","verificar!"))</f>
        <v>verificar!</v>
      </c>
      <c r="M59" s="292"/>
      <c r="N59" s="292"/>
      <c r="O59" s="272"/>
      <c r="P59" s="272"/>
      <c r="Q59" s="272"/>
    </row>
    <row r="60" spans="2:17" s="125" customFormat="1" ht="10.9" customHeight="1" x14ac:dyDescent="0.15">
      <c r="B60" s="741"/>
      <c r="C60" s="746" t="s">
        <v>2415</v>
      </c>
      <c r="E60" s="290"/>
      <c r="F60" s="290"/>
      <c r="G60" s="293"/>
      <c r="H60" s="290"/>
      <c r="I60" s="290"/>
      <c r="J60" s="290"/>
      <c r="K60" s="290"/>
      <c r="L60" s="293"/>
      <c r="M60" s="290"/>
      <c r="N60" s="290"/>
      <c r="O60" s="272"/>
      <c r="P60" s="272"/>
      <c r="Q60" s="272"/>
    </row>
    <row r="61" spans="2:17" s="125" customFormat="1" ht="10.9" customHeight="1" x14ac:dyDescent="0.15">
      <c r="B61" s="742"/>
      <c r="C61" s="747" t="s">
        <v>2870</v>
      </c>
      <c r="E61" s="292"/>
      <c r="F61" s="292"/>
      <c r="G61" s="283" t="str">
        <f t="array" ref="G61">IF(OR(G9:G13="NA"),"NA",IF(AND(ROUND(G9:G13,1)=0),"si","verificar!"))</f>
        <v>si</v>
      </c>
      <c r="H61" s="292"/>
      <c r="I61" s="292"/>
      <c r="J61" s="292"/>
      <c r="K61" s="292"/>
      <c r="L61" s="283" t="str">
        <f t="array" ref="L61">IF(OR(L9:L13="NA"),"NA",IF(AND(ROUND(L9:L13,1)=0),"si","verificar!"))</f>
        <v>si</v>
      </c>
      <c r="M61" s="292"/>
      <c r="N61" s="292"/>
      <c r="O61" s="272"/>
      <c r="P61" s="272"/>
      <c r="Q61" s="272"/>
    </row>
    <row r="62" spans="2:17" s="125" customFormat="1" ht="10.9" customHeight="1" x14ac:dyDescent="0.15">
      <c r="B62" s="742"/>
      <c r="C62" s="747" t="s">
        <v>2871</v>
      </c>
      <c r="E62" s="292"/>
      <c r="F62" s="292"/>
      <c r="G62" s="283" t="str">
        <f>IF(OR(G24="NA"),"NA",IF(ROUND(G24,1)=0,"si","verificar!"))</f>
        <v>si</v>
      </c>
      <c r="H62" s="292"/>
      <c r="I62" s="292"/>
      <c r="J62" s="292"/>
      <c r="K62" s="292"/>
      <c r="L62" s="283" t="str">
        <f>IF(OR(L24="NA"),"NA",IF(ROUND(L24,1)=0,"si","verificar!"))</f>
        <v>si</v>
      </c>
      <c r="M62" s="292"/>
      <c r="N62" s="292"/>
      <c r="O62" s="272"/>
      <c r="P62" s="272"/>
      <c r="Q62" s="272"/>
    </row>
    <row r="63" spans="2:17" s="125" customFormat="1" ht="10.9" customHeight="1" x14ac:dyDescent="0.15">
      <c r="B63" s="742"/>
      <c r="C63" s="747" t="s">
        <v>2872</v>
      </c>
      <c r="E63" s="292"/>
      <c r="F63" s="292"/>
      <c r="G63" s="283" t="str">
        <f>IF(OR(G35="NA"),"NA",IF(ROUND(G35,1)=0,"si","verificar!"))</f>
        <v>verificar!</v>
      </c>
      <c r="H63" s="292"/>
      <c r="I63" s="292"/>
      <c r="J63" s="292"/>
      <c r="K63" s="292"/>
      <c r="L63" s="283" t="str">
        <f>IF(OR(L35="NA"),"NA",IF(ROUND(L35,1)=0,"si","verificar!"))</f>
        <v>verificar!</v>
      </c>
      <c r="M63" s="292"/>
      <c r="N63" s="292"/>
      <c r="O63" s="272"/>
      <c r="P63" s="272"/>
      <c r="Q63" s="272"/>
    </row>
    <row r="64" spans="2:17" s="125" customFormat="1" ht="10.9" customHeight="1" x14ac:dyDescent="0.15">
      <c r="B64" s="741"/>
      <c r="C64" s="746" t="s">
        <v>2651</v>
      </c>
      <c r="E64" s="290"/>
      <c r="F64" s="290"/>
      <c r="G64" s="293"/>
      <c r="H64" s="290"/>
      <c r="I64" s="290"/>
      <c r="J64" s="290"/>
      <c r="K64" s="290"/>
      <c r="L64" s="293"/>
      <c r="M64" s="290"/>
      <c r="N64" s="290"/>
      <c r="O64" s="272"/>
      <c r="P64" s="272"/>
      <c r="Q64" s="272"/>
    </row>
    <row r="65" spans="2:17" s="125" customFormat="1" ht="10.9" customHeight="1" x14ac:dyDescent="0.15">
      <c r="B65" s="742"/>
      <c r="C65" s="747" t="s">
        <v>2873</v>
      </c>
      <c r="E65" s="292"/>
      <c r="F65" s="292"/>
      <c r="G65" s="283" t="str">
        <f t="shared" ref="G65:G72" si="25">IF(OR(G15="NA",G26="NA"),"NA",IF(ROUND(G15,1)=ROUND(G26,1),"si","verificar!"))</f>
        <v>si</v>
      </c>
      <c r="H65" s="292"/>
      <c r="I65" s="292"/>
      <c r="J65" s="292"/>
      <c r="K65" s="292"/>
      <c r="L65" s="283" t="str">
        <f t="shared" ref="L65:L72" si="26">IF(OR(L15="NA",L26="NA"),"NA",IF(ROUND(L15,1)=ROUND(L26,1),"si","verificar!"))</f>
        <v>si</v>
      </c>
      <c r="M65" s="292"/>
      <c r="N65" s="292"/>
      <c r="O65" s="272"/>
      <c r="P65" s="272"/>
      <c r="Q65" s="272"/>
    </row>
    <row r="66" spans="2:17" s="125" customFormat="1" ht="10.9" customHeight="1" x14ac:dyDescent="0.15">
      <c r="B66" s="742"/>
      <c r="C66" s="747" t="s">
        <v>2874</v>
      </c>
      <c r="E66" s="292"/>
      <c r="F66" s="292"/>
      <c r="G66" s="283" t="str">
        <f t="shared" si="25"/>
        <v>si</v>
      </c>
      <c r="H66" s="292"/>
      <c r="I66" s="292"/>
      <c r="J66" s="292"/>
      <c r="K66" s="292"/>
      <c r="L66" s="283" t="str">
        <f t="shared" si="26"/>
        <v>si</v>
      </c>
      <c r="M66" s="292"/>
      <c r="N66" s="292"/>
      <c r="O66" s="272"/>
      <c r="P66" s="272"/>
      <c r="Q66" s="272"/>
    </row>
    <row r="67" spans="2:17" s="125" customFormat="1" ht="10.9" customHeight="1" x14ac:dyDescent="0.15">
      <c r="B67" s="742"/>
      <c r="C67" s="747" t="s">
        <v>2875</v>
      </c>
      <c r="E67" s="292"/>
      <c r="F67" s="292"/>
      <c r="G67" s="283" t="str">
        <f t="shared" si="25"/>
        <v>verificar!</v>
      </c>
      <c r="H67" s="292"/>
      <c r="I67" s="292"/>
      <c r="J67" s="292"/>
      <c r="K67" s="292"/>
      <c r="L67" s="283" t="str">
        <f t="shared" si="26"/>
        <v>verificar!</v>
      </c>
      <c r="M67" s="292"/>
      <c r="N67" s="292"/>
      <c r="O67" s="272"/>
      <c r="P67" s="272"/>
      <c r="Q67" s="272"/>
    </row>
    <row r="68" spans="2:17" s="125" customFormat="1" ht="10.9" customHeight="1" x14ac:dyDescent="0.15">
      <c r="B68" s="742"/>
      <c r="C68" s="747" t="s">
        <v>2876</v>
      </c>
      <c r="E68" s="292"/>
      <c r="F68" s="292"/>
      <c r="G68" s="283" t="str">
        <f t="shared" si="25"/>
        <v>si</v>
      </c>
      <c r="H68" s="292"/>
      <c r="I68" s="292"/>
      <c r="J68" s="292"/>
      <c r="K68" s="292"/>
      <c r="L68" s="283" t="str">
        <f t="shared" si="26"/>
        <v>si</v>
      </c>
      <c r="M68" s="292"/>
      <c r="N68" s="292"/>
      <c r="O68" s="272"/>
      <c r="P68" s="272"/>
      <c r="Q68" s="272"/>
    </row>
    <row r="69" spans="2:17" s="125" customFormat="1" ht="10.9" customHeight="1" x14ac:dyDescent="0.15">
      <c r="B69" s="742"/>
      <c r="C69" s="747" t="s">
        <v>2877</v>
      </c>
      <c r="E69" s="292"/>
      <c r="F69" s="292"/>
      <c r="G69" s="283" t="str">
        <f t="shared" si="25"/>
        <v>si</v>
      </c>
      <c r="H69" s="292"/>
      <c r="I69" s="292"/>
      <c r="J69" s="292"/>
      <c r="K69" s="292"/>
      <c r="L69" s="283" t="str">
        <f t="shared" si="26"/>
        <v>si</v>
      </c>
      <c r="M69" s="292"/>
      <c r="N69" s="292"/>
      <c r="O69" s="272"/>
      <c r="P69" s="272"/>
      <c r="Q69" s="272"/>
    </row>
    <row r="70" spans="2:17" s="125" customFormat="1" ht="10.9" customHeight="1" x14ac:dyDescent="0.15">
      <c r="B70" s="742"/>
      <c r="C70" s="747" t="s">
        <v>2878</v>
      </c>
      <c r="E70" s="292"/>
      <c r="F70" s="292"/>
      <c r="G70" s="283" t="str">
        <f t="shared" si="25"/>
        <v>si</v>
      </c>
      <c r="H70" s="292"/>
      <c r="I70" s="292"/>
      <c r="J70" s="292"/>
      <c r="K70" s="292"/>
      <c r="L70" s="283" t="str">
        <f t="shared" si="26"/>
        <v>si</v>
      </c>
      <c r="M70" s="292"/>
      <c r="N70" s="292"/>
      <c r="O70" s="272"/>
      <c r="P70" s="272"/>
      <c r="Q70" s="272"/>
    </row>
    <row r="71" spans="2:17" s="125" customFormat="1" ht="10.9" customHeight="1" x14ac:dyDescent="0.15">
      <c r="B71" s="742"/>
      <c r="C71" s="747" t="s">
        <v>2879</v>
      </c>
      <c r="E71" s="292"/>
      <c r="F71" s="292"/>
      <c r="G71" s="283" t="str">
        <f t="shared" si="25"/>
        <v>si</v>
      </c>
      <c r="H71" s="292"/>
      <c r="I71" s="292"/>
      <c r="J71" s="292"/>
      <c r="K71" s="292"/>
      <c r="L71" s="283" t="str">
        <f t="shared" si="26"/>
        <v>si</v>
      </c>
      <c r="M71" s="292"/>
      <c r="N71" s="292"/>
      <c r="O71" s="272"/>
      <c r="P71" s="272"/>
      <c r="Q71" s="272"/>
    </row>
    <row r="72" spans="2:17" s="125" customFormat="1" ht="10.9" customHeight="1" x14ac:dyDescent="0.15">
      <c r="B72" s="742"/>
      <c r="C72" s="747" t="s">
        <v>2880</v>
      </c>
      <c r="E72" s="292"/>
      <c r="F72" s="292"/>
      <c r="G72" s="283" t="str">
        <f t="shared" si="25"/>
        <v>si</v>
      </c>
      <c r="H72" s="292"/>
      <c r="I72" s="292"/>
      <c r="J72" s="292"/>
      <c r="K72" s="292"/>
      <c r="L72" s="283" t="str">
        <f t="shared" si="26"/>
        <v>si</v>
      </c>
      <c r="M72" s="292"/>
      <c r="N72" s="292"/>
      <c r="O72" s="272"/>
      <c r="P72" s="272"/>
      <c r="Q72" s="272"/>
    </row>
    <row r="73" spans="2:17" ht="10.35" customHeight="1" x14ac:dyDescent="0.25">
      <c r="B73" s="376"/>
      <c r="C73" s="101"/>
      <c r="D73" s="80"/>
      <c r="E73" s="377"/>
      <c r="F73" s="377"/>
      <c r="G73" s="377"/>
      <c r="H73" s="377"/>
      <c r="I73" s="377"/>
      <c r="J73" s="377"/>
      <c r="K73" s="377"/>
      <c r="L73" s="377"/>
      <c r="M73" s="377"/>
      <c r="N73" s="377"/>
      <c r="O73" s="243"/>
      <c r="P73" s="357"/>
      <c r="Q73" s="357"/>
    </row>
    <row r="74" spans="2:17" ht="14.25" x14ac:dyDescent="0.25">
      <c r="B74" s="289"/>
      <c r="C74" s="287"/>
      <c r="D74" s="125"/>
      <c r="E74" s="233"/>
      <c r="F74" s="233"/>
      <c r="G74" s="233"/>
      <c r="H74" s="233"/>
      <c r="I74" s="233"/>
      <c r="J74" s="233"/>
      <c r="K74" s="233"/>
      <c r="L74" s="233"/>
      <c r="M74" s="233"/>
      <c r="N74" s="233"/>
      <c r="O74" s="233"/>
    </row>
    <row r="75" spans="2:17" ht="14.25" x14ac:dyDescent="0.25">
      <c r="B75" s="289"/>
      <c r="C75" s="287"/>
      <c r="D75" s="125"/>
      <c r="E75" s="233"/>
      <c r="F75" s="233"/>
      <c r="G75" s="233"/>
      <c r="H75" s="233"/>
      <c r="I75" s="233"/>
      <c r="J75" s="233"/>
      <c r="K75" s="233"/>
      <c r="L75" s="233"/>
      <c r="M75" s="233"/>
      <c r="N75" s="233"/>
      <c r="O75" s="233"/>
    </row>
    <row r="76" spans="2:17" ht="14.25" x14ac:dyDescent="0.25">
      <c r="B76" s="289"/>
      <c r="C76" s="287"/>
      <c r="D76" s="125"/>
      <c r="E76" s="233"/>
      <c r="F76" s="233"/>
      <c r="G76" s="233"/>
      <c r="H76" s="233"/>
      <c r="I76" s="233"/>
      <c r="J76" s="233"/>
      <c r="K76" s="233"/>
      <c r="L76" s="233"/>
      <c r="M76" s="233"/>
      <c r="N76" s="233"/>
      <c r="O76" s="233"/>
    </row>
    <row r="77" spans="2:17" x14ac:dyDescent="0.2">
      <c r="B77" s="381"/>
      <c r="C77" s="382"/>
      <c r="D77" s="356"/>
    </row>
    <row r="78" spans="2:17" x14ac:dyDescent="0.2">
      <c r="B78" s="381"/>
      <c r="C78" s="382"/>
      <c r="D78" s="356"/>
    </row>
    <row r="79" spans="2:17" x14ac:dyDescent="0.2">
      <c r="B79" s="381"/>
      <c r="C79" s="382"/>
      <c r="D79" s="356"/>
    </row>
    <row r="80" spans="2:17" x14ac:dyDescent="0.2">
      <c r="B80" s="381"/>
      <c r="C80" s="382"/>
      <c r="D80" s="356"/>
    </row>
    <row r="81" spans="2:4" x14ac:dyDescent="0.2">
      <c r="B81" s="381"/>
      <c r="C81" s="382"/>
      <c r="D81" s="356"/>
    </row>
    <row r="82" spans="2:4" x14ac:dyDescent="0.2">
      <c r="B82" s="381"/>
      <c r="C82" s="382"/>
      <c r="D82" s="356"/>
    </row>
    <row r="83" spans="2:4" x14ac:dyDescent="0.2">
      <c r="B83" s="355"/>
      <c r="C83" s="356"/>
      <c r="D83" s="356"/>
    </row>
    <row r="84" spans="2:4" x14ac:dyDescent="0.2">
      <c r="B84" s="355"/>
      <c r="C84" s="356"/>
      <c r="D84" s="356"/>
    </row>
    <row r="85" spans="2:4" x14ac:dyDescent="0.2">
      <c r="B85" s="355"/>
      <c r="C85" s="356"/>
      <c r="D85" s="356"/>
    </row>
    <row r="86" spans="2:4" x14ac:dyDescent="0.2">
      <c r="B86" s="355"/>
      <c r="C86" s="356"/>
      <c r="D86" s="356"/>
    </row>
    <row r="87" spans="2:4" x14ac:dyDescent="0.2">
      <c r="B87" s="355"/>
      <c r="C87" s="356"/>
      <c r="D87" s="356"/>
    </row>
    <row r="88" spans="2:4" x14ac:dyDescent="0.2">
      <c r="B88" s="355"/>
      <c r="C88" s="356"/>
      <c r="D88" s="356"/>
    </row>
    <row r="89" spans="2:4" x14ac:dyDescent="0.2">
      <c r="B89" s="355"/>
      <c r="C89" s="356"/>
      <c r="D89" s="356"/>
    </row>
    <row r="90" spans="2:4" x14ac:dyDescent="0.2">
      <c r="B90" s="355"/>
      <c r="C90" s="356"/>
      <c r="D90" s="356"/>
    </row>
    <row r="91" spans="2:4" x14ac:dyDescent="0.2">
      <c r="B91" s="355"/>
      <c r="C91" s="356"/>
      <c r="D91" s="356"/>
    </row>
    <row r="92" spans="2:4" x14ac:dyDescent="0.2">
      <c r="B92" s="355"/>
      <c r="C92" s="356"/>
      <c r="D92" s="356"/>
    </row>
    <row r="93" spans="2:4" x14ac:dyDescent="0.2">
      <c r="B93" s="355"/>
      <c r="C93" s="356"/>
      <c r="D93" s="356"/>
    </row>
    <row r="94" spans="2:4" x14ac:dyDescent="0.2">
      <c r="B94" s="355"/>
      <c r="C94" s="356"/>
      <c r="D94" s="356"/>
    </row>
    <row r="95" spans="2:4" x14ac:dyDescent="0.2">
      <c r="B95" s="355"/>
      <c r="C95" s="356"/>
      <c r="D95" s="356"/>
    </row>
    <row r="96" spans="2:4" x14ac:dyDescent="0.2">
      <c r="B96" s="355"/>
      <c r="C96" s="356"/>
      <c r="D96" s="356"/>
    </row>
    <row r="97" spans="2:4" x14ac:dyDescent="0.2">
      <c r="B97" s="355"/>
      <c r="C97" s="356"/>
      <c r="D97" s="356"/>
    </row>
    <row r="98" spans="2:4" x14ac:dyDescent="0.2">
      <c r="B98" s="355"/>
      <c r="C98" s="356"/>
      <c r="D98" s="356"/>
    </row>
    <row r="99" spans="2:4" x14ac:dyDescent="0.2">
      <c r="B99" s="355"/>
      <c r="C99" s="356"/>
      <c r="D99" s="356"/>
    </row>
    <row r="100" spans="2:4" x14ac:dyDescent="0.2">
      <c r="B100" s="355"/>
      <c r="C100" s="356"/>
      <c r="D100" s="356"/>
    </row>
    <row r="101" spans="2:4" x14ac:dyDescent="0.2">
      <c r="B101" s="355"/>
      <c r="C101" s="356"/>
      <c r="D101" s="356"/>
    </row>
    <row r="102" spans="2:4" x14ac:dyDescent="0.2">
      <c r="B102" s="355"/>
      <c r="C102" s="356"/>
      <c r="D102" s="356"/>
    </row>
    <row r="103" spans="2:4" x14ac:dyDescent="0.2">
      <c r="B103" s="355"/>
      <c r="C103" s="356"/>
      <c r="D103" s="356"/>
    </row>
    <row r="104" spans="2:4" x14ac:dyDescent="0.2">
      <c r="B104" s="355"/>
      <c r="C104" s="356"/>
      <c r="D104" s="356"/>
    </row>
    <row r="105" spans="2:4" x14ac:dyDescent="0.2">
      <c r="B105" s="355"/>
      <c r="C105" s="356"/>
      <c r="D105" s="356"/>
    </row>
    <row r="106" spans="2:4" x14ac:dyDescent="0.2">
      <c r="B106" s="355"/>
      <c r="C106" s="356"/>
      <c r="D106" s="356"/>
    </row>
    <row r="107" spans="2:4" x14ac:dyDescent="0.2">
      <c r="B107" s="355"/>
      <c r="C107" s="356"/>
      <c r="D107" s="356"/>
    </row>
    <row r="108" spans="2:4" x14ac:dyDescent="0.2">
      <c r="B108" s="355"/>
      <c r="C108" s="356"/>
      <c r="D108" s="356"/>
    </row>
    <row r="109" spans="2:4" x14ac:dyDescent="0.2">
      <c r="B109" s="355"/>
      <c r="C109" s="356"/>
      <c r="D109" s="356"/>
    </row>
    <row r="110" spans="2:4" x14ac:dyDescent="0.2">
      <c r="B110" s="355"/>
      <c r="C110" s="356"/>
      <c r="D110" s="356"/>
    </row>
    <row r="111" spans="2:4" x14ac:dyDescent="0.2">
      <c r="B111" s="355"/>
      <c r="C111" s="356"/>
      <c r="D111" s="356"/>
    </row>
    <row r="112" spans="2:4" x14ac:dyDescent="0.2">
      <c r="B112" s="355"/>
      <c r="C112" s="356"/>
      <c r="D112" s="356"/>
    </row>
    <row r="113" spans="2:4" x14ac:dyDescent="0.2">
      <c r="B113" s="355"/>
      <c r="C113" s="356"/>
      <c r="D113" s="356"/>
    </row>
    <row r="114" spans="2:4" x14ac:dyDescent="0.2">
      <c r="B114" s="355"/>
      <c r="C114" s="356"/>
      <c r="D114" s="356"/>
    </row>
    <row r="115" spans="2:4" x14ac:dyDescent="0.2">
      <c r="B115" s="355"/>
      <c r="C115" s="356"/>
      <c r="D115" s="356"/>
    </row>
    <row r="116" spans="2:4" x14ac:dyDescent="0.2">
      <c r="B116" s="355"/>
      <c r="C116" s="356"/>
      <c r="D116" s="356"/>
    </row>
    <row r="117" spans="2:4" x14ac:dyDescent="0.2">
      <c r="B117" s="355"/>
      <c r="C117" s="356"/>
      <c r="D117" s="356"/>
    </row>
    <row r="118" spans="2:4" x14ac:dyDescent="0.2">
      <c r="B118" s="355"/>
      <c r="C118" s="356"/>
      <c r="D118" s="356"/>
    </row>
    <row r="119" spans="2:4" x14ac:dyDescent="0.2">
      <c r="B119" s="355"/>
      <c r="C119" s="356"/>
      <c r="D119" s="356"/>
    </row>
    <row r="120" spans="2:4" x14ac:dyDescent="0.2">
      <c r="B120" s="355"/>
      <c r="C120" s="356"/>
      <c r="D120" s="356"/>
    </row>
    <row r="121" spans="2:4" x14ac:dyDescent="0.2">
      <c r="B121" s="355"/>
      <c r="C121" s="356"/>
      <c r="D121" s="356"/>
    </row>
    <row r="122" spans="2:4" x14ac:dyDescent="0.2">
      <c r="B122" s="355"/>
      <c r="C122" s="356"/>
      <c r="D122" s="356"/>
    </row>
    <row r="123" spans="2:4" x14ac:dyDescent="0.2">
      <c r="B123" s="355"/>
      <c r="C123" s="356"/>
      <c r="D123" s="356"/>
    </row>
    <row r="124" spans="2:4" x14ac:dyDescent="0.2">
      <c r="B124" s="355"/>
      <c r="C124" s="356"/>
      <c r="D124" s="356"/>
    </row>
    <row r="125" spans="2:4" x14ac:dyDescent="0.2">
      <c r="B125" s="355"/>
      <c r="C125" s="356"/>
      <c r="D125" s="356"/>
    </row>
    <row r="126" spans="2:4" x14ac:dyDescent="0.2">
      <c r="B126" s="355"/>
      <c r="C126" s="356"/>
      <c r="D126" s="356"/>
    </row>
    <row r="127" spans="2:4" x14ac:dyDescent="0.2">
      <c r="B127" s="355"/>
      <c r="C127" s="356"/>
      <c r="D127" s="356"/>
    </row>
    <row r="128" spans="2:4" x14ac:dyDescent="0.2">
      <c r="B128" s="355"/>
      <c r="C128" s="356"/>
      <c r="D128" s="356"/>
    </row>
    <row r="129" spans="2:4" x14ac:dyDescent="0.2">
      <c r="B129" s="355"/>
      <c r="C129" s="356"/>
      <c r="D129" s="356"/>
    </row>
    <row r="130" spans="2:4" x14ac:dyDescent="0.2">
      <c r="B130" s="355"/>
      <c r="C130" s="356"/>
      <c r="D130" s="356"/>
    </row>
    <row r="131" spans="2:4" x14ac:dyDescent="0.2">
      <c r="B131" s="355"/>
      <c r="C131" s="356"/>
      <c r="D131" s="356"/>
    </row>
    <row r="132" spans="2:4" x14ac:dyDescent="0.2">
      <c r="B132" s="355"/>
      <c r="C132" s="356"/>
      <c r="D132" s="356"/>
    </row>
    <row r="133" spans="2:4" x14ac:dyDescent="0.2">
      <c r="B133" s="355"/>
      <c r="C133" s="356"/>
      <c r="D133" s="356"/>
    </row>
    <row r="134" spans="2:4" x14ac:dyDescent="0.2">
      <c r="B134" s="355"/>
      <c r="C134" s="356"/>
      <c r="D134" s="356"/>
    </row>
    <row r="135" spans="2:4" x14ac:dyDescent="0.2">
      <c r="B135" s="355"/>
      <c r="C135" s="356"/>
      <c r="D135" s="356"/>
    </row>
    <row r="136" spans="2:4" x14ac:dyDescent="0.2">
      <c r="B136" s="355"/>
      <c r="C136" s="356"/>
      <c r="D136" s="356"/>
    </row>
    <row r="137" spans="2:4" x14ac:dyDescent="0.2">
      <c r="B137" s="355"/>
      <c r="C137" s="356"/>
      <c r="D137" s="356"/>
    </row>
    <row r="138" spans="2:4" x14ac:dyDescent="0.2">
      <c r="B138" s="355"/>
      <c r="C138" s="356"/>
      <c r="D138" s="356"/>
    </row>
    <row r="139" spans="2:4" x14ac:dyDescent="0.2">
      <c r="B139" s="355"/>
      <c r="C139" s="356"/>
      <c r="D139" s="356"/>
    </row>
    <row r="140" spans="2:4" x14ac:dyDescent="0.2">
      <c r="B140" s="355"/>
      <c r="C140" s="356"/>
      <c r="D140" s="356"/>
    </row>
    <row r="141" spans="2:4" x14ac:dyDescent="0.2">
      <c r="B141" s="355"/>
      <c r="C141" s="356"/>
      <c r="D141" s="356"/>
    </row>
    <row r="142" spans="2:4" x14ac:dyDescent="0.2">
      <c r="B142" s="355"/>
      <c r="C142" s="356"/>
      <c r="D142" s="356"/>
    </row>
    <row r="143" spans="2:4" x14ac:dyDescent="0.2">
      <c r="B143" s="355"/>
      <c r="C143" s="356"/>
      <c r="D143" s="356"/>
    </row>
    <row r="144" spans="2:4" x14ac:dyDescent="0.2">
      <c r="B144" s="355"/>
      <c r="C144" s="356"/>
      <c r="D144" s="356"/>
    </row>
    <row r="145" spans="2:4" x14ac:dyDescent="0.2">
      <c r="B145" s="355"/>
      <c r="C145" s="356"/>
      <c r="D145" s="356"/>
    </row>
    <row r="146" spans="2:4" x14ac:dyDescent="0.2">
      <c r="B146" s="355"/>
      <c r="C146" s="356"/>
      <c r="D146" s="356"/>
    </row>
    <row r="147" spans="2:4" x14ac:dyDescent="0.2">
      <c r="B147" s="355"/>
      <c r="C147" s="356"/>
      <c r="D147" s="356"/>
    </row>
    <row r="148" spans="2:4" x14ac:dyDescent="0.2">
      <c r="B148" s="355"/>
      <c r="C148" s="356"/>
      <c r="D148" s="356"/>
    </row>
    <row r="149" spans="2:4" x14ac:dyDescent="0.2">
      <c r="B149" s="355"/>
      <c r="C149" s="356"/>
      <c r="D149" s="356"/>
    </row>
    <row r="150" spans="2:4" x14ac:dyDescent="0.2">
      <c r="B150" s="355"/>
      <c r="C150" s="356"/>
      <c r="D150" s="356"/>
    </row>
    <row r="151" spans="2:4" x14ac:dyDescent="0.2">
      <c r="B151" s="355"/>
      <c r="C151" s="356"/>
      <c r="D151" s="356"/>
    </row>
    <row r="152" spans="2:4" x14ac:dyDescent="0.2">
      <c r="B152" s="355"/>
      <c r="C152" s="356"/>
      <c r="D152" s="356"/>
    </row>
    <row r="153" spans="2:4" x14ac:dyDescent="0.2">
      <c r="B153" s="355"/>
      <c r="C153" s="356"/>
      <c r="D153" s="356"/>
    </row>
    <row r="154" spans="2:4" x14ac:dyDescent="0.2">
      <c r="B154" s="355"/>
      <c r="C154" s="356"/>
      <c r="D154" s="356"/>
    </row>
    <row r="155" spans="2:4" x14ac:dyDescent="0.2">
      <c r="B155" s="355"/>
      <c r="C155" s="356"/>
      <c r="D155" s="356"/>
    </row>
    <row r="156" spans="2:4" x14ac:dyDescent="0.2">
      <c r="B156" s="355"/>
      <c r="C156" s="356"/>
      <c r="D156" s="356"/>
    </row>
    <row r="157" spans="2:4" x14ac:dyDescent="0.2">
      <c r="B157" s="355"/>
      <c r="C157" s="356"/>
      <c r="D157" s="356"/>
    </row>
    <row r="158" spans="2:4" x14ac:dyDescent="0.2">
      <c r="B158" s="355"/>
      <c r="C158" s="356"/>
      <c r="D158" s="356"/>
    </row>
    <row r="159" spans="2:4" x14ac:dyDescent="0.2">
      <c r="B159" s="355"/>
      <c r="C159" s="356"/>
      <c r="D159" s="356"/>
    </row>
    <row r="160" spans="2:4" x14ac:dyDescent="0.2">
      <c r="B160" s="355"/>
      <c r="C160" s="356"/>
      <c r="D160" s="356"/>
    </row>
    <row r="161" spans="2:4" x14ac:dyDescent="0.2">
      <c r="B161" s="355"/>
      <c r="C161" s="356"/>
      <c r="D161" s="356"/>
    </row>
    <row r="162" spans="2:4" x14ac:dyDescent="0.2">
      <c r="B162" s="355"/>
      <c r="C162" s="356"/>
      <c r="D162" s="356"/>
    </row>
    <row r="163" spans="2:4" x14ac:dyDescent="0.2">
      <c r="B163" s="355"/>
      <c r="C163" s="356"/>
      <c r="D163" s="356"/>
    </row>
    <row r="164" spans="2:4" x14ac:dyDescent="0.2">
      <c r="B164" s="355"/>
      <c r="C164" s="356"/>
      <c r="D164" s="356"/>
    </row>
    <row r="165" spans="2:4" x14ac:dyDescent="0.2">
      <c r="B165" s="355"/>
      <c r="C165" s="356"/>
      <c r="D165" s="356"/>
    </row>
    <row r="166" spans="2:4" x14ac:dyDescent="0.2">
      <c r="B166" s="355"/>
      <c r="C166" s="356"/>
      <c r="D166" s="356"/>
    </row>
    <row r="167" spans="2:4" x14ac:dyDescent="0.2">
      <c r="B167" s="355"/>
      <c r="C167" s="356"/>
      <c r="D167" s="356"/>
    </row>
    <row r="168" spans="2:4" x14ac:dyDescent="0.2">
      <c r="B168" s="355"/>
      <c r="C168" s="356"/>
      <c r="D168" s="356"/>
    </row>
    <row r="169" spans="2:4" x14ac:dyDescent="0.2">
      <c r="B169" s="355"/>
      <c r="C169" s="356"/>
      <c r="D169" s="356"/>
    </row>
    <row r="170" spans="2:4" x14ac:dyDescent="0.2">
      <c r="B170" s="355"/>
      <c r="C170" s="356"/>
      <c r="D170" s="356"/>
    </row>
    <row r="171" spans="2:4" x14ac:dyDescent="0.2">
      <c r="B171" s="355"/>
      <c r="C171" s="356"/>
      <c r="D171" s="356"/>
    </row>
    <row r="172" spans="2:4" x14ac:dyDescent="0.2">
      <c r="B172" s="355"/>
      <c r="C172" s="356"/>
      <c r="D172" s="356"/>
    </row>
    <row r="173" spans="2:4" x14ac:dyDescent="0.2">
      <c r="B173" s="355"/>
      <c r="C173" s="356"/>
      <c r="D173" s="356"/>
    </row>
    <row r="174" spans="2:4" x14ac:dyDescent="0.2">
      <c r="B174" s="355"/>
      <c r="C174" s="356"/>
      <c r="D174" s="356"/>
    </row>
    <row r="175" spans="2:4" x14ac:dyDescent="0.2">
      <c r="B175" s="355"/>
      <c r="C175" s="356"/>
      <c r="D175" s="356"/>
    </row>
    <row r="176" spans="2:4" x14ac:dyDescent="0.2">
      <c r="B176" s="355"/>
      <c r="C176" s="356"/>
      <c r="D176" s="356"/>
    </row>
    <row r="177" spans="2:4" x14ac:dyDescent="0.2">
      <c r="B177" s="355"/>
      <c r="C177" s="356"/>
      <c r="D177" s="356"/>
    </row>
    <row r="178" spans="2:4" x14ac:dyDescent="0.2">
      <c r="B178" s="355"/>
      <c r="C178" s="356"/>
      <c r="D178" s="356"/>
    </row>
    <row r="179" spans="2:4" x14ac:dyDescent="0.2">
      <c r="B179" s="355"/>
      <c r="C179" s="356"/>
      <c r="D179" s="356"/>
    </row>
    <row r="180" spans="2:4" x14ac:dyDescent="0.2">
      <c r="B180" s="355"/>
      <c r="C180" s="356"/>
      <c r="D180" s="356"/>
    </row>
    <row r="181" spans="2:4" x14ac:dyDescent="0.2">
      <c r="B181" s="355"/>
      <c r="C181" s="356"/>
      <c r="D181" s="356"/>
    </row>
    <row r="182" spans="2:4" x14ac:dyDescent="0.2">
      <c r="B182" s="355"/>
      <c r="C182" s="356"/>
      <c r="D182" s="356"/>
    </row>
    <row r="183" spans="2:4" x14ac:dyDescent="0.2">
      <c r="B183" s="355"/>
      <c r="C183" s="356"/>
      <c r="D183" s="356"/>
    </row>
    <row r="184" spans="2:4" x14ac:dyDescent="0.2">
      <c r="B184" s="355"/>
      <c r="C184" s="356"/>
      <c r="D184" s="356"/>
    </row>
    <row r="185" spans="2:4" x14ac:dyDescent="0.2">
      <c r="B185" s="355"/>
      <c r="C185" s="356"/>
      <c r="D185" s="356"/>
    </row>
    <row r="186" spans="2:4" x14ac:dyDescent="0.2">
      <c r="B186" s="355"/>
      <c r="C186" s="356"/>
      <c r="D186" s="356"/>
    </row>
    <row r="187" spans="2:4" x14ac:dyDescent="0.2">
      <c r="B187" s="355"/>
      <c r="C187" s="356"/>
      <c r="D187" s="356"/>
    </row>
    <row r="188" spans="2:4" x14ac:dyDescent="0.2">
      <c r="B188" s="355"/>
      <c r="C188" s="356"/>
      <c r="D188" s="356"/>
    </row>
    <row r="189" spans="2:4" x14ac:dyDescent="0.2">
      <c r="B189" s="355"/>
      <c r="C189" s="356"/>
      <c r="D189" s="356"/>
    </row>
    <row r="190" spans="2:4" x14ac:dyDescent="0.2">
      <c r="B190" s="355"/>
      <c r="C190" s="356"/>
      <c r="D190" s="356"/>
    </row>
    <row r="191" spans="2:4" x14ac:dyDescent="0.2">
      <c r="B191" s="355"/>
      <c r="C191" s="356"/>
      <c r="D191" s="356"/>
    </row>
    <row r="192" spans="2:4" x14ac:dyDescent="0.2">
      <c r="B192" s="355"/>
      <c r="C192" s="356"/>
      <c r="D192" s="356"/>
    </row>
    <row r="193" spans="2:4" x14ac:dyDescent="0.2">
      <c r="B193" s="355"/>
      <c r="C193" s="356"/>
      <c r="D193" s="356"/>
    </row>
    <row r="194" spans="2:4" x14ac:dyDescent="0.2">
      <c r="B194" s="355"/>
      <c r="C194" s="356"/>
      <c r="D194" s="356"/>
    </row>
    <row r="195" spans="2:4" x14ac:dyDescent="0.2">
      <c r="B195" s="355"/>
      <c r="C195" s="356"/>
      <c r="D195" s="356"/>
    </row>
    <row r="196" spans="2:4" x14ac:dyDescent="0.2">
      <c r="B196" s="355"/>
      <c r="C196" s="356"/>
      <c r="D196" s="356"/>
    </row>
    <row r="197" spans="2:4" x14ac:dyDescent="0.2">
      <c r="B197" s="355"/>
      <c r="C197" s="356"/>
      <c r="D197" s="356"/>
    </row>
    <row r="198" spans="2:4" x14ac:dyDescent="0.2">
      <c r="B198" s="355"/>
      <c r="C198" s="356"/>
      <c r="D198" s="356"/>
    </row>
    <row r="199" spans="2:4" x14ac:dyDescent="0.2">
      <c r="B199" s="355"/>
      <c r="C199" s="356"/>
      <c r="D199" s="356"/>
    </row>
    <row r="200" spans="2:4" x14ac:dyDescent="0.2">
      <c r="B200" s="355"/>
      <c r="C200" s="356"/>
      <c r="D200" s="356"/>
    </row>
    <row r="201" spans="2:4" x14ac:dyDescent="0.2">
      <c r="B201" s="355"/>
      <c r="C201" s="356"/>
      <c r="D201" s="356"/>
    </row>
    <row r="202" spans="2:4" x14ac:dyDescent="0.2">
      <c r="B202" s="355"/>
      <c r="C202" s="356"/>
      <c r="D202" s="356"/>
    </row>
    <row r="203" spans="2:4" x14ac:dyDescent="0.2">
      <c r="B203" s="355"/>
      <c r="C203" s="356"/>
      <c r="D203" s="356"/>
    </row>
    <row r="204" spans="2:4" x14ac:dyDescent="0.2">
      <c r="B204" s="355"/>
      <c r="C204" s="356"/>
      <c r="D204" s="356"/>
    </row>
    <row r="205" spans="2:4" x14ac:dyDescent="0.2">
      <c r="B205" s="355"/>
      <c r="C205" s="356"/>
      <c r="D205" s="356"/>
    </row>
    <row r="206" spans="2:4" x14ac:dyDescent="0.2">
      <c r="B206" s="355"/>
      <c r="C206" s="356"/>
      <c r="D206" s="356"/>
    </row>
    <row r="207" spans="2:4" x14ac:dyDescent="0.2">
      <c r="B207" s="355"/>
      <c r="C207" s="356"/>
      <c r="D207" s="356"/>
    </row>
    <row r="208" spans="2:4" x14ac:dyDescent="0.2">
      <c r="B208" s="355"/>
      <c r="C208" s="356"/>
      <c r="D208" s="356"/>
    </row>
    <row r="209" spans="2:4" x14ac:dyDescent="0.2">
      <c r="B209" s="355"/>
      <c r="C209" s="356"/>
      <c r="D209" s="356"/>
    </row>
    <row r="210" spans="2:4" x14ac:dyDescent="0.2">
      <c r="B210" s="355"/>
      <c r="C210" s="356"/>
      <c r="D210" s="356"/>
    </row>
    <row r="211" spans="2:4" x14ac:dyDescent="0.2">
      <c r="B211" s="355"/>
      <c r="C211" s="356"/>
      <c r="D211" s="356"/>
    </row>
    <row r="212" spans="2:4" x14ac:dyDescent="0.2">
      <c r="B212" s="355"/>
      <c r="C212" s="356"/>
      <c r="D212" s="356"/>
    </row>
    <row r="213" spans="2:4" x14ac:dyDescent="0.2">
      <c r="B213" s="355"/>
      <c r="C213" s="356"/>
      <c r="D213" s="356"/>
    </row>
    <row r="214" spans="2:4" x14ac:dyDescent="0.2">
      <c r="B214" s="355"/>
      <c r="C214" s="356"/>
      <c r="D214" s="356"/>
    </row>
    <row r="215" spans="2:4" x14ac:dyDescent="0.2">
      <c r="B215" s="355"/>
      <c r="C215" s="356"/>
      <c r="D215" s="356"/>
    </row>
    <row r="216" spans="2:4" x14ac:dyDescent="0.2">
      <c r="B216" s="355"/>
      <c r="C216" s="356"/>
      <c r="D216" s="356"/>
    </row>
    <row r="217" spans="2:4" x14ac:dyDescent="0.2">
      <c r="B217" s="355"/>
      <c r="C217" s="356"/>
      <c r="D217" s="356"/>
    </row>
    <row r="218" spans="2:4" x14ac:dyDescent="0.2">
      <c r="B218" s="355"/>
      <c r="C218" s="356"/>
      <c r="D218" s="356"/>
    </row>
    <row r="219" spans="2:4" x14ac:dyDescent="0.2">
      <c r="B219" s="355"/>
      <c r="C219" s="356"/>
      <c r="D219" s="356"/>
    </row>
    <row r="220" spans="2:4" x14ac:dyDescent="0.2">
      <c r="B220" s="355"/>
      <c r="C220" s="356"/>
      <c r="D220" s="356"/>
    </row>
    <row r="221" spans="2:4" x14ac:dyDescent="0.2">
      <c r="B221" s="355"/>
      <c r="C221" s="356"/>
      <c r="D221" s="356"/>
    </row>
    <row r="222" spans="2:4" x14ac:dyDescent="0.2">
      <c r="B222" s="355"/>
      <c r="C222" s="356"/>
      <c r="D222" s="356"/>
    </row>
    <row r="223" spans="2:4" x14ac:dyDescent="0.2">
      <c r="B223" s="355"/>
      <c r="C223" s="356"/>
      <c r="D223" s="356"/>
    </row>
    <row r="224" spans="2:4" x14ac:dyDescent="0.2">
      <c r="B224" s="355"/>
      <c r="C224" s="356"/>
      <c r="D224" s="356"/>
    </row>
    <row r="225" spans="2:4" x14ac:dyDescent="0.2">
      <c r="B225" s="355"/>
      <c r="C225" s="356"/>
      <c r="D225" s="356"/>
    </row>
    <row r="226" spans="2:4" x14ac:dyDescent="0.2">
      <c r="B226" s="355"/>
      <c r="C226" s="356"/>
      <c r="D226" s="356"/>
    </row>
    <row r="227" spans="2:4" x14ac:dyDescent="0.2">
      <c r="B227" s="355"/>
      <c r="C227" s="356"/>
      <c r="D227" s="356"/>
    </row>
    <row r="228" spans="2:4" x14ac:dyDescent="0.2">
      <c r="B228" s="355"/>
      <c r="C228" s="356"/>
      <c r="D228" s="356"/>
    </row>
    <row r="229" spans="2:4" x14ac:dyDescent="0.2">
      <c r="B229" s="355"/>
      <c r="C229" s="356"/>
      <c r="D229" s="356"/>
    </row>
    <row r="230" spans="2:4" x14ac:dyDescent="0.2">
      <c r="B230" s="355"/>
      <c r="C230" s="356"/>
      <c r="D230" s="356"/>
    </row>
    <row r="231" spans="2:4" x14ac:dyDescent="0.2">
      <c r="B231" s="355"/>
      <c r="C231" s="356"/>
      <c r="D231" s="356"/>
    </row>
    <row r="232" spans="2:4" x14ac:dyDescent="0.2">
      <c r="B232" s="355"/>
      <c r="C232" s="356"/>
      <c r="D232" s="356"/>
    </row>
    <row r="233" spans="2:4" x14ac:dyDescent="0.2">
      <c r="B233" s="355"/>
      <c r="C233" s="356"/>
      <c r="D233" s="356"/>
    </row>
    <row r="234" spans="2:4" x14ac:dyDescent="0.2">
      <c r="B234" s="355"/>
      <c r="C234" s="356"/>
      <c r="D234" s="356"/>
    </row>
    <row r="235" spans="2:4" x14ac:dyDescent="0.2">
      <c r="B235" s="355"/>
      <c r="C235" s="356"/>
      <c r="D235" s="356"/>
    </row>
    <row r="236" spans="2:4" x14ac:dyDescent="0.2">
      <c r="B236" s="355"/>
      <c r="C236" s="356"/>
      <c r="D236" s="356"/>
    </row>
    <row r="237" spans="2:4" x14ac:dyDescent="0.2">
      <c r="B237" s="355"/>
      <c r="C237" s="356"/>
      <c r="D237" s="356"/>
    </row>
    <row r="238" spans="2:4" x14ac:dyDescent="0.2">
      <c r="B238" s="355"/>
      <c r="C238" s="356"/>
      <c r="D238" s="356"/>
    </row>
    <row r="239" spans="2:4" x14ac:dyDescent="0.2">
      <c r="B239" s="355"/>
      <c r="C239" s="356"/>
      <c r="D239" s="356"/>
    </row>
    <row r="240" spans="2:4" x14ac:dyDescent="0.2">
      <c r="B240" s="355"/>
      <c r="C240" s="356"/>
      <c r="D240" s="356"/>
    </row>
    <row r="241" spans="2:4" x14ac:dyDescent="0.2">
      <c r="B241" s="355"/>
      <c r="C241" s="356"/>
      <c r="D241" s="356"/>
    </row>
    <row r="242" spans="2:4" x14ac:dyDescent="0.2">
      <c r="B242" s="355"/>
      <c r="C242" s="356"/>
      <c r="D242" s="356"/>
    </row>
    <row r="243" spans="2:4" x14ac:dyDescent="0.2">
      <c r="B243" s="355"/>
      <c r="C243" s="356"/>
      <c r="D243" s="356"/>
    </row>
    <row r="244" spans="2:4" x14ac:dyDescent="0.2">
      <c r="B244" s="355"/>
      <c r="C244" s="356"/>
      <c r="D244" s="356"/>
    </row>
    <row r="245" spans="2:4" x14ac:dyDescent="0.2">
      <c r="B245" s="355"/>
      <c r="C245" s="356"/>
      <c r="D245" s="356"/>
    </row>
    <row r="246" spans="2:4" x14ac:dyDescent="0.2">
      <c r="B246" s="355"/>
      <c r="C246" s="356"/>
      <c r="D246" s="356"/>
    </row>
    <row r="247" spans="2:4" x14ac:dyDescent="0.2">
      <c r="B247" s="355"/>
      <c r="C247" s="356"/>
      <c r="D247" s="356"/>
    </row>
    <row r="248" spans="2:4" x14ac:dyDescent="0.2">
      <c r="B248" s="355"/>
      <c r="C248" s="356"/>
      <c r="D248" s="356"/>
    </row>
    <row r="249" spans="2:4" x14ac:dyDescent="0.2">
      <c r="B249" s="355"/>
      <c r="C249" s="356"/>
      <c r="D249" s="356"/>
    </row>
    <row r="250" spans="2:4" x14ac:dyDescent="0.2">
      <c r="B250" s="355"/>
      <c r="C250" s="356"/>
      <c r="D250" s="356"/>
    </row>
    <row r="251" spans="2:4" x14ac:dyDescent="0.2">
      <c r="B251" s="355"/>
      <c r="C251" s="356"/>
      <c r="D251" s="356"/>
    </row>
    <row r="252" spans="2:4" x14ac:dyDescent="0.2">
      <c r="B252" s="355"/>
      <c r="C252" s="356"/>
      <c r="D252" s="356"/>
    </row>
    <row r="253" spans="2:4" x14ac:dyDescent="0.2">
      <c r="B253" s="355"/>
      <c r="C253" s="356"/>
      <c r="D253" s="356"/>
    </row>
    <row r="254" spans="2:4" x14ac:dyDescent="0.2">
      <c r="B254" s="355"/>
      <c r="C254" s="356"/>
      <c r="D254" s="356"/>
    </row>
    <row r="255" spans="2:4" x14ac:dyDescent="0.2">
      <c r="B255" s="355"/>
      <c r="C255" s="356"/>
      <c r="D255" s="356"/>
    </row>
  </sheetData>
  <sheetProtection password="EECE" sheet="1" objects="1" scenarios="1"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B4:C5"/>
    <mergeCell ref="G1:M1"/>
    <mergeCell ref="E4:H4"/>
    <mergeCell ref="I4:I5"/>
    <mergeCell ref="K4:K5"/>
    <mergeCell ref="F2:N2"/>
    <mergeCell ref="P4:Q4"/>
    <mergeCell ref="N3:N5"/>
    <mergeCell ref="G3:H3"/>
    <mergeCell ref="L4:L5"/>
    <mergeCell ref="M4:M5"/>
    <mergeCell ref="J4:J5"/>
  </mergeCells>
  <conditionalFormatting sqref="P8:Q41">
    <cfRule type="cellIs" dxfId="161" priority="56" operator="greaterThan">
      <formula>0.5</formula>
    </cfRule>
    <cfRule type="cellIs" dxfId="160" priority="55" operator="lessThan">
      <formula>-0.5</formula>
    </cfRule>
    <cfRule type="containsText" dxfId="159" priority="51" operator="containsText" text="NV">
      <formula>NOT(ISERROR(SEARCH("NV",P8)))</formula>
    </cfRule>
  </conditionalFormatting>
  <conditionalFormatting sqref="E44:N55">
    <cfRule type="cellIs" dxfId="158" priority="54" operator="greaterThan">
      <formula>0.5</formula>
    </cfRule>
    <cfRule type="cellIs" dxfId="157" priority="53" operator="lessThan">
      <formula>-0.5</formula>
    </cfRule>
    <cfRule type="containsText" dxfId="156" priority="50" operator="containsText" text="NV">
      <formula>NOT(ISERROR(SEARCH("NV",E44)))</formula>
    </cfRule>
  </conditionalFormatting>
  <conditionalFormatting sqref="E45:E46">
    <cfRule type="cellIs" dxfId="155" priority="49" operator="greaterThan">
      <formula>0.5</formula>
    </cfRule>
    <cfRule type="cellIs" dxfId="154" priority="48" operator="lessThan">
      <formula>-0.5</formula>
    </cfRule>
    <cfRule type="containsText" dxfId="153" priority="47" operator="containsText" text="NV">
      <formula>NOT(ISERROR(SEARCH("NV",E45)))</formula>
    </cfRule>
  </conditionalFormatting>
  <conditionalFormatting sqref="E47:E48">
    <cfRule type="cellIs" dxfId="152" priority="46" operator="greaterThan">
      <formula>0.5</formula>
    </cfRule>
    <cfRule type="cellIs" dxfId="151" priority="45" operator="lessThan">
      <formula>-0.5</formula>
    </cfRule>
    <cfRule type="containsText" dxfId="150" priority="44" operator="containsText" text="NV">
      <formula>NOT(ISERROR(SEARCH("NV",E47)))</formula>
    </cfRule>
  </conditionalFormatting>
  <conditionalFormatting sqref="E45:E55">
    <cfRule type="cellIs" dxfId="149" priority="43" operator="greaterThan">
      <formula>0.5</formula>
    </cfRule>
    <cfRule type="cellIs" dxfId="148" priority="42" operator="lessThan">
      <formula>-0.5</formula>
    </cfRule>
    <cfRule type="containsText" dxfId="147" priority="41" operator="containsText" text="NV">
      <formula>NOT(ISERROR(SEARCH("NV",E45)))</formula>
    </cfRule>
  </conditionalFormatting>
  <conditionalFormatting sqref="F45:N46">
    <cfRule type="cellIs" dxfId="146" priority="39" operator="greaterThan">
      <formula>0.5</formula>
    </cfRule>
    <cfRule type="cellIs" dxfId="145" priority="38" operator="lessThan">
      <formula>-0.5</formula>
    </cfRule>
    <cfRule type="containsText" dxfId="144" priority="37" operator="containsText" text="NV">
      <formula>NOT(ISERROR(SEARCH("NV",F45)))</formula>
    </cfRule>
  </conditionalFormatting>
  <conditionalFormatting sqref="F47:N48">
    <cfRule type="cellIs" dxfId="143" priority="36" operator="greaterThan">
      <formula>0.5</formula>
    </cfRule>
    <cfRule type="cellIs" dxfId="142" priority="35" operator="lessThan">
      <formula>-0.5</formula>
    </cfRule>
    <cfRule type="containsText" dxfId="141" priority="34" operator="containsText" text="NV">
      <formula>NOT(ISERROR(SEARCH("NV",F47)))</formula>
    </cfRule>
  </conditionalFormatting>
  <conditionalFormatting sqref="F45:N55">
    <cfRule type="cellIs" dxfId="140" priority="33" operator="greaterThan">
      <formula>0.5</formula>
    </cfRule>
    <cfRule type="cellIs" dxfId="139" priority="32" operator="lessThan">
      <formula>-0.5</formula>
    </cfRule>
    <cfRule type="containsText" dxfId="138" priority="31" operator="containsText" text="NV">
      <formula>NOT(ISERROR(SEARCH("NV",F45)))</formula>
    </cfRule>
  </conditionalFormatting>
  <conditionalFormatting sqref="E45:N55">
    <cfRule type="cellIs" dxfId="137" priority="28" operator="greaterThan">
      <formula>0.5</formula>
    </cfRule>
    <cfRule type="cellIs" dxfId="136" priority="27" operator="lessThan">
      <formula>-0.5</formula>
    </cfRule>
    <cfRule type="containsText" dxfId="135" priority="26" operator="containsText" text="NV">
      <formula>NOT(ISERROR(SEARCH("NV",E45)))</formula>
    </cfRule>
  </conditionalFormatting>
  <conditionalFormatting sqref="E45:N46">
    <cfRule type="cellIs" dxfId="134" priority="25" operator="greaterThan">
      <formula>0.5</formula>
    </cfRule>
    <cfRule type="cellIs" dxfId="133" priority="24" operator="lessThan">
      <formula>-0.5</formula>
    </cfRule>
    <cfRule type="containsText" dxfId="132" priority="23" operator="containsText" text="NV">
      <formula>NOT(ISERROR(SEARCH("NV",E45)))</formula>
    </cfRule>
  </conditionalFormatting>
  <conditionalFormatting sqref="E47:N48">
    <cfRule type="cellIs" dxfId="131" priority="22" operator="greaterThan">
      <formula>0.5</formula>
    </cfRule>
    <cfRule type="cellIs" dxfId="130" priority="21" operator="lessThan">
      <formula>-0.5</formula>
    </cfRule>
    <cfRule type="containsText" dxfId="129" priority="20" operator="containsText" text="NV">
      <formula>NOT(ISERROR(SEARCH("NV",E47)))</formula>
    </cfRule>
  </conditionalFormatting>
  <conditionalFormatting sqref="E45:N55">
    <cfRule type="cellIs" dxfId="128" priority="19" operator="greaterThan">
      <formula>0.5</formula>
    </cfRule>
    <cfRule type="cellIs" dxfId="127" priority="18" operator="lessThan">
      <formula>-0.5</formula>
    </cfRule>
    <cfRule type="containsText" dxfId="126" priority="17" operator="containsText" text="NV">
      <formula>NOT(ISERROR(SEARCH("NV",E45)))</formula>
    </cfRule>
  </conditionalFormatting>
  <conditionalFormatting sqref="F45:N46">
    <cfRule type="cellIs" dxfId="125" priority="15" operator="greaterThan">
      <formula>0.5</formula>
    </cfRule>
    <cfRule type="cellIs" dxfId="124" priority="14" operator="lessThan">
      <formula>-0.5</formula>
    </cfRule>
    <cfRule type="containsText" dxfId="123" priority="13" operator="containsText" text="NV">
      <formula>NOT(ISERROR(SEARCH("NV",F45)))</formula>
    </cfRule>
  </conditionalFormatting>
  <conditionalFormatting sqref="F47:N48">
    <cfRule type="cellIs" dxfId="122" priority="12" operator="greaterThan">
      <formula>0.5</formula>
    </cfRule>
    <cfRule type="cellIs" dxfId="121" priority="11" operator="lessThan">
      <formula>-0.5</formula>
    </cfRule>
    <cfRule type="containsText" dxfId="120" priority="10" operator="containsText" text="NV">
      <formula>NOT(ISERROR(SEARCH("NV",F47)))</formula>
    </cfRule>
  </conditionalFormatting>
  <conditionalFormatting sqref="F45:N55">
    <cfRule type="cellIs" dxfId="119" priority="9" operator="greaterThan">
      <formula>0.5</formula>
    </cfRule>
    <cfRule type="cellIs" dxfId="118" priority="8" operator="lessThan">
      <formula>-0.5</formula>
    </cfRule>
    <cfRule type="containsText" dxfId="117" priority="7" operator="containsText" text="NV">
      <formula>NOT(ISERROR(SEARCH("NV",F45)))</formula>
    </cfRule>
  </conditionalFormatting>
  <conditionalFormatting sqref="E45:N55">
    <cfRule type="cellIs" dxfId="116" priority="5" operator="greaterThan">
      <formula>0.5</formula>
    </cfRule>
    <cfRule type="cellIs" dxfId="115" priority="4" operator="lessThan">
      <formula>-0.5</formula>
    </cfRule>
    <cfRule type="containsText" dxfId="114" priority="3" operator="containsText" text="NV">
      <formula>NOT(ISERROR(SEARCH("NV",E45)))</formula>
    </cfRule>
  </conditionalFormatting>
  <conditionalFormatting sqref="E56:N73">
    <cfRule type="containsText" dxfId="113" priority="29" operator="containsText" text="check">
      <formula>NOT(ISERROR(SEARCH("check",E56)))</formula>
    </cfRule>
    <cfRule type="containsText" dxfId="112" priority="1" operator="containsText" text="NV">
      <formula>NOT(ISERROR(SEARCH("NV",E56)))</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353"/>
  <sheetViews>
    <sheetView zoomScale="110" zoomScaleNormal="110" workbookViewId="0">
      <pane xSplit="4" ySplit="7" topLeftCell="E59" activePane="bottomRight" state="frozen"/>
      <selection activeCell="E11" sqref="E11"/>
      <selection pane="topRight" activeCell="E11" sqref="E11"/>
      <selection pane="bottomLeft" activeCell="E11" sqref="E11"/>
      <selection pane="bottomRight" activeCell="G67" sqref="G67"/>
    </sheetView>
  </sheetViews>
  <sheetFormatPr baseColWidth="10" defaultColWidth="9.140625" defaultRowHeight="12.75" x14ac:dyDescent="0.2"/>
  <cols>
    <col min="1" max="1" width="15.5703125" style="232" hidden="1" customWidth="1"/>
    <col min="2" max="2" width="7.28515625" style="298" customWidth="1"/>
    <col min="3" max="3" width="50.7109375" style="232" customWidth="1"/>
    <col min="4" max="4" width="0.85546875" style="232" customWidth="1"/>
    <col min="5" max="14" width="10"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70"/>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749" t="s">
        <v>2881</v>
      </c>
      <c r="C2" s="74"/>
      <c r="D2" s="75"/>
      <c r="E2" s="76"/>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0"/>
      <c r="C3" s="77"/>
      <c r="D3" s="78"/>
      <c r="E3" s="142"/>
      <c r="F3" s="143"/>
      <c r="G3" s="1019" t="s">
        <v>2422</v>
      </c>
      <c r="H3" s="1019"/>
      <c r="I3" s="144" t="str">
        <f>Reporting_Period_Code</f>
        <v>2015</v>
      </c>
      <c r="J3" s="144"/>
      <c r="K3" s="143"/>
      <c r="L3" s="143"/>
      <c r="M3" s="145"/>
      <c r="N3" s="1013" t="s">
        <v>2334</v>
      </c>
      <c r="O3" s="125"/>
      <c r="P3" s="125"/>
      <c r="Q3" s="125"/>
    </row>
    <row r="4" spans="1:17" ht="12" customHeight="1" x14ac:dyDescent="0.2">
      <c r="B4" s="1032" t="s">
        <v>2882</v>
      </c>
      <c r="C4" s="1033"/>
      <c r="D4" s="79"/>
      <c r="E4" s="1010" t="s">
        <v>2330</v>
      </c>
      <c r="F4" s="1011"/>
      <c r="G4" s="1011"/>
      <c r="H4" s="1012"/>
      <c r="I4" s="1013" t="s">
        <v>2313</v>
      </c>
      <c r="J4" s="1013" t="s">
        <v>2314</v>
      </c>
      <c r="K4" s="1016" t="s">
        <v>2315</v>
      </c>
      <c r="L4" s="1013" t="s">
        <v>2333</v>
      </c>
      <c r="M4" s="1015" t="s">
        <v>2316</v>
      </c>
      <c r="N4" s="1014"/>
      <c r="O4" s="125"/>
      <c r="P4" s="1020" t="s">
        <v>2335</v>
      </c>
      <c r="Q4" s="1021"/>
    </row>
    <row r="5" spans="1:17" ht="30" customHeight="1" x14ac:dyDescent="0.2">
      <c r="B5" s="1032"/>
      <c r="C5" s="1033"/>
      <c r="D5" s="79"/>
      <c r="E5" s="495" t="s">
        <v>2331</v>
      </c>
      <c r="F5" s="496" t="s">
        <v>2332</v>
      </c>
      <c r="G5" s="496" t="s">
        <v>2333</v>
      </c>
      <c r="H5" s="497" t="s">
        <v>2312</v>
      </c>
      <c r="I5" s="1014"/>
      <c r="J5" s="1014"/>
      <c r="K5" s="1016"/>
      <c r="L5" s="1014"/>
      <c r="M5" s="1015"/>
      <c r="N5" s="1014"/>
      <c r="O5" s="125"/>
      <c r="P5" s="555" t="s">
        <v>2337</v>
      </c>
      <c r="Q5" s="556" t="s">
        <v>2336</v>
      </c>
    </row>
    <row r="6" spans="1:17" ht="30" hidden="1" customHeight="1" x14ac:dyDescent="0.2">
      <c r="B6" s="222"/>
      <c r="C6" s="223"/>
      <c r="D6" s="79"/>
      <c r="E6" s="146" t="s">
        <v>1406</v>
      </c>
      <c r="F6" s="216" t="s">
        <v>1407</v>
      </c>
      <c r="G6" s="216" t="s">
        <v>1419</v>
      </c>
      <c r="H6" s="217" t="s">
        <v>539</v>
      </c>
      <c r="I6" s="217" t="s">
        <v>1408</v>
      </c>
      <c r="J6" s="216" t="s">
        <v>1418</v>
      </c>
      <c r="K6" s="217" t="s">
        <v>542</v>
      </c>
      <c r="L6" s="216" t="s">
        <v>1420</v>
      </c>
      <c r="M6" s="221" t="s">
        <v>1409</v>
      </c>
      <c r="N6" s="221" t="s">
        <v>1421</v>
      </c>
      <c r="O6" s="125"/>
      <c r="P6" s="235"/>
      <c r="Q6" s="236"/>
    </row>
    <row r="7" spans="1:17" ht="10.5" customHeight="1" x14ac:dyDescent="0.2">
      <c r="A7" s="164"/>
      <c r="B7" s="161"/>
      <c r="C7" s="80"/>
      <c r="D7" s="80"/>
      <c r="E7" s="147" t="s">
        <v>537</v>
      </c>
      <c r="F7" s="148" t="s">
        <v>538</v>
      </c>
      <c r="G7" s="149" t="s">
        <v>140</v>
      </c>
      <c r="H7" s="148" t="s">
        <v>539</v>
      </c>
      <c r="I7" s="149" t="s">
        <v>540</v>
      </c>
      <c r="J7" s="148" t="s">
        <v>541</v>
      </c>
      <c r="K7" s="149" t="s">
        <v>542</v>
      </c>
      <c r="L7" s="148" t="s">
        <v>141</v>
      </c>
      <c r="M7" s="150" t="s">
        <v>543</v>
      </c>
      <c r="N7" s="150" t="s">
        <v>544</v>
      </c>
      <c r="O7" s="125"/>
      <c r="P7" s="237" t="s">
        <v>545</v>
      </c>
      <c r="Q7" s="238" t="s">
        <v>546</v>
      </c>
    </row>
    <row r="8" spans="1:17" ht="15" customHeight="1" x14ac:dyDescent="0.25">
      <c r="A8" s="164" t="s">
        <v>1645</v>
      </c>
      <c r="B8" s="162" t="s">
        <v>47</v>
      </c>
      <c r="C8" s="751" t="s">
        <v>2883</v>
      </c>
      <c r="D8" s="321" t="s">
        <v>33</v>
      </c>
      <c r="E8" s="90">
        <f t="shared" ref="E8:N8" si="0">IF(OR(E9="NA",E22="NA",E49="NA"),"NA",IF(AND(E9="",E22="",E49=""),"",SUM(E9)+SUM(E22)-SUM(E49)))</f>
        <v>-180768.52799999993</v>
      </c>
      <c r="F8" s="90">
        <f t="shared" si="0"/>
        <v>50676.807999999997</v>
      </c>
      <c r="G8" s="90">
        <f t="shared" si="0"/>
        <v>-86.166999999999462</v>
      </c>
      <c r="H8" s="90">
        <f t="shared" si="0"/>
        <v>-130177.88699999999</v>
      </c>
      <c r="I8" s="90">
        <f t="shared" si="0"/>
        <v>7984.7240000000002</v>
      </c>
      <c r="J8" s="90">
        <f t="shared" si="0"/>
        <v>36056.963000000003</v>
      </c>
      <c r="K8" s="90">
        <f t="shared" si="0"/>
        <v>134981.07400000002</v>
      </c>
      <c r="L8" s="90">
        <f t="shared" si="0"/>
        <v>-4433.7629999999999</v>
      </c>
      <c r="M8" s="90">
        <f t="shared" si="0"/>
        <v>44411.111000000034</v>
      </c>
      <c r="N8" s="189">
        <f t="shared" si="0"/>
        <v>-122193.163</v>
      </c>
      <c r="O8" s="243"/>
      <c r="P8" s="372">
        <f t="shared" ref="P8:P39" si="1">IF(OR(H8="NA",E8="NA",F8="NA",G8="NA"),"NA",SUM(H8)-SUM(E8:G8))</f>
        <v>-4.3655745685100555E-11</v>
      </c>
      <c r="Q8" s="373">
        <f t="shared" ref="Q8:Q39" si="2">IF(OR(M8="NA",H8="NA",I8="NA",J8="NA",K8="NA",L8="NA"),"NA",SUM(M8)-SUM(H8:L8))</f>
        <v>-7.2759576141834259E-12</v>
      </c>
    </row>
    <row r="9" spans="1:17" ht="15" customHeight="1" x14ac:dyDescent="0.25">
      <c r="A9" s="164" t="s">
        <v>1646</v>
      </c>
      <c r="B9" s="165" t="s">
        <v>154</v>
      </c>
      <c r="C9" s="758" t="s">
        <v>2884</v>
      </c>
      <c r="D9" s="154" t="s">
        <v>33</v>
      </c>
      <c r="E9" s="188">
        <f t="shared" ref="E9:N9" si="3">IF(OR(E10="NA",E15="NA",E16="NA",E17="NA"),"NA",IF(AND(E10="",E15="",E16="",E17=""),"",SUM(E10)+SUM(E15:E17)))</f>
        <v>146675.48000000001</v>
      </c>
      <c r="F9" s="188">
        <f t="shared" si="3"/>
        <v>37072.460999999996</v>
      </c>
      <c r="G9" s="188">
        <f t="shared" si="3"/>
        <v>0</v>
      </c>
      <c r="H9" s="188">
        <f t="shared" si="3"/>
        <v>183747.94099999999</v>
      </c>
      <c r="I9" s="188">
        <f t="shared" si="3"/>
        <v>1059.999</v>
      </c>
      <c r="J9" s="188">
        <f t="shared" si="3"/>
        <v>9809.1850000000013</v>
      </c>
      <c r="K9" s="188">
        <f t="shared" si="3"/>
        <v>68589.317999999999</v>
      </c>
      <c r="L9" s="188">
        <f t="shared" si="3"/>
        <v>0</v>
      </c>
      <c r="M9" s="188">
        <f t="shared" si="3"/>
        <v>263206.44300000003</v>
      </c>
      <c r="N9" s="188">
        <f t="shared" si="3"/>
        <v>184807.94</v>
      </c>
      <c r="O9" s="243"/>
      <c r="P9" s="249">
        <f t="shared" si="1"/>
        <v>0</v>
      </c>
      <c r="Q9" s="250">
        <f t="shared" si="2"/>
        <v>5.8207660913467407E-11</v>
      </c>
    </row>
    <row r="10" spans="1:17" ht="15" customHeight="1" x14ac:dyDescent="0.25">
      <c r="A10" s="164" t="s">
        <v>1647</v>
      </c>
      <c r="B10" s="163" t="s">
        <v>1071</v>
      </c>
      <c r="C10" s="752" t="s">
        <v>2885</v>
      </c>
      <c r="D10" s="79" t="s">
        <v>33</v>
      </c>
      <c r="E10" s="94">
        <f t="shared" ref="E10:N10" si="4">IF(OR(E11="NA",E12="NA",E13="NA",E14="NA"),"NA",IF(AND(E11="",E12="",E13="",E14=""),"",SUM(E11:E14)))</f>
        <v>80548.11</v>
      </c>
      <c r="F10" s="94">
        <f t="shared" si="4"/>
        <v>23983.136999999999</v>
      </c>
      <c r="G10" s="94">
        <f t="shared" si="4"/>
        <v>0</v>
      </c>
      <c r="H10" s="94">
        <f t="shared" si="4"/>
        <v>104531.247</v>
      </c>
      <c r="I10" s="94">
        <f t="shared" si="4"/>
        <v>800.33600000000001</v>
      </c>
      <c r="J10" s="94">
        <f t="shared" si="4"/>
        <v>5738.0820000000003</v>
      </c>
      <c r="K10" s="94">
        <f t="shared" si="4"/>
        <v>52201.058000000005</v>
      </c>
      <c r="L10" s="94">
        <f t="shared" si="4"/>
        <v>0</v>
      </c>
      <c r="M10" s="94">
        <f t="shared" si="4"/>
        <v>163270.72300000003</v>
      </c>
      <c r="N10" s="94">
        <f t="shared" si="4"/>
        <v>105331.583</v>
      </c>
      <c r="O10" s="243"/>
      <c r="P10" s="244">
        <f t="shared" si="1"/>
        <v>0</v>
      </c>
      <c r="Q10" s="245">
        <f t="shared" si="2"/>
        <v>2.9103830456733704E-11</v>
      </c>
    </row>
    <row r="11" spans="1:17" ht="10.35" customHeight="1" x14ac:dyDescent="0.25">
      <c r="A11" s="164" t="s">
        <v>1648</v>
      </c>
      <c r="B11" s="164" t="s">
        <v>1072</v>
      </c>
      <c r="C11" s="753" t="s">
        <v>2717</v>
      </c>
      <c r="D11" s="79" t="s">
        <v>33</v>
      </c>
      <c r="E11" s="93">
        <v>63556.800000000003</v>
      </c>
      <c r="F11" s="93">
        <v>20307.941999999999</v>
      </c>
      <c r="G11" s="93">
        <v>0</v>
      </c>
      <c r="H11" s="93">
        <f t="shared" ref="H11:H16" si="5">IF(OR(E11="NA",F11="NA",G11="NA"),"NA",IF(AND(E11="",F11="",G11=""),"",SUM(E11:G11)))</f>
        <v>83864.741999999998</v>
      </c>
      <c r="I11" s="93">
        <v>682.06600000000003</v>
      </c>
      <c r="J11" s="93">
        <v>3923.933</v>
      </c>
      <c r="K11" s="93">
        <v>47360.198000000004</v>
      </c>
      <c r="L11" s="93">
        <v>0</v>
      </c>
      <c r="M11" s="93">
        <f t="shared" ref="M11:M16" si="6">IF(OR(H11="NA",I11="NA",J11="NA",K11="NA",L11="NA"),"NA",IF(AND(H11="",I11="",J11="",K11="",L11=""),"",SUM(H11:L11)))</f>
        <v>135830.93900000001</v>
      </c>
      <c r="N11" s="93">
        <f>H11+I11</f>
        <v>84546.808000000005</v>
      </c>
      <c r="O11" s="243"/>
      <c r="P11" s="244">
        <f t="shared" si="1"/>
        <v>0</v>
      </c>
      <c r="Q11" s="245">
        <f t="shared" si="2"/>
        <v>0</v>
      </c>
    </row>
    <row r="12" spans="1:17" ht="10.35" customHeight="1" x14ac:dyDescent="0.25">
      <c r="A12" s="164" t="s">
        <v>1649</v>
      </c>
      <c r="B12" s="164" t="s">
        <v>1073</v>
      </c>
      <c r="C12" s="753" t="s">
        <v>2718</v>
      </c>
      <c r="D12" s="79" t="s">
        <v>33</v>
      </c>
      <c r="E12" s="93">
        <v>15635.58</v>
      </c>
      <c r="F12" s="93">
        <v>2141.3220000000001</v>
      </c>
      <c r="G12" s="93">
        <v>0</v>
      </c>
      <c r="H12" s="93">
        <f t="shared" si="5"/>
        <v>17776.902000000002</v>
      </c>
      <c r="I12" s="93">
        <v>109.666</v>
      </c>
      <c r="J12" s="93">
        <v>1706.867</v>
      </c>
      <c r="K12" s="93">
        <v>3742.4090000000001</v>
      </c>
      <c r="L12" s="93">
        <v>0</v>
      </c>
      <c r="M12" s="93">
        <f t="shared" si="6"/>
        <v>23335.844000000001</v>
      </c>
      <c r="N12" s="696">
        <f t="shared" ref="N12:N16" si="7">H12+I12</f>
        <v>17886.568000000003</v>
      </c>
      <c r="O12" s="243"/>
      <c r="P12" s="244">
        <f t="shared" si="1"/>
        <v>0</v>
      </c>
      <c r="Q12" s="245">
        <f t="shared" si="2"/>
        <v>0</v>
      </c>
    </row>
    <row r="13" spans="1:17" ht="10.35" customHeight="1" x14ac:dyDescent="0.25">
      <c r="A13" s="164" t="s">
        <v>1650</v>
      </c>
      <c r="B13" s="164" t="s">
        <v>1074</v>
      </c>
      <c r="C13" s="753" t="s">
        <v>2719</v>
      </c>
      <c r="D13" s="79" t="s">
        <v>33</v>
      </c>
      <c r="E13" s="93">
        <v>1355.73</v>
      </c>
      <c r="F13" s="93">
        <v>1533.873</v>
      </c>
      <c r="G13" s="93">
        <v>0</v>
      </c>
      <c r="H13" s="93">
        <f t="shared" si="5"/>
        <v>2889.6030000000001</v>
      </c>
      <c r="I13" s="93">
        <v>8.604000000000001</v>
      </c>
      <c r="J13" s="93">
        <v>107.282</v>
      </c>
      <c r="K13" s="93">
        <v>1098.451</v>
      </c>
      <c r="L13" s="93">
        <v>0</v>
      </c>
      <c r="M13" s="93">
        <f t="shared" si="6"/>
        <v>4103.9400000000005</v>
      </c>
      <c r="N13" s="696">
        <f t="shared" si="7"/>
        <v>2898.2069999999999</v>
      </c>
      <c r="O13" s="243"/>
      <c r="P13" s="244">
        <f t="shared" si="1"/>
        <v>0</v>
      </c>
      <c r="Q13" s="245">
        <f t="shared" si="2"/>
        <v>0</v>
      </c>
    </row>
    <row r="14" spans="1:17" ht="10.35" customHeight="1" x14ac:dyDescent="0.25">
      <c r="A14" s="164" t="s">
        <v>1889</v>
      </c>
      <c r="B14" s="164" t="s">
        <v>1075</v>
      </c>
      <c r="C14" s="753" t="s">
        <v>2720</v>
      </c>
      <c r="D14" s="79" t="s">
        <v>33</v>
      </c>
      <c r="E14" s="93">
        <v>0</v>
      </c>
      <c r="F14" s="93">
        <v>0</v>
      </c>
      <c r="G14" s="93">
        <v>0</v>
      </c>
      <c r="H14" s="93">
        <f t="shared" si="5"/>
        <v>0</v>
      </c>
      <c r="I14" s="93">
        <v>0</v>
      </c>
      <c r="J14" s="93">
        <v>0</v>
      </c>
      <c r="K14" s="93">
        <v>0</v>
      </c>
      <c r="L14" s="93">
        <v>0</v>
      </c>
      <c r="M14" s="93">
        <f t="shared" si="6"/>
        <v>0</v>
      </c>
      <c r="N14" s="696">
        <f t="shared" si="7"/>
        <v>0</v>
      </c>
      <c r="O14" s="243"/>
      <c r="P14" s="244">
        <f t="shared" si="1"/>
        <v>0</v>
      </c>
      <c r="Q14" s="245">
        <f t="shared" si="2"/>
        <v>0</v>
      </c>
    </row>
    <row r="15" spans="1:17" ht="12" customHeight="1" x14ac:dyDescent="0.25">
      <c r="A15" s="164" t="s">
        <v>1651</v>
      </c>
      <c r="B15" s="163" t="s">
        <v>1076</v>
      </c>
      <c r="C15" s="752" t="s">
        <v>2721</v>
      </c>
      <c r="D15" s="79" t="s">
        <v>33</v>
      </c>
      <c r="E15" s="94">
        <v>4894.759</v>
      </c>
      <c r="F15" s="94">
        <v>2035.2050000000002</v>
      </c>
      <c r="G15" s="94">
        <v>0</v>
      </c>
      <c r="H15" s="93">
        <f t="shared" si="5"/>
        <v>6929.9639999999999</v>
      </c>
      <c r="I15" s="94">
        <v>31.707000000000001</v>
      </c>
      <c r="J15" s="94">
        <v>298.745</v>
      </c>
      <c r="K15" s="94">
        <v>349.45</v>
      </c>
      <c r="L15" s="94">
        <v>0</v>
      </c>
      <c r="M15" s="93">
        <f t="shared" si="6"/>
        <v>7609.866</v>
      </c>
      <c r="N15" s="696">
        <f t="shared" si="7"/>
        <v>6961.6710000000003</v>
      </c>
      <c r="O15" s="243"/>
      <c r="P15" s="244">
        <f t="shared" si="1"/>
        <v>0</v>
      </c>
      <c r="Q15" s="245">
        <f t="shared" si="2"/>
        <v>0</v>
      </c>
    </row>
    <row r="16" spans="1:17" ht="12" customHeight="1" x14ac:dyDescent="0.25">
      <c r="A16" s="164" t="s">
        <v>1652</v>
      </c>
      <c r="B16" s="163" t="s">
        <v>1077</v>
      </c>
      <c r="C16" s="752" t="s">
        <v>2722</v>
      </c>
      <c r="D16" s="79" t="s">
        <v>33</v>
      </c>
      <c r="E16" s="94">
        <v>320.14600000000002</v>
      </c>
      <c r="F16" s="94">
        <v>100.51600000000001</v>
      </c>
      <c r="G16" s="94">
        <v>0</v>
      </c>
      <c r="H16" s="93">
        <f t="shared" si="5"/>
        <v>420.66200000000003</v>
      </c>
      <c r="I16" s="94">
        <v>2.4130000000000003</v>
      </c>
      <c r="J16" s="94">
        <v>133.25800000000001</v>
      </c>
      <c r="K16" s="94">
        <v>773.83100000000002</v>
      </c>
      <c r="L16" s="94">
        <v>0</v>
      </c>
      <c r="M16" s="93">
        <f t="shared" si="6"/>
        <v>1330.1640000000002</v>
      </c>
      <c r="N16" s="696">
        <f t="shared" si="7"/>
        <v>423.07500000000005</v>
      </c>
      <c r="O16" s="243"/>
      <c r="P16" s="244">
        <f t="shared" si="1"/>
        <v>0</v>
      </c>
      <c r="Q16" s="245">
        <f t="shared" si="2"/>
        <v>0</v>
      </c>
    </row>
    <row r="17" spans="1:17" ht="12" customHeight="1" x14ac:dyDescent="0.25">
      <c r="A17" s="164" t="s">
        <v>1653</v>
      </c>
      <c r="B17" s="163" t="s">
        <v>1078</v>
      </c>
      <c r="C17" s="752" t="s">
        <v>2723</v>
      </c>
      <c r="D17" s="79" t="s">
        <v>33</v>
      </c>
      <c r="E17" s="94">
        <f t="shared" ref="E17:N17" si="8">IF(OR(E18="NA",E19="NA",E20="NA",E21="NA"),"NA",IF(AND(E18="",E19="",E20="",E21=""),"",SUM(E18:E21)))</f>
        <v>60912.465000000004</v>
      </c>
      <c r="F17" s="94">
        <f t="shared" si="8"/>
        <v>10953.603000000001</v>
      </c>
      <c r="G17" s="94">
        <f t="shared" si="8"/>
        <v>0</v>
      </c>
      <c r="H17" s="94">
        <f t="shared" si="8"/>
        <v>71866.067999999999</v>
      </c>
      <c r="I17" s="94">
        <f t="shared" si="8"/>
        <v>225.54300000000001</v>
      </c>
      <c r="J17" s="94">
        <f t="shared" si="8"/>
        <v>3639.1</v>
      </c>
      <c r="K17" s="94">
        <f t="shared" si="8"/>
        <v>15264.979000000001</v>
      </c>
      <c r="L17" s="94">
        <f t="shared" si="8"/>
        <v>0</v>
      </c>
      <c r="M17" s="94">
        <f t="shared" si="8"/>
        <v>90995.69</v>
      </c>
      <c r="N17" s="94">
        <f t="shared" si="8"/>
        <v>72091.611000000004</v>
      </c>
      <c r="O17" s="243"/>
      <c r="P17" s="244">
        <f t="shared" si="1"/>
        <v>0</v>
      </c>
      <c r="Q17" s="245">
        <f t="shared" si="2"/>
        <v>-1.4551915228366852E-11</v>
      </c>
    </row>
    <row r="18" spans="1:17" ht="10.35" customHeight="1" x14ac:dyDescent="0.25">
      <c r="A18" s="164" t="s">
        <v>1654</v>
      </c>
      <c r="B18" s="164" t="s">
        <v>1079</v>
      </c>
      <c r="C18" s="753" t="s">
        <v>2724</v>
      </c>
      <c r="D18" s="79" t="s">
        <v>33</v>
      </c>
      <c r="E18" s="93">
        <v>15421.093000000001</v>
      </c>
      <c r="F18" s="93">
        <v>10953.603000000001</v>
      </c>
      <c r="G18" s="93">
        <v>0</v>
      </c>
      <c r="H18" s="93">
        <f>IF(OR(E18="NA",F18="NA",G18="NA"),"NA",IF(AND(E18="",F18="",G18=""),"",SUM(E18:G18)))</f>
        <v>26374.696000000004</v>
      </c>
      <c r="I18" s="93">
        <v>225.54300000000001</v>
      </c>
      <c r="J18" s="93">
        <v>3639.1</v>
      </c>
      <c r="K18" s="97">
        <v>15213.023000000001</v>
      </c>
      <c r="L18" s="93">
        <v>0</v>
      </c>
      <c r="M18" s="93">
        <f>IF(OR(H18="NA",I18="NA",J18="NA",K18="NA",L18="NA"),"NA",IF(AND(H18="",I18="",J18="",K18="",L18=""),"",SUM(H18:L18)))</f>
        <v>45452.362000000008</v>
      </c>
      <c r="N18" s="93">
        <f>H18+I18</f>
        <v>26600.239000000005</v>
      </c>
      <c r="O18" s="243"/>
      <c r="P18" s="244">
        <f t="shared" si="1"/>
        <v>0</v>
      </c>
      <c r="Q18" s="245">
        <f t="shared" si="2"/>
        <v>0</v>
      </c>
    </row>
    <row r="19" spans="1:17" ht="10.35" customHeight="1" x14ac:dyDescent="0.25">
      <c r="A19" s="164" t="s">
        <v>1655</v>
      </c>
      <c r="B19" s="164" t="s">
        <v>1080</v>
      </c>
      <c r="C19" s="753" t="s">
        <v>2725</v>
      </c>
      <c r="D19" s="79" t="s">
        <v>33</v>
      </c>
      <c r="E19" s="93">
        <v>45491.372000000003</v>
      </c>
      <c r="F19" s="93">
        <v>0</v>
      </c>
      <c r="G19" s="93">
        <v>0</v>
      </c>
      <c r="H19" s="93">
        <f>IF(OR(E19="NA",F19="NA",G19="NA"),"NA",IF(AND(E19="",F19="",G19=""),"",SUM(E19:G19)))</f>
        <v>45491.372000000003</v>
      </c>
      <c r="I19" s="93">
        <v>0</v>
      </c>
      <c r="J19" s="93">
        <v>0</v>
      </c>
      <c r="K19" s="97">
        <v>52.097999999999999</v>
      </c>
      <c r="L19" s="93">
        <v>0</v>
      </c>
      <c r="M19" s="93">
        <f>IF(OR(H19="NA",I19="NA",J19="NA",K19="NA",L19="NA"),"NA",IF(AND(H19="",I19="",J19="",K19="",L19=""),"",SUM(H19:L19)))</f>
        <v>45543.47</v>
      </c>
      <c r="N19" s="696">
        <f t="shared" ref="N19:N20" si="9">H19+I19</f>
        <v>45491.372000000003</v>
      </c>
      <c r="O19" s="243"/>
      <c r="P19" s="244">
        <f t="shared" si="1"/>
        <v>0</v>
      </c>
      <c r="Q19" s="245">
        <f t="shared" si="2"/>
        <v>0</v>
      </c>
    </row>
    <row r="20" spans="1:17" ht="10.35" customHeight="1" x14ac:dyDescent="0.25">
      <c r="A20" s="164" t="s">
        <v>1656</v>
      </c>
      <c r="B20" s="164" t="s">
        <v>1081</v>
      </c>
      <c r="C20" s="753" t="s">
        <v>2726</v>
      </c>
      <c r="D20" s="79" t="s">
        <v>33</v>
      </c>
      <c r="E20" s="93">
        <v>0</v>
      </c>
      <c r="F20" s="93">
        <v>0</v>
      </c>
      <c r="G20" s="93">
        <v>0</v>
      </c>
      <c r="H20" s="93">
        <f>IF(OR(E20="NA",F20="NA",G20="NA"),"NA",IF(AND(E20="",F20="",G20=""),"",SUM(E20:G20)))</f>
        <v>0</v>
      </c>
      <c r="I20" s="93">
        <v>0</v>
      </c>
      <c r="J20" s="93">
        <v>0</v>
      </c>
      <c r="K20" s="97">
        <v>-0.14200000000000002</v>
      </c>
      <c r="L20" s="93">
        <v>0</v>
      </c>
      <c r="M20" s="93">
        <f>IF(OR(H20="NA",I20="NA",J20="NA",K20="NA",L20="NA"),"NA",IF(AND(H20="",I20="",J20="",K20="",L20=""),"",SUM(H20:L20)))</f>
        <v>-0.14200000000000002</v>
      </c>
      <c r="N20" s="696">
        <f t="shared" si="9"/>
        <v>0</v>
      </c>
      <c r="O20" s="243"/>
      <c r="P20" s="244">
        <f t="shared" si="1"/>
        <v>0</v>
      </c>
      <c r="Q20" s="245">
        <f t="shared" si="2"/>
        <v>0</v>
      </c>
    </row>
    <row r="21" spans="1:17" ht="10.35" customHeight="1" x14ac:dyDescent="0.25">
      <c r="A21" s="164" t="s">
        <v>1657</v>
      </c>
      <c r="B21" s="164" t="s">
        <v>1082</v>
      </c>
      <c r="C21" s="753" t="s">
        <v>2727</v>
      </c>
      <c r="D21" s="79" t="s">
        <v>33</v>
      </c>
      <c r="E21" s="93">
        <v>0</v>
      </c>
      <c r="F21" s="93">
        <v>0</v>
      </c>
      <c r="G21" s="93">
        <v>0</v>
      </c>
      <c r="H21" s="93">
        <f>IF(OR(E21="NA",F21="NA",G21="NA"),"NA",IF(AND(E21="",F21="",G21=""),"",SUM(E21:G21)))</f>
        <v>0</v>
      </c>
      <c r="I21" s="93">
        <v>0</v>
      </c>
      <c r="J21" s="93">
        <v>0</v>
      </c>
      <c r="K21" s="97">
        <v>0</v>
      </c>
      <c r="L21" s="93">
        <v>0</v>
      </c>
      <c r="M21" s="93">
        <f>IF(OR(H21="NA",I21="NA",J21="NA",K21="NA",L21="NA"),"NA",IF(AND(H21="",I21="",J21="",K21="",L21=""),"",SUM(H21:L21)))</f>
        <v>0</v>
      </c>
      <c r="N21" s="93">
        <f>H21+I21</f>
        <v>0</v>
      </c>
      <c r="O21" s="243"/>
      <c r="P21" s="244">
        <f t="shared" si="1"/>
        <v>0</v>
      </c>
      <c r="Q21" s="245">
        <f t="shared" si="2"/>
        <v>0</v>
      </c>
    </row>
    <row r="22" spans="1:17" ht="15" customHeight="1" x14ac:dyDescent="0.25">
      <c r="A22" s="164" t="s">
        <v>1658</v>
      </c>
      <c r="B22" s="162" t="s">
        <v>1083</v>
      </c>
      <c r="C22" s="751" t="s">
        <v>2886</v>
      </c>
      <c r="D22" s="321" t="s">
        <v>33</v>
      </c>
      <c r="E22" s="189">
        <f t="shared" ref="E22:N22" si="10">IF(OR(E23="NA",E24="NA",E25="NA",E26="NA",E27="NA",E28="NA",E29="NA",E30="NA"),"NA",IF(AND(E23="",E24="",E25="",E26="",E27="",E28="",E29="",E30=""),"",SUM(E23:E30)))</f>
        <v>194976.364</v>
      </c>
      <c r="F22" s="189">
        <f t="shared" si="10"/>
        <v>24493.531999999999</v>
      </c>
      <c r="G22" s="189">
        <f t="shared" si="10"/>
        <v>-6935.5889999999999</v>
      </c>
      <c r="H22" s="189">
        <f t="shared" si="10"/>
        <v>212534.307</v>
      </c>
      <c r="I22" s="189">
        <f t="shared" si="10"/>
        <v>17021.364000000001</v>
      </c>
      <c r="J22" s="189">
        <f t="shared" si="10"/>
        <v>46190.49</v>
      </c>
      <c r="K22" s="189">
        <f t="shared" si="10"/>
        <v>106613.02900000001</v>
      </c>
      <c r="L22" s="189">
        <f t="shared" si="10"/>
        <v>-8922.5400000000009</v>
      </c>
      <c r="M22" s="189">
        <f t="shared" si="10"/>
        <v>373436.65</v>
      </c>
      <c r="N22" s="189">
        <f t="shared" si="10"/>
        <v>229555.67099999997</v>
      </c>
      <c r="O22" s="243"/>
      <c r="P22" s="325">
        <f t="shared" si="1"/>
        <v>0</v>
      </c>
      <c r="Q22" s="326">
        <f t="shared" si="2"/>
        <v>-5.8207660913467407E-11</v>
      </c>
    </row>
    <row r="23" spans="1:17" ht="12.2" customHeight="1" x14ac:dyDescent="0.25">
      <c r="A23" s="164" t="s">
        <v>1659</v>
      </c>
      <c r="B23" s="152" t="s">
        <v>135</v>
      </c>
      <c r="C23" s="750" t="s">
        <v>2887</v>
      </c>
      <c r="D23" s="141" t="s">
        <v>33</v>
      </c>
      <c r="E23" s="93">
        <f t="shared" ref="E23:N23" si="11">IF(E41="NA","NA",IF(E41="","",SUM(E41)))</f>
        <v>0</v>
      </c>
      <c r="F23" s="93">
        <f t="shared" si="11"/>
        <v>0</v>
      </c>
      <c r="G23" s="93">
        <f t="shared" si="11"/>
        <v>0</v>
      </c>
      <c r="H23" s="93">
        <f t="shared" si="11"/>
        <v>0</v>
      </c>
      <c r="I23" s="93">
        <f t="shared" si="11"/>
        <v>0</v>
      </c>
      <c r="J23" s="93">
        <f t="shared" si="11"/>
        <v>0</v>
      </c>
      <c r="K23" s="93">
        <f t="shared" si="11"/>
        <v>0</v>
      </c>
      <c r="L23" s="93">
        <f t="shared" si="11"/>
        <v>0</v>
      </c>
      <c r="M23" s="93">
        <f t="shared" si="11"/>
        <v>0</v>
      </c>
      <c r="N23" s="93">
        <f t="shared" si="11"/>
        <v>0</v>
      </c>
      <c r="O23" s="243"/>
      <c r="P23" s="244">
        <f t="shared" si="1"/>
        <v>0</v>
      </c>
      <c r="Q23" s="245">
        <f t="shared" si="2"/>
        <v>0</v>
      </c>
    </row>
    <row r="24" spans="1:17" s="374" customFormat="1" ht="10.35" customHeight="1" x14ac:dyDescent="0.25">
      <c r="A24" s="164" t="s">
        <v>1660</v>
      </c>
      <c r="B24" s="152" t="s">
        <v>1084</v>
      </c>
      <c r="C24" s="750" t="s">
        <v>2888</v>
      </c>
      <c r="D24" s="141" t="s">
        <v>33</v>
      </c>
      <c r="E24" s="93">
        <f t="shared" ref="E24:N24" si="12">IF(OR(E33="NA",E42="NA"),"NA",IF(AND(E33="",E42=""),"",SUM(E33)+SUM(E42)))</f>
        <v>16679.237000000001</v>
      </c>
      <c r="F24" s="93">
        <f t="shared" si="12"/>
        <v>2681.5830000000001</v>
      </c>
      <c r="G24" s="93">
        <f t="shared" si="12"/>
        <v>0</v>
      </c>
      <c r="H24" s="93">
        <f t="shared" si="12"/>
        <v>19360.82</v>
      </c>
      <c r="I24" s="93">
        <f t="shared" si="12"/>
        <v>2953.7429999999999</v>
      </c>
      <c r="J24" s="93">
        <f t="shared" si="12"/>
        <v>9946.7019999999993</v>
      </c>
      <c r="K24" s="93">
        <f t="shared" si="12"/>
        <v>22441.001</v>
      </c>
      <c r="L24" s="93">
        <f t="shared" si="12"/>
        <v>-4.5570000000000004</v>
      </c>
      <c r="M24" s="93">
        <f t="shared" si="12"/>
        <v>54697.709000000003</v>
      </c>
      <c r="N24" s="93">
        <f t="shared" si="12"/>
        <v>22314.562999999998</v>
      </c>
      <c r="O24" s="243"/>
      <c r="P24" s="244">
        <f t="shared" si="1"/>
        <v>0</v>
      </c>
      <c r="Q24" s="245">
        <f t="shared" si="2"/>
        <v>0</v>
      </c>
    </row>
    <row r="25" spans="1:17" s="374" customFormat="1" ht="10.35" customHeight="1" x14ac:dyDescent="0.25">
      <c r="A25" s="164" t="s">
        <v>1661</v>
      </c>
      <c r="B25" s="152" t="s">
        <v>1085</v>
      </c>
      <c r="C25" s="750" t="s">
        <v>2889</v>
      </c>
      <c r="D25" s="141" t="s">
        <v>33</v>
      </c>
      <c r="E25" s="93">
        <f t="shared" ref="E25:N25" si="13">IF(OR(E34="NA",E43="NA"),"NA",IF(AND(E34="",E43=""),"",SUM(E34)+SUM(E43)))</f>
        <v>14651.309000000001</v>
      </c>
      <c r="F25" s="93">
        <f t="shared" si="13"/>
        <v>4867.1710000000003</v>
      </c>
      <c r="G25" s="93">
        <f t="shared" si="13"/>
        <v>-554.33500000000004</v>
      </c>
      <c r="H25" s="93">
        <f t="shared" si="13"/>
        <v>18964.145</v>
      </c>
      <c r="I25" s="93">
        <f t="shared" si="13"/>
        <v>1008.284</v>
      </c>
      <c r="J25" s="93">
        <f t="shared" si="13"/>
        <v>2049.9679999999998</v>
      </c>
      <c r="K25" s="93">
        <f t="shared" si="13"/>
        <v>3464.5610000000001</v>
      </c>
      <c r="L25" s="93">
        <f t="shared" si="13"/>
        <v>-36.856000000000002</v>
      </c>
      <c r="M25" s="93">
        <f t="shared" si="13"/>
        <v>25450.102000000003</v>
      </c>
      <c r="N25" s="93">
        <f t="shared" si="13"/>
        <v>19972.429</v>
      </c>
      <c r="O25" s="243"/>
      <c r="P25" s="244">
        <f t="shared" si="1"/>
        <v>-3.637978807091713E-12</v>
      </c>
      <c r="Q25" s="245">
        <f t="shared" si="2"/>
        <v>0</v>
      </c>
    </row>
    <row r="26" spans="1:17" s="374" customFormat="1" ht="10.35" customHeight="1" x14ac:dyDescent="0.25">
      <c r="A26" s="164" t="s">
        <v>1662</v>
      </c>
      <c r="B26" s="152" t="s">
        <v>1086</v>
      </c>
      <c r="C26" s="750" t="s">
        <v>2890</v>
      </c>
      <c r="D26" s="141" t="s">
        <v>33</v>
      </c>
      <c r="E26" s="93">
        <f t="shared" ref="E26:N26" si="14">IF(OR(E35="NA",E44="NA"),"NA",IF(AND(E35="",E44=""),"",SUM(E35)+SUM(E44)))</f>
        <v>12843.353000000001</v>
      </c>
      <c r="F26" s="93">
        <f t="shared" si="14"/>
        <v>286.38800000000003</v>
      </c>
      <c r="G26" s="93">
        <f t="shared" si="14"/>
        <v>-33.78</v>
      </c>
      <c r="H26" s="93">
        <f t="shared" si="14"/>
        <v>13095.961000000001</v>
      </c>
      <c r="I26" s="93">
        <f t="shared" si="14"/>
        <v>4.2279999999999998</v>
      </c>
      <c r="J26" s="93">
        <f t="shared" si="14"/>
        <v>620.58699999999999</v>
      </c>
      <c r="K26" s="93">
        <f t="shared" si="14"/>
        <v>636.48300000000006</v>
      </c>
      <c r="L26" s="93">
        <f t="shared" si="14"/>
        <v>-107.057</v>
      </c>
      <c r="M26" s="93">
        <f t="shared" si="14"/>
        <v>14250.201999999999</v>
      </c>
      <c r="N26" s="93">
        <f t="shared" si="14"/>
        <v>13100.189</v>
      </c>
      <c r="O26" s="243"/>
      <c r="P26" s="244">
        <f t="shared" si="1"/>
        <v>0</v>
      </c>
      <c r="Q26" s="245">
        <f t="shared" si="2"/>
        <v>0</v>
      </c>
    </row>
    <row r="27" spans="1:17" s="374" customFormat="1" ht="10.35" customHeight="1" x14ac:dyDescent="0.25">
      <c r="A27" s="164" t="s">
        <v>1663</v>
      </c>
      <c r="B27" s="152" t="s">
        <v>1087</v>
      </c>
      <c r="C27" s="750" t="s">
        <v>2891</v>
      </c>
      <c r="D27" s="141" t="s">
        <v>33</v>
      </c>
      <c r="E27" s="93">
        <f t="shared" ref="E27:N27" si="15">IF(OR(E36="NA",E45="NA"),"NA",IF(AND(E36="",E45=""),"",SUM(E36)+SUM(E45)))</f>
        <v>68109.131999999998</v>
      </c>
      <c r="F27" s="93">
        <f t="shared" si="15"/>
        <v>1693.5360000000001</v>
      </c>
      <c r="G27" s="93">
        <f t="shared" si="15"/>
        <v>0</v>
      </c>
      <c r="H27" s="93">
        <f t="shared" si="15"/>
        <v>69802.668000000005</v>
      </c>
      <c r="I27" s="93">
        <f t="shared" si="15"/>
        <v>856.08699999999999</v>
      </c>
      <c r="J27" s="93">
        <f t="shared" si="15"/>
        <v>2060.63</v>
      </c>
      <c r="K27" s="93">
        <f t="shared" si="15"/>
        <v>16365.639000000001</v>
      </c>
      <c r="L27" s="93">
        <f t="shared" si="15"/>
        <v>-7.282</v>
      </c>
      <c r="M27" s="93">
        <f t="shared" si="15"/>
        <v>89077.741999999998</v>
      </c>
      <c r="N27" s="93">
        <f t="shared" si="15"/>
        <v>70658.755000000005</v>
      </c>
      <c r="O27" s="243"/>
      <c r="P27" s="244">
        <f t="shared" si="1"/>
        <v>0</v>
      </c>
      <c r="Q27" s="245">
        <f t="shared" si="2"/>
        <v>0</v>
      </c>
    </row>
    <row r="28" spans="1:17" s="374" customFormat="1" ht="10.35" customHeight="1" x14ac:dyDescent="0.25">
      <c r="A28" s="164" t="s">
        <v>1664</v>
      </c>
      <c r="B28" s="152" t="s">
        <v>1088</v>
      </c>
      <c r="C28" s="750" t="s">
        <v>2892</v>
      </c>
      <c r="D28" s="141" t="s">
        <v>33</v>
      </c>
      <c r="E28" s="93">
        <f t="shared" ref="E28:N28" si="16">IF(OR(E37="NA",E46="NA"),"NA",IF(AND(E37="",E46=""),"",SUM(E37)+SUM(E46)))</f>
        <v>0</v>
      </c>
      <c r="F28" s="93">
        <f t="shared" si="16"/>
        <v>0</v>
      </c>
      <c r="G28" s="93">
        <f t="shared" si="16"/>
        <v>0</v>
      </c>
      <c r="H28" s="93">
        <f t="shared" si="16"/>
        <v>0</v>
      </c>
      <c r="I28" s="93">
        <f t="shared" si="16"/>
        <v>0</v>
      </c>
      <c r="J28" s="93">
        <f t="shared" si="16"/>
        <v>0</v>
      </c>
      <c r="K28" s="93">
        <f t="shared" si="16"/>
        <v>0</v>
      </c>
      <c r="L28" s="93">
        <f t="shared" si="16"/>
        <v>0</v>
      </c>
      <c r="M28" s="93">
        <f t="shared" si="16"/>
        <v>0</v>
      </c>
      <c r="N28" s="93">
        <f t="shared" si="16"/>
        <v>0</v>
      </c>
      <c r="O28" s="243"/>
      <c r="P28" s="244">
        <f t="shared" si="1"/>
        <v>0</v>
      </c>
      <c r="Q28" s="245">
        <f t="shared" si="2"/>
        <v>0</v>
      </c>
    </row>
    <row r="29" spans="1:17" s="374" customFormat="1" ht="10.35" customHeight="1" x14ac:dyDescent="0.25">
      <c r="A29" s="164" t="s">
        <v>1665</v>
      </c>
      <c r="B29" s="152" t="s">
        <v>1089</v>
      </c>
      <c r="C29" s="750" t="s">
        <v>2893</v>
      </c>
      <c r="D29" s="141" t="s">
        <v>33</v>
      </c>
      <c r="E29" s="93">
        <f t="shared" ref="E29:N29" si="17">IF(OR(E38="NA",E47="NA"),"NA",IF(AND(E38="",E47=""),"",SUM(E38)+SUM(E47)))</f>
        <v>0</v>
      </c>
      <c r="F29" s="93">
        <f t="shared" si="17"/>
        <v>0.83200000000000007</v>
      </c>
      <c r="G29" s="93">
        <f t="shared" si="17"/>
        <v>0</v>
      </c>
      <c r="H29" s="93">
        <f t="shared" si="17"/>
        <v>0.83200000000000007</v>
      </c>
      <c r="I29" s="93">
        <f t="shared" si="17"/>
        <v>0</v>
      </c>
      <c r="J29" s="93">
        <f t="shared" si="17"/>
        <v>0</v>
      </c>
      <c r="K29" s="93">
        <f t="shared" si="17"/>
        <v>4.8000000000000001E-2</v>
      </c>
      <c r="L29" s="93">
        <f t="shared" si="17"/>
        <v>0</v>
      </c>
      <c r="M29" s="93">
        <f t="shared" si="17"/>
        <v>0.88000000000000012</v>
      </c>
      <c r="N29" s="93">
        <f t="shared" si="17"/>
        <v>0.83200000000000007</v>
      </c>
      <c r="O29" s="243"/>
      <c r="P29" s="244">
        <f t="shared" si="1"/>
        <v>0</v>
      </c>
      <c r="Q29" s="245">
        <f t="shared" si="2"/>
        <v>0</v>
      </c>
    </row>
    <row r="30" spans="1:17" s="374" customFormat="1" ht="10.35" customHeight="1" x14ac:dyDescent="0.25">
      <c r="A30" s="164" t="s">
        <v>1666</v>
      </c>
      <c r="B30" s="152" t="s">
        <v>1090</v>
      </c>
      <c r="C30" s="750" t="s">
        <v>2894</v>
      </c>
      <c r="D30" s="141" t="s">
        <v>33</v>
      </c>
      <c r="E30" s="93">
        <f t="shared" ref="E30:N30" si="18">IF(OR(E39="NA",E48="NA"),"NA",IF(AND(E39="",E48=""),"",SUM(E39)+SUM(E48)))</f>
        <v>82693.332999999999</v>
      </c>
      <c r="F30" s="93">
        <f t="shared" si="18"/>
        <v>14964.022000000001</v>
      </c>
      <c r="G30" s="93">
        <f t="shared" si="18"/>
        <v>-6347.4740000000002</v>
      </c>
      <c r="H30" s="93">
        <f t="shared" si="18"/>
        <v>91309.880999999994</v>
      </c>
      <c r="I30" s="93">
        <f t="shared" si="18"/>
        <v>12199.022000000001</v>
      </c>
      <c r="J30" s="93">
        <f t="shared" si="18"/>
        <v>31512.602999999999</v>
      </c>
      <c r="K30" s="93">
        <f t="shared" si="18"/>
        <v>63705.296999999999</v>
      </c>
      <c r="L30" s="93">
        <f t="shared" si="18"/>
        <v>-8766.7880000000005</v>
      </c>
      <c r="M30" s="93">
        <f t="shared" si="18"/>
        <v>189960.01499999998</v>
      </c>
      <c r="N30" s="93">
        <f t="shared" si="18"/>
        <v>103508.90299999999</v>
      </c>
      <c r="O30" s="243"/>
      <c r="P30" s="244">
        <f t="shared" si="1"/>
        <v>0</v>
      </c>
      <c r="Q30" s="245">
        <f t="shared" si="2"/>
        <v>0</v>
      </c>
    </row>
    <row r="31" spans="1:17" ht="15" customHeight="1" x14ac:dyDescent="0.25">
      <c r="A31" s="164" t="s">
        <v>1667</v>
      </c>
      <c r="B31" s="170" t="s">
        <v>1091</v>
      </c>
      <c r="C31" s="759" t="s">
        <v>2737</v>
      </c>
      <c r="D31" s="141" t="s">
        <v>33</v>
      </c>
      <c r="E31" s="94">
        <f t="shared" ref="E31:N31" si="19">IF(OR(E33="NA",E34="NA",E35="NA",E36="NA",E37="NA",E38="NA",E39="NA"),"NA",IF(AND(E33="",E34="",E35="",E36="",E37="",E38="",E39=""),"",SUM(E33:E39)))</f>
        <v>182909.94699999999</v>
      </c>
      <c r="F31" s="94">
        <f t="shared" si="19"/>
        <v>24298.497000000003</v>
      </c>
      <c r="G31" s="94">
        <f t="shared" si="19"/>
        <v>-6935.5889999999999</v>
      </c>
      <c r="H31" s="94">
        <f t="shared" si="19"/>
        <v>200272.85499999998</v>
      </c>
      <c r="I31" s="94">
        <f t="shared" si="19"/>
        <v>17021.364000000001</v>
      </c>
      <c r="J31" s="94">
        <f t="shared" si="19"/>
        <v>46188.188999999998</v>
      </c>
      <c r="K31" s="94">
        <f t="shared" si="19"/>
        <v>106612.02600000001</v>
      </c>
      <c r="L31" s="94">
        <f t="shared" si="19"/>
        <v>-8922.5400000000009</v>
      </c>
      <c r="M31" s="94">
        <f t="shared" si="19"/>
        <v>361171.89399999997</v>
      </c>
      <c r="N31" s="94">
        <f t="shared" si="19"/>
        <v>217294.21899999998</v>
      </c>
      <c r="O31" s="243"/>
      <c r="P31" s="244">
        <f t="shared" si="1"/>
        <v>0</v>
      </c>
      <c r="Q31" s="245">
        <f t="shared" si="2"/>
        <v>-5.8207660913467407E-11</v>
      </c>
    </row>
    <row r="32" spans="1:17" s="375" customFormat="1" ht="10.35" customHeight="1" x14ac:dyDescent="0.25">
      <c r="A32" s="164"/>
      <c r="B32" s="152" t="s">
        <v>1092</v>
      </c>
      <c r="C32" s="756" t="s">
        <v>2738</v>
      </c>
      <c r="D32" s="141" t="s">
        <v>33</v>
      </c>
      <c r="E32" s="383" t="s">
        <v>549</v>
      </c>
      <c r="F32" s="383" t="s">
        <v>549</v>
      </c>
      <c r="G32" s="383" t="s">
        <v>549</v>
      </c>
      <c r="H32" s="383" t="s">
        <v>549</v>
      </c>
      <c r="I32" s="383" t="s">
        <v>549</v>
      </c>
      <c r="J32" s="383" t="s">
        <v>549</v>
      </c>
      <c r="K32" s="383" t="s">
        <v>549</v>
      </c>
      <c r="L32" s="383" t="s">
        <v>549</v>
      </c>
      <c r="M32" s="383" t="s">
        <v>549</v>
      </c>
      <c r="N32" s="383" t="s">
        <v>549</v>
      </c>
      <c r="O32" s="243"/>
      <c r="P32" s="244">
        <f t="shared" si="1"/>
        <v>0</v>
      </c>
      <c r="Q32" s="245">
        <f t="shared" si="2"/>
        <v>0</v>
      </c>
    </row>
    <row r="33" spans="1:17" ht="10.35" customHeight="1" x14ac:dyDescent="0.25">
      <c r="A33" s="164" t="s">
        <v>1668</v>
      </c>
      <c r="B33" s="152" t="s">
        <v>1093</v>
      </c>
      <c r="C33" s="756" t="s">
        <v>2739</v>
      </c>
      <c r="D33" s="141" t="s">
        <v>33</v>
      </c>
      <c r="E33" s="96">
        <v>11116.248</v>
      </c>
      <c r="F33" s="96">
        <v>2657.625</v>
      </c>
      <c r="G33" s="96">
        <v>0</v>
      </c>
      <c r="H33" s="93">
        <f t="shared" ref="H33:H39" si="20">IF(OR(E33="NA",F33="NA",G33="NA"),"NA",IF(AND(E33="",F33="",G33=""),"",SUM(E33:G33)))</f>
        <v>13773.873</v>
      </c>
      <c r="I33" s="96">
        <v>2953.7429999999999</v>
      </c>
      <c r="J33" s="96">
        <v>9944.4009999999998</v>
      </c>
      <c r="K33" s="93">
        <v>22439.998</v>
      </c>
      <c r="L33" s="93">
        <v>-4.5570000000000004</v>
      </c>
      <c r="M33" s="93">
        <f t="shared" ref="M33:M39" si="21">IF(OR(H33="NA",I33="NA",J33="NA",K33="NA",L33="NA"),"NA",IF(AND(H33="",I33="",J33="",K33="",L33=""),"",SUM(H33:L33)))</f>
        <v>49107.457999999999</v>
      </c>
      <c r="N33" s="93">
        <f>H33+I33</f>
        <v>16727.615999999998</v>
      </c>
      <c r="O33" s="243"/>
      <c r="P33" s="244">
        <f t="shared" si="1"/>
        <v>0</v>
      </c>
      <c r="Q33" s="245">
        <f t="shared" si="2"/>
        <v>0</v>
      </c>
    </row>
    <row r="34" spans="1:17" ht="10.35" customHeight="1" x14ac:dyDescent="0.25">
      <c r="A34" s="164" t="s">
        <v>1669</v>
      </c>
      <c r="B34" s="152" t="s">
        <v>1094</v>
      </c>
      <c r="C34" s="756" t="s">
        <v>2740</v>
      </c>
      <c r="D34" s="141" t="s">
        <v>33</v>
      </c>
      <c r="E34" s="96">
        <v>14154.648000000001</v>
      </c>
      <c r="F34" s="96">
        <v>4703.442</v>
      </c>
      <c r="G34" s="96">
        <v>-554.33500000000004</v>
      </c>
      <c r="H34" s="93">
        <f t="shared" si="20"/>
        <v>18303.755000000001</v>
      </c>
      <c r="I34" s="96">
        <v>1008.284</v>
      </c>
      <c r="J34" s="96">
        <v>2049.9679999999998</v>
      </c>
      <c r="K34" s="93">
        <v>3464.5610000000001</v>
      </c>
      <c r="L34" s="93">
        <v>-36.856000000000002</v>
      </c>
      <c r="M34" s="93">
        <f t="shared" si="21"/>
        <v>24789.712000000003</v>
      </c>
      <c r="N34" s="696">
        <f t="shared" ref="N34:N39" si="22">H34+I34</f>
        <v>19312.039000000001</v>
      </c>
      <c r="O34" s="243"/>
      <c r="P34" s="244">
        <f t="shared" si="1"/>
        <v>0</v>
      </c>
      <c r="Q34" s="245">
        <f t="shared" si="2"/>
        <v>0</v>
      </c>
    </row>
    <row r="35" spans="1:17" ht="10.35" customHeight="1" x14ac:dyDescent="0.25">
      <c r="A35" s="164" t="s">
        <v>1670</v>
      </c>
      <c r="B35" s="152" t="s">
        <v>1095</v>
      </c>
      <c r="C35" s="756" t="s">
        <v>2741</v>
      </c>
      <c r="D35" s="141" t="s">
        <v>33</v>
      </c>
      <c r="E35" s="96">
        <v>12843.353000000001</v>
      </c>
      <c r="F35" s="96">
        <v>286.38800000000003</v>
      </c>
      <c r="G35" s="96">
        <v>-33.78</v>
      </c>
      <c r="H35" s="93">
        <f t="shared" si="20"/>
        <v>13095.961000000001</v>
      </c>
      <c r="I35" s="96">
        <v>4.2279999999999998</v>
      </c>
      <c r="J35" s="96">
        <v>620.58699999999999</v>
      </c>
      <c r="K35" s="93">
        <v>636.48300000000006</v>
      </c>
      <c r="L35" s="93">
        <v>-107.057</v>
      </c>
      <c r="M35" s="93">
        <f t="shared" si="21"/>
        <v>14250.201999999999</v>
      </c>
      <c r="N35" s="696">
        <f t="shared" si="22"/>
        <v>13100.189</v>
      </c>
      <c r="O35" s="243"/>
      <c r="P35" s="244">
        <f t="shared" si="1"/>
        <v>0</v>
      </c>
      <c r="Q35" s="245">
        <f t="shared" si="2"/>
        <v>0</v>
      </c>
    </row>
    <row r="36" spans="1:17" ht="10.35" customHeight="1" x14ac:dyDescent="0.25">
      <c r="A36" s="164" t="s">
        <v>1671</v>
      </c>
      <c r="B36" s="152" t="s">
        <v>1096</v>
      </c>
      <c r="C36" s="756" t="s">
        <v>2742</v>
      </c>
      <c r="D36" s="141" t="s">
        <v>33</v>
      </c>
      <c r="E36" s="96">
        <v>62102.364999999998</v>
      </c>
      <c r="F36" s="96">
        <v>1686.1880000000001</v>
      </c>
      <c r="G36" s="96">
        <v>0</v>
      </c>
      <c r="H36" s="93">
        <f t="shared" si="20"/>
        <v>63788.553</v>
      </c>
      <c r="I36" s="96">
        <v>856.08699999999999</v>
      </c>
      <c r="J36" s="96">
        <v>2060.63</v>
      </c>
      <c r="K36" s="93">
        <v>16365.639000000001</v>
      </c>
      <c r="L36" s="93">
        <v>-7.282</v>
      </c>
      <c r="M36" s="93">
        <f t="shared" si="21"/>
        <v>83063.626999999993</v>
      </c>
      <c r="N36" s="696">
        <f t="shared" si="22"/>
        <v>64644.639999999999</v>
      </c>
      <c r="O36" s="243"/>
      <c r="P36" s="244">
        <f t="shared" si="1"/>
        <v>0</v>
      </c>
      <c r="Q36" s="245">
        <f t="shared" si="2"/>
        <v>0</v>
      </c>
    </row>
    <row r="37" spans="1:17" ht="10.35" customHeight="1" x14ac:dyDescent="0.25">
      <c r="A37" s="164" t="s">
        <v>1672</v>
      </c>
      <c r="B37" s="152" t="s">
        <v>1097</v>
      </c>
      <c r="C37" s="756" t="s">
        <v>2895</v>
      </c>
      <c r="D37" s="141" t="s">
        <v>33</v>
      </c>
      <c r="E37" s="96">
        <v>0</v>
      </c>
      <c r="F37" s="96">
        <v>0</v>
      </c>
      <c r="G37" s="96">
        <v>0</v>
      </c>
      <c r="H37" s="93">
        <f t="shared" si="20"/>
        <v>0</v>
      </c>
      <c r="I37" s="96">
        <v>0</v>
      </c>
      <c r="J37" s="96">
        <v>0</v>
      </c>
      <c r="K37" s="93">
        <v>0</v>
      </c>
      <c r="L37" s="93">
        <v>0</v>
      </c>
      <c r="M37" s="93">
        <f t="shared" si="21"/>
        <v>0</v>
      </c>
      <c r="N37" s="696">
        <f t="shared" si="22"/>
        <v>0</v>
      </c>
      <c r="O37" s="243"/>
      <c r="P37" s="244">
        <f t="shared" si="1"/>
        <v>0</v>
      </c>
      <c r="Q37" s="245">
        <f t="shared" si="2"/>
        <v>0</v>
      </c>
    </row>
    <row r="38" spans="1:17" ht="10.35" customHeight="1" x14ac:dyDescent="0.25">
      <c r="A38" s="164" t="s">
        <v>1673</v>
      </c>
      <c r="B38" s="152" t="s">
        <v>1098</v>
      </c>
      <c r="C38" s="756" t="s">
        <v>2767</v>
      </c>
      <c r="D38" s="141" t="s">
        <v>33</v>
      </c>
      <c r="E38" s="96">
        <v>0</v>
      </c>
      <c r="F38" s="96">
        <v>0.83200000000000007</v>
      </c>
      <c r="G38" s="96">
        <v>0</v>
      </c>
      <c r="H38" s="93">
        <f t="shared" si="20"/>
        <v>0.83200000000000007</v>
      </c>
      <c r="I38" s="96">
        <v>0</v>
      </c>
      <c r="J38" s="96">
        <v>0</v>
      </c>
      <c r="K38" s="93">
        <v>4.8000000000000001E-2</v>
      </c>
      <c r="L38" s="93">
        <v>0</v>
      </c>
      <c r="M38" s="93">
        <f t="shared" si="21"/>
        <v>0.88000000000000012</v>
      </c>
      <c r="N38" s="696">
        <f t="shared" si="22"/>
        <v>0.83200000000000007</v>
      </c>
      <c r="O38" s="243"/>
      <c r="P38" s="244">
        <f t="shared" si="1"/>
        <v>0</v>
      </c>
      <c r="Q38" s="245">
        <f t="shared" si="2"/>
        <v>0</v>
      </c>
    </row>
    <row r="39" spans="1:17" ht="10.35" customHeight="1" x14ac:dyDescent="0.25">
      <c r="A39" s="164" t="s">
        <v>1674</v>
      </c>
      <c r="B39" s="152" t="s">
        <v>1099</v>
      </c>
      <c r="C39" s="756" t="s">
        <v>2745</v>
      </c>
      <c r="D39" s="141" t="s">
        <v>33</v>
      </c>
      <c r="E39" s="96">
        <v>82693.332999999999</v>
      </c>
      <c r="F39" s="96">
        <v>14964.022000000001</v>
      </c>
      <c r="G39" s="96">
        <v>-6347.4740000000002</v>
      </c>
      <c r="H39" s="93">
        <f t="shared" si="20"/>
        <v>91309.880999999994</v>
      </c>
      <c r="I39" s="96">
        <v>12199.022000000001</v>
      </c>
      <c r="J39" s="96">
        <v>31512.602999999999</v>
      </c>
      <c r="K39" s="93">
        <v>63705.296999999999</v>
      </c>
      <c r="L39" s="93">
        <v>-8766.7880000000005</v>
      </c>
      <c r="M39" s="93">
        <f t="shared" si="21"/>
        <v>189960.01499999998</v>
      </c>
      <c r="N39" s="696">
        <f t="shared" si="22"/>
        <v>103508.90299999999</v>
      </c>
      <c r="O39" s="243"/>
      <c r="P39" s="244">
        <f t="shared" si="1"/>
        <v>0</v>
      </c>
      <c r="Q39" s="245">
        <f t="shared" si="2"/>
        <v>0</v>
      </c>
    </row>
    <row r="40" spans="1:17" ht="15" customHeight="1" x14ac:dyDescent="0.25">
      <c r="A40" s="164" t="s">
        <v>1675</v>
      </c>
      <c r="B40" s="170" t="s">
        <v>1100</v>
      </c>
      <c r="C40" s="759" t="s">
        <v>2746</v>
      </c>
      <c r="D40" s="141" t="s">
        <v>33</v>
      </c>
      <c r="E40" s="94">
        <f t="shared" ref="E40:N40" si="23">IF(OR(E41="NA",E42="NA",E43="NA",E44="NA",E45="NA",E46="NA",E47="NA",E48="NA"),"NA",IF(AND(E41="",E42="",E43="",E44="",E45="",E46="",E47="",E48=""),"",SUM(E41:E48)))</f>
        <v>12066.417000000001</v>
      </c>
      <c r="F40" s="94">
        <f t="shared" si="23"/>
        <v>195.03500000000003</v>
      </c>
      <c r="G40" s="94">
        <f t="shared" si="23"/>
        <v>0</v>
      </c>
      <c r="H40" s="94">
        <f t="shared" si="23"/>
        <v>12261.452000000001</v>
      </c>
      <c r="I40" s="94">
        <f t="shared" si="23"/>
        <v>0</v>
      </c>
      <c r="J40" s="94">
        <f t="shared" si="23"/>
        <v>2.3010000000000002</v>
      </c>
      <c r="K40" s="94">
        <f t="shared" si="23"/>
        <v>1.0030000000000001</v>
      </c>
      <c r="L40" s="94">
        <f t="shared" si="23"/>
        <v>0</v>
      </c>
      <c r="M40" s="94">
        <f t="shared" si="23"/>
        <v>12264.756000000001</v>
      </c>
      <c r="N40" s="94">
        <f t="shared" si="23"/>
        <v>12261.452000000001</v>
      </c>
      <c r="O40" s="243"/>
      <c r="P40" s="244">
        <f t="shared" ref="P40:P71" si="24">IF(OR(H40="NA",E40="NA",F40="NA",G40="NA"),"NA",SUM(H40)-SUM(E40:G40))</f>
        <v>0</v>
      </c>
      <c r="Q40" s="245">
        <f t="shared" ref="Q40:Q71" si="25">IF(OR(M40="NA",H40="NA",I40="NA",J40="NA",K40="NA",L40="NA"),"NA",SUM(M40)-SUM(H40:L40))</f>
        <v>0</v>
      </c>
    </row>
    <row r="41" spans="1:17" ht="10.35" customHeight="1" x14ac:dyDescent="0.25">
      <c r="A41" s="164" t="s">
        <v>1676</v>
      </c>
      <c r="B41" s="152" t="s">
        <v>136</v>
      </c>
      <c r="C41" s="756" t="s">
        <v>2738</v>
      </c>
      <c r="D41" s="141" t="s">
        <v>33</v>
      </c>
      <c r="E41" s="93">
        <v>0</v>
      </c>
      <c r="F41" s="93">
        <v>0</v>
      </c>
      <c r="G41" s="93">
        <v>0</v>
      </c>
      <c r="H41" s="93">
        <f t="shared" ref="H41:H48" si="26">IF(OR(E41="NA",F41="NA",G41="NA"),"NA",IF(AND(E41="",F41="",G41=""),"",SUM(E41:G41)))</f>
        <v>0</v>
      </c>
      <c r="I41" s="93">
        <v>0</v>
      </c>
      <c r="J41" s="93">
        <v>0</v>
      </c>
      <c r="K41" s="97">
        <v>0</v>
      </c>
      <c r="L41" s="93">
        <v>0</v>
      </c>
      <c r="M41" s="93">
        <f t="shared" ref="M41:M48" si="27">IF(OR(H41="NA",I41="NA",J41="NA",K41="NA",L41="NA"),"NA",IF(AND(H41="",I41="",J41="",K41="",L41=""),"",SUM(H41:L41)))</f>
        <v>0</v>
      </c>
      <c r="N41" s="93">
        <f>H41+I41</f>
        <v>0</v>
      </c>
      <c r="O41" s="243"/>
      <c r="P41" s="244">
        <f t="shared" si="24"/>
        <v>0</v>
      </c>
      <c r="Q41" s="245">
        <f t="shared" si="25"/>
        <v>0</v>
      </c>
    </row>
    <row r="42" spans="1:17" ht="10.35" customHeight="1" x14ac:dyDescent="0.25">
      <c r="A42" s="164" t="s">
        <v>1677</v>
      </c>
      <c r="B42" s="152" t="s">
        <v>1101</v>
      </c>
      <c r="C42" s="756" t="s">
        <v>2739</v>
      </c>
      <c r="D42" s="141" t="s">
        <v>33</v>
      </c>
      <c r="E42" s="96">
        <v>5562.9890000000005</v>
      </c>
      <c r="F42" s="96">
        <v>23.958000000000002</v>
      </c>
      <c r="G42" s="96">
        <v>0</v>
      </c>
      <c r="H42" s="93">
        <f t="shared" si="26"/>
        <v>5586.9470000000001</v>
      </c>
      <c r="I42" s="96">
        <v>0</v>
      </c>
      <c r="J42" s="96">
        <v>2.3010000000000002</v>
      </c>
      <c r="K42" s="97">
        <v>1.0030000000000001</v>
      </c>
      <c r="L42" s="93">
        <v>0</v>
      </c>
      <c r="M42" s="93">
        <f t="shared" si="27"/>
        <v>5590.2510000000002</v>
      </c>
      <c r="N42" s="696">
        <f t="shared" ref="N42:N47" si="28">H42+I42</f>
        <v>5586.9470000000001</v>
      </c>
      <c r="O42" s="243"/>
      <c r="P42" s="244">
        <f t="shared" si="24"/>
        <v>0</v>
      </c>
      <c r="Q42" s="245">
        <f t="shared" si="25"/>
        <v>0</v>
      </c>
    </row>
    <row r="43" spans="1:17" ht="10.35" customHeight="1" x14ac:dyDescent="0.25">
      <c r="A43" s="164" t="s">
        <v>1678</v>
      </c>
      <c r="B43" s="152" t="s">
        <v>1102</v>
      </c>
      <c r="C43" s="756" t="s">
        <v>2747</v>
      </c>
      <c r="D43" s="141" t="s">
        <v>33</v>
      </c>
      <c r="E43" s="96">
        <v>496.661</v>
      </c>
      <c r="F43" s="96">
        <v>163.72900000000001</v>
      </c>
      <c r="G43" s="96">
        <v>0</v>
      </c>
      <c r="H43" s="93">
        <f t="shared" si="26"/>
        <v>660.39</v>
      </c>
      <c r="I43" s="96">
        <v>0</v>
      </c>
      <c r="J43" s="96">
        <v>0</v>
      </c>
      <c r="K43" s="97">
        <v>0</v>
      </c>
      <c r="L43" s="93">
        <v>0</v>
      </c>
      <c r="M43" s="93">
        <f t="shared" si="27"/>
        <v>660.39</v>
      </c>
      <c r="N43" s="696">
        <f t="shared" si="28"/>
        <v>660.39</v>
      </c>
      <c r="O43" s="243"/>
      <c r="P43" s="244">
        <f t="shared" si="24"/>
        <v>0</v>
      </c>
      <c r="Q43" s="245">
        <f t="shared" si="25"/>
        <v>0</v>
      </c>
    </row>
    <row r="44" spans="1:17" ht="10.35" customHeight="1" x14ac:dyDescent="0.25">
      <c r="A44" s="164" t="s">
        <v>1679</v>
      </c>
      <c r="B44" s="152" t="s">
        <v>1103</v>
      </c>
      <c r="C44" s="756" t="s">
        <v>2748</v>
      </c>
      <c r="D44" s="141" t="s">
        <v>33</v>
      </c>
      <c r="E44" s="96">
        <v>0</v>
      </c>
      <c r="F44" s="96">
        <v>0</v>
      </c>
      <c r="G44" s="96">
        <v>0</v>
      </c>
      <c r="H44" s="93">
        <f t="shared" si="26"/>
        <v>0</v>
      </c>
      <c r="I44" s="96">
        <v>0</v>
      </c>
      <c r="J44" s="96">
        <v>0</v>
      </c>
      <c r="K44" s="97">
        <v>0</v>
      </c>
      <c r="L44" s="93">
        <v>0</v>
      </c>
      <c r="M44" s="93">
        <f t="shared" si="27"/>
        <v>0</v>
      </c>
      <c r="N44" s="696">
        <f t="shared" si="28"/>
        <v>0</v>
      </c>
      <c r="O44" s="243"/>
      <c r="P44" s="244">
        <f t="shared" si="24"/>
        <v>0</v>
      </c>
      <c r="Q44" s="245">
        <f t="shared" si="25"/>
        <v>0</v>
      </c>
    </row>
    <row r="45" spans="1:17" ht="10.35" customHeight="1" x14ac:dyDescent="0.25">
      <c r="A45" s="164" t="s">
        <v>1680</v>
      </c>
      <c r="B45" s="152" t="s">
        <v>1104</v>
      </c>
      <c r="C45" s="756" t="s">
        <v>2742</v>
      </c>
      <c r="D45" s="141" t="s">
        <v>33</v>
      </c>
      <c r="E45" s="96">
        <v>6006.7669999999998</v>
      </c>
      <c r="F45" s="96">
        <v>7.3479999999999999</v>
      </c>
      <c r="G45" s="96">
        <v>0</v>
      </c>
      <c r="H45" s="93">
        <f t="shared" si="26"/>
        <v>6014.1149999999998</v>
      </c>
      <c r="I45" s="96">
        <v>0</v>
      </c>
      <c r="J45" s="96">
        <v>0</v>
      </c>
      <c r="K45" s="97">
        <v>0</v>
      </c>
      <c r="L45" s="93">
        <v>0</v>
      </c>
      <c r="M45" s="93">
        <f t="shared" si="27"/>
        <v>6014.1149999999998</v>
      </c>
      <c r="N45" s="696">
        <f t="shared" si="28"/>
        <v>6014.1149999999998</v>
      </c>
      <c r="O45" s="243"/>
      <c r="P45" s="244">
        <f t="shared" si="24"/>
        <v>0</v>
      </c>
      <c r="Q45" s="245">
        <f t="shared" si="25"/>
        <v>0</v>
      </c>
    </row>
    <row r="46" spans="1:17" ht="10.35" customHeight="1" x14ac:dyDescent="0.25">
      <c r="A46" s="164" t="s">
        <v>1681</v>
      </c>
      <c r="B46" s="152" t="s">
        <v>1105</v>
      </c>
      <c r="C46" s="756" t="s">
        <v>2896</v>
      </c>
      <c r="D46" s="141" t="s">
        <v>33</v>
      </c>
      <c r="E46" s="96">
        <v>0</v>
      </c>
      <c r="F46" s="96">
        <v>0</v>
      </c>
      <c r="G46" s="96">
        <v>0</v>
      </c>
      <c r="H46" s="93">
        <f t="shared" si="26"/>
        <v>0</v>
      </c>
      <c r="I46" s="96">
        <v>0</v>
      </c>
      <c r="J46" s="96">
        <v>0</v>
      </c>
      <c r="K46" s="97">
        <v>0</v>
      </c>
      <c r="L46" s="93">
        <v>0</v>
      </c>
      <c r="M46" s="93">
        <f t="shared" si="27"/>
        <v>0</v>
      </c>
      <c r="N46" s="696">
        <f t="shared" si="28"/>
        <v>0</v>
      </c>
      <c r="O46" s="243"/>
      <c r="P46" s="244">
        <f t="shared" si="24"/>
        <v>0</v>
      </c>
      <c r="Q46" s="245">
        <f t="shared" si="25"/>
        <v>0</v>
      </c>
    </row>
    <row r="47" spans="1:17" ht="10.35" customHeight="1" x14ac:dyDescent="0.25">
      <c r="A47" s="164" t="s">
        <v>1682</v>
      </c>
      <c r="B47" s="152" t="s">
        <v>1106</v>
      </c>
      <c r="C47" s="756" t="s">
        <v>2750</v>
      </c>
      <c r="D47" s="141" t="s">
        <v>33</v>
      </c>
      <c r="E47" s="96">
        <v>0</v>
      </c>
      <c r="F47" s="96">
        <v>0</v>
      </c>
      <c r="G47" s="96">
        <v>0</v>
      </c>
      <c r="H47" s="93">
        <f t="shared" si="26"/>
        <v>0</v>
      </c>
      <c r="I47" s="96">
        <v>0</v>
      </c>
      <c r="J47" s="96">
        <v>0</v>
      </c>
      <c r="K47" s="97">
        <v>0</v>
      </c>
      <c r="L47" s="93">
        <v>0</v>
      </c>
      <c r="M47" s="93">
        <f t="shared" si="27"/>
        <v>0</v>
      </c>
      <c r="N47" s="696">
        <f t="shared" si="28"/>
        <v>0</v>
      </c>
      <c r="O47" s="243"/>
      <c r="P47" s="244">
        <f t="shared" si="24"/>
        <v>0</v>
      </c>
      <c r="Q47" s="245">
        <f t="shared" si="25"/>
        <v>0</v>
      </c>
    </row>
    <row r="48" spans="1:17" ht="10.35" customHeight="1" x14ac:dyDescent="0.25">
      <c r="A48" s="164" t="s">
        <v>1683</v>
      </c>
      <c r="B48" s="152" t="s">
        <v>1107</v>
      </c>
      <c r="C48" s="756" t="s">
        <v>2751</v>
      </c>
      <c r="D48" s="141" t="s">
        <v>33</v>
      </c>
      <c r="E48" s="96">
        <v>0</v>
      </c>
      <c r="F48" s="96">
        <v>0</v>
      </c>
      <c r="G48" s="96">
        <v>0</v>
      </c>
      <c r="H48" s="93">
        <f t="shared" si="26"/>
        <v>0</v>
      </c>
      <c r="I48" s="96">
        <v>0</v>
      </c>
      <c r="J48" s="96">
        <v>0</v>
      </c>
      <c r="K48" s="97">
        <v>0</v>
      </c>
      <c r="L48" s="93">
        <v>0</v>
      </c>
      <c r="M48" s="93">
        <f t="shared" si="27"/>
        <v>0</v>
      </c>
      <c r="N48" s="93">
        <f>H48+I48</f>
        <v>0</v>
      </c>
      <c r="O48" s="243"/>
      <c r="P48" s="244">
        <f t="shared" si="24"/>
        <v>0</v>
      </c>
      <c r="Q48" s="245">
        <f t="shared" si="25"/>
        <v>0</v>
      </c>
    </row>
    <row r="49" spans="1:17" ht="15" customHeight="1" x14ac:dyDescent="0.25">
      <c r="A49" s="164" t="s">
        <v>1684</v>
      </c>
      <c r="B49" s="171" t="s">
        <v>1108</v>
      </c>
      <c r="C49" s="757" t="s">
        <v>2897</v>
      </c>
      <c r="D49" s="346" t="s">
        <v>33</v>
      </c>
      <c r="E49" s="189">
        <f t="shared" ref="E49:N49" si="29">IF(OR(E50="NA",E51="NA",E52="NA",E53="NA",E54="NA",E55="NA",E61="NA",E62="NA"),"NA",IF(AND(E50="",E51="",E52="",E53="",E54="",E55="",E61="",E62=""),"",SUM(E50:E55)+SUM(E61:E62)))</f>
        <v>522420.37199999997</v>
      </c>
      <c r="F49" s="189">
        <f t="shared" si="29"/>
        <v>10889.184999999999</v>
      </c>
      <c r="G49" s="189">
        <f t="shared" si="29"/>
        <v>-6849.4220000000005</v>
      </c>
      <c r="H49" s="189">
        <f t="shared" si="29"/>
        <v>526460.13500000001</v>
      </c>
      <c r="I49" s="189">
        <f t="shared" si="29"/>
        <v>10096.639000000001</v>
      </c>
      <c r="J49" s="189">
        <f t="shared" si="29"/>
        <v>19942.712</v>
      </c>
      <c r="K49" s="189">
        <f t="shared" si="29"/>
        <v>40221.273000000001</v>
      </c>
      <c r="L49" s="189">
        <f t="shared" si="29"/>
        <v>-4488.777000000001</v>
      </c>
      <c r="M49" s="189">
        <f t="shared" si="29"/>
        <v>592231.98200000008</v>
      </c>
      <c r="N49" s="189">
        <f t="shared" si="29"/>
        <v>536556.77399999998</v>
      </c>
      <c r="O49" s="243"/>
      <c r="P49" s="325">
        <f t="shared" si="24"/>
        <v>0</v>
      </c>
      <c r="Q49" s="326">
        <f t="shared" si="25"/>
        <v>0</v>
      </c>
    </row>
    <row r="50" spans="1:17" s="374" customFormat="1" ht="12.2" customHeight="1" x14ac:dyDescent="0.25">
      <c r="A50" s="164" t="s">
        <v>1685</v>
      </c>
      <c r="B50" s="152" t="s">
        <v>1109</v>
      </c>
      <c r="C50" s="750" t="s">
        <v>2898</v>
      </c>
      <c r="D50" s="141" t="s">
        <v>33</v>
      </c>
      <c r="E50" s="93">
        <f>IF(+E72="","",+E72)</f>
        <v>0</v>
      </c>
      <c r="F50" s="93">
        <f t="shared" ref="F50:N50" si="30">IF(+F72="","",+F72)</f>
        <v>0</v>
      </c>
      <c r="G50" s="93">
        <f t="shared" si="30"/>
        <v>0</v>
      </c>
      <c r="H50" s="93">
        <f t="shared" si="30"/>
        <v>0</v>
      </c>
      <c r="I50" s="93">
        <f t="shared" si="30"/>
        <v>0</v>
      </c>
      <c r="J50" s="93">
        <f t="shared" si="30"/>
        <v>0</v>
      </c>
      <c r="K50" s="93">
        <f t="shared" si="30"/>
        <v>0</v>
      </c>
      <c r="L50" s="93">
        <f t="shared" si="30"/>
        <v>0</v>
      </c>
      <c r="M50" s="93">
        <f t="shared" si="30"/>
        <v>0</v>
      </c>
      <c r="N50" s="93">
        <f t="shared" si="30"/>
        <v>0</v>
      </c>
      <c r="O50" s="243"/>
      <c r="P50" s="244">
        <f t="shared" si="24"/>
        <v>0</v>
      </c>
      <c r="Q50" s="245">
        <f t="shared" si="25"/>
        <v>0</v>
      </c>
    </row>
    <row r="51" spans="1:17" s="374" customFormat="1" ht="10.35" customHeight="1" x14ac:dyDescent="0.25">
      <c r="A51" s="164" t="s">
        <v>1686</v>
      </c>
      <c r="B51" s="152" t="s">
        <v>1110</v>
      </c>
      <c r="C51" s="750" t="s">
        <v>2899</v>
      </c>
      <c r="D51" s="141" t="s">
        <v>33</v>
      </c>
      <c r="E51" s="93">
        <f t="shared" ref="E51:N51" si="31">IF(OR(E64="NA",E73="NA"),"NA",IF(AND(E64="",E73=""),"",SUM(E64)+SUM(E73)))</f>
        <v>0</v>
      </c>
      <c r="F51" s="93">
        <f t="shared" si="31"/>
        <v>0</v>
      </c>
      <c r="G51" s="93">
        <f t="shared" si="31"/>
        <v>0</v>
      </c>
      <c r="H51" s="93">
        <f t="shared" si="31"/>
        <v>0</v>
      </c>
      <c r="I51" s="93">
        <f t="shared" si="31"/>
        <v>0</v>
      </c>
      <c r="J51" s="93">
        <f t="shared" si="31"/>
        <v>0</v>
      </c>
      <c r="K51" s="93">
        <f t="shared" si="31"/>
        <v>0</v>
      </c>
      <c r="L51" s="93">
        <f t="shared" si="31"/>
        <v>0</v>
      </c>
      <c r="M51" s="93">
        <f t="shared" si="31"/>
        <v>0</v>
      </c>
      <c r="N51" s="93">
        <f t="shared" si="31"/>
        <v>0</v>
      </c>
      <c r="O51" s="243"/>
      <c r="P51" s="244">
        <f t="shared" si="24"/>
        <v>0</v>
      </c>
      <c r="Q51" s="245">
        <f t="shared" si="25"/>
        <v>0</v>
      </c>
    </row>
    <row r="52" spans="1:17" s="374" customFormat="1" ht="10.35" customHeight="1" x14ac:dyDescent="0.25">
      <c r="A52" s="164" t="s">
        <v>1687</v>
      </c>
      <c r="B52" s="152" t="s">
        <v>1111</v>
      </c>
      <c r="C52" s="750" t="s">
        <v>2900</v>
      </c>
      <c r="D52" s="141" t="s">
        <v>33</v>
      </c>
      <c r="E52" s="93">
        <f t="shared" ref="E52:N52" si="32">IF(OR(E65="NA",E74="NA"),"NA",IF(AND(E65="",E74=""),"",SUM(E65)+SUM(E74)))</f>
        <v>276268.90700000001</v>
      </c>
      <c r="F52" s="93">
        <f t="shared" si="32"/>
        <v>0</v>
      </c>
      <c r="G52" s="93">
        <f t="shared" si="32"/>
        <v>-554.33500000000004</v>
      </c>
      <c r="H52" s="93">
        <f t="shared" si="32"/>
        <v>275714.57200000004</v>
      </c>
      <c r="I52" s="93">
        <f t="shared" si="32"/>
        <v>0.438</v>
      </c>
      <c r="J52" s="93">
        <f t="shared" si="32"/>
        <v>137.96</v>
      </c>
      <c r="K52" s="93">
        <f t="shared" si="32"/>
        <v>973.50700000000006</v>
      </c>
      <c r="L52" s="93">
        <f t="shared" si="32"/>
        <v>-36.856000000000002</v>
      </c>
      <c r="M52" s="93">
        <f t="shared" si="32"/>
        <v>276789.62099999998</v>
      </c>
      <c r="N52" s="93">
        <f t="shared" si="32"/>
        <v>275715.01</v>
      </c>
      <c r="O52" s="243"/>
      <c r="P52" s="244">
        <f t="shared" si="24"/>
        <v>5.8207660913467407E-11</v>
      </c>
      <c r="Q52" s="245">
        <f t="shared" si="25"/>
        <v>-5.8207660913467407E-11</v>
      </c>
    </row>
    <row r="53" spans="1:17" s="374" customFormat="1" ht="10.35" customHeight="1" x14ac:dyDescent="0.25">
      <c r="A53" s="164" t="s">
        <v>1688</v>
      </c>
      <c r="B53" s="152" t="s">
        <v>1112</v>
      </c>
      <c r="C53" s="750" t="s">
        <v>2901</v>
      </c>
      <c r="D53" s="141" t="s">
        <v>33</v>
      </c>
      <c r="E53" s="93">
        <f t="shared" ref="E53:N53" si="33">IF(OR(E66="NA",E75="NA"),"NA",IF(AND(E66="",E75=""),"",SUM(E66)+SUM(E75)))</f>
        <v>60161.496999999996</v>
      </c>
      <c r="F53" s="93">
        <f t="shared" si="33"/>
        <v>1182.961</v>
      </c>
      <c r="G53" s="93">
        <f t="shared" si="33"/>
        <v>-4.6929999999999996</v>
      </c>
      <c r="H53" s="93">
        <f t="shared" si="33"/>
        <v>61339.764999999999</v>
      </c>
      <c r="I53" s="93">
        <f t="shared" si="33"/>
        <v>838.29399999999998</v>
      </c>
      <c r="J53" s="93">
        <f t="shared" si="33"/>
        <v>3977.4400000000005</v>
      </c>
      <c r="K53" s="93">
        <f t="shared" si="33"/>
        <v>8472.2469999999994</v>
      </c>
      <c r="L53" s="93">
        <f t="shared" si="33"/>
        <v>-134.97200000000001</v>
      </c>
      <c r="M53" s="93">
        <f t="shared" si="33"/>
        <v>74492.774000000005</v>
      </c>
      <c r="N53" s="93">
        <f t="shared" si="33"/>
        <v>62178.059000000001</v>
      </c>
      <c r="O53" s="243"/>
      <c r="P53" s="244">
        <f t="shared" si="24"/>
        <v>0</v>
      </c>
      <c r="Q53" s="245">
        <f t="shared" si="25"/>
        <v>0</v>
      </c>
    </row>
    <row r="54" spans="1:17" s="374" customFormat="1" ht="10.35" customHeight="1" x14ac:dyDescent="0.25">
      <c r="A54" s="164" t="s">
        <v>1689</v>
      </c>
      <c r="B54" s="152" t="s">
        <v>1113</v>
      </c>
      <c r="C54" s="750" t="s">
        <v>2902</v>
      </c>
      <c r="D54" s="141" t="s">
        <v>33</v>
      </c>
      <c r="E54" s="93">
        <f t="shared" ref="E54:N54" si="34">IF(OR(E67="NA",E76="NA"),"NA",IF(AND(E67="",E76=""),"",SUM(E67)+SUM(E76)))</f>
        <v>0</v>
      </c>
      <c r="F54" s="93">
        <f t="shared" si="34"/>
        <v>0</v>
      </c>
      <c r="G54" s="93">
        <f t="shared" si="34"/>
        <v>0</v>
      </c>
      <c r="H54" s="93">
        <f t="shared" si="34"/>
        <v>0</v>
      </c>
      <c r="I54" s="93">
        <f t="shared" si="34"/>
        <v>0</v>
      </c>
      <c r="J54" s="93">
        <f t="shared" si="34"/>
        <v>0</v>
      </c>
      <c r="K54" s="93">
        <f t="shared" si="34"/>
        <v>0</v>
      </c>
      <c r="L54" s="93">
        <f t="shared" si="34"/>
        <v>0</v>
      </c>
      <c r="M54" s="93">
        <f t="shared" si="34"/>
        <v>0</v>
      </c>
      <c r="N54" s="93">
        <f t="shared" si="34"/>
        <v>0</v>
      </c>
      <c r="O54" s="243"/>
      <c r="P54" s="244">
        <f t="shared" si="24"/>
        <v>0</v>
      </c>
      <c r="Q54" s="245">
        <f t="shared" si="25"/>
        <v>0</v>
      </c>
    </row>
    <row r="55" spans="1:17" s="374" customFormat="1" ht="12.95" customHeight="1" x14ac:dyDescent="0.25">
      <c r="A55" s="164" t="s">
        <v>1690</v>
      </c>
      <c r="B55" s="152" t="s">
        <v>1114</v>
      </c>
      <c r="C55" s="750" t="s">
        <v>2903</v>
      </c>
      <c r="D55" s="141" t="s">
        <v>33</v>
      </c>
      <c r="E55" s="93">
        <f t="shared" ref="E55:N55" si="35">IF(OR(E68="NA",E77="NA"),"NA",IF(AND(E68="",E77=""),"",SUM(E68)+SUM(E77)))</f>
        <v>0</v>
      </c>
      <c r="F55" s="93">
        <f t="shared" si="35"/>
        <v>0</v>
      </c>
      <c r="G55" s="93">
        <f t="shared" si="35"/>
        <v>0</v>
      </c>
      <c r="H55" s="93">
        <f t="shared" si="35"/>
        <v>0</v>
      </c>
      <c r="I55" s="93">
        <f t="shared" si="35"/>
        <v>0</v>
      </c>
      <c r="J55" s="93">
        <f t="shared" si="35"/>
        <v>0</v>
      </c>
      <c r="K55" s="93">
        <f t="shared" si="35"/>
        <v>0</v>
      </c>
      <c r="L55" s="93">
        <f t="shared" si="35"/>
        <v>0</v>
      </c>
      <c r="M55" s="93">
        <f t="shared" si="35"/>
        <v>0</v>
      </c>
      <c r="N55" s="93">
        <f t="shared" si="35"/>
        <v>0</v>
      </c>
      <c r="O55" s="243"/>
      <c r="P55" s="244">
        <f t="shared" si="24"/>
        <v>0</v>
      </c>
      <c r="Q55" s="245">
        <f t="shared" si="25"/>
        <v>0</v>
      </c>
    </row>
    <row r="56" spans="1:17" s="374" customFormat="1" ht="10.35" customHeight="1" x14ac:dyDescent="0.25">
      <c r="A56" s="164" t="s">
        <v>1890</v>
      </c>
      <c r="B56" s="152" t="s">
        <v>1115</v>
      </c>
      <c r="C56" s="756" t="s">
        <v>2759</v>
      </c>
      <c r="D56" s="141" t="s">
        <v>33</v>
      </c>
      <c r="E56" s="93">
        <v>0</v>
      </c>
      <c r="F56" s="93">
        <v>0</v>
      </c>
      <c r="G56" s="93">
        <v>0</v>
      </c>
      <c r="H56" s="93">
        <f>IF(OR(E56="NA",F56="NA",G56="NA"),"NA",IF(AND(E56="",F56="",G56=""),"",SUM(E56:G56)))</f>
        <v>0</v>
      </c>
      <c r="I56" s="93">
        <v>0</v>
      </c>
      <c r="J56" s="93">
        <v>0</v>
      </c>
      <c r="K56" s="93">
        <v>0</v>
      </c>
      <c r="L56" s="93">
        <v>0</v>
      </c>
      <c r="M56" s="93">
        <f>IF(OR(H56="NA",I56="NA",J56="NA",K56="NA",L56="NA"),"NA",IF(AND(H56="",I56="",J56="",K56="",L56=""),"",SUM(H56:L56)))</f>
        <v>0</v>
      </c>
      <c r="N56" s="93">
        <f>H56+I56</f>
        <v>0</v>
      </c>
      <c r="O56" s="243"/>
      <c r="P56" s="244">
        <f t="shared" si="24"/>
        <v>0</v>
      </c>
      <c r="Q56" s="245">
        <f t="shared" si="25"/>
        <v>0</v>
      </c>
    </row>
    <row r="57" spans="1:17" s="374" customFormat="1" ht="10.35" customHeight="1" x14ac:dyDescent="0.25">
      <c r="A57" s="164" t="s">
        <v>1891</v>
      </c>
      <c r="B57" s="152" t="s">
        <v>1116</v>
      </c>
      <c r="C57" s="756" t="s">
        <v>2760</v>
      </c>
      <c r="D57" s="141" t="s">
        <v>33</v>
      </c>
      <c r="E57" s="93">
        <v>0</v>
      </c>
      <c r="F57" s="93">
        <v>0</v>
      </c>
      <c r="G57" s="93">
        <v>0</v>
      </c>
      <c r="H57" s="93">
        <f>IF(OR(E57="NA",F57="NA",G57="NA"),"NA",IF(AND(E57="",F57="",G57=""),"",SUM(E57:G57)))</f>
        <v>0</v>
      </c>
      <c r="I57" s="93">
        <v>0</v>
      </c>
      <c r="J57" s="93">
        <v>0</v>
      </c>
      <c r="K57" s="93">
        <v>0</v>
      </c>
      <c r="L57" s="93">
        <v>0</v>
      </c>
      <c r="M57" s="93">
        <f>IF(OR(H57="NA",I57="NA",J57="NA",K57="NA",L57="NA"),"NA",IF(AND(H57="",I57="",J57="",K57="",L57=""),"",SUM(H57:L57)))</f>
        <v>0</v>
      </c>
      <c r="N57" s="696">
        <f t="shared" ref="N57:N60" si="36">H57+I57</f>
        <v>0</v>
      </c>
      <c r="O57" s="243"/>
      <c r="P57" s="244">
        <f t="shared" si="24"/>
        <v>0</v>
      </c>
      <c r="Q57" s="245">
        <f t="shared" si="25"/>
        <v>0</v>
      </c>
    </row>
    <row r="58" spans="1:17" s="374" customFormat="1" ht="10.35" customHeight="1" x14ac:dyDescent="0.25">
      <c r="A58" s="164" t="s">
        <v>1892</v>
      </c>
      <c r="B58" s="152" t="s">
        <v>1117</v>
      </c>
      <c r="C58" s="756" t="s">
        <v>2761</v>
      </c>
      <c r="D58" s="141" t="s">
        <v>33</v>
      </c>
      <c r="E58" s="93">
        <v>0</v>
      </c>
      <c r="F58" s="93">
        <v>0</v>
      </c>
      <c r="G58" s="93">
        <v>0</v>
      </c>
      <c r="H58" s="93">
        <f>IF(OR(E58="NA",F58="NA",G58="NA"),"NA",IF(AND(E58="",F58="",G58=""),"",SUM(E58:G58)))</f>
        <v>0</v>
      </c>
      <c r="I58" s="93">
        <v>0</v>
      </c>
      <c r="J58" s="93">
        <v>0</v>
      </c>
      <c r="K58" s="93">
        <v>0</v>
      </c>
      <c r="L58" s="93">
        <v>0</v>
      </c>
      <c r="M58" s="93">
        <f>IF(OR(H58="NA",I58="NA",J58="NA",K58="NA",L58="NA"),"NA",IF(AND(H58="",I58="",J58="",K58="",L58=""),"",SUM(H58:L58)))</f>
        <v>0</v>
      </c>
      <c r="N58" s="696">
        <f t="shared" si="36"/>
        <v>0</v>
      </c>
      <c r="O58" s="243"/>
      <c r="P58" s="244">
        <f t="shared" si="24"/>
        <v>0</v>
      </c>
      <c r="Q58" s="245">
        <f t="shared" si="25"/>
        <v>0</v>
      </c>
    </row>
    <row r="59" spans="1:17" s="374" customFormat="1" ht="10.35" customHeight="1" x14ac:dyDescent="0.25">
      <c r="A59" s="164" t="s">
        <v>1893</v>
      </c>
      <c r="B59" s="152" t="s">
        <v>1118</v>
      </c>
      <c r="C59" s="756" t="s">
        <v>2762</v>
      </c>
      <c r="D59" s="141" t="s">
        <v>33</v>
      </c>
      <c r="E59" s="93">
        <v>0</v>
      </c>
      <c r="F59" s="93">
        <v>0</v>
      </c>
      <c r="G59" s="93">
        <v>0</v>
      </c>
      <c r="H59" s="93">
        <f>IF(OR(E59="NA",F59="NA",G59="NA"),"NA",IF(AND(E59="",F59="",G59=""),"",SUM(E59:G59)))</f>
        <v>0</v>
      </c>
      <c r="I59" s="93">
        <v>0</v>
      </c>
      <c r="J59" s="93">
        <v>0</v>
      </c>
      <c r="K59" s="93">
        <v>0</v>
      </c>
      <c r="L59" s="93">
        <v>0</v>
      </c>
      <c r="M59" s="93">
        <f>IF(OR(H59="NA",I59="NA",J59="NA",K59="NA",L59="NA"),"NA",IF(AND(H59="",I59="",J59="",K59="",L59=""),"",SUM(H59:L59)))</f>
        <v>0</v>
      </c>
      <c r="N59" s="696">
        <f t="shared" si="36"/>
        <v>0</v>
      </c>
      <c r="O59" s="243"/>
      <c r="P59" s="244">
        <f t="shared" si="24"/>
        <v>0</v>
      </c>
      <c r="Q59" s="245">
        <f t="shared" si="25"/>
        <v>0</v>
      </c>
    </row>
    <row r="60" spans="1:17" s="374" customFormat="1" ht="10.35" customHeight="1" x14ac:dyDescent="0.25">
      <c r="A60" s="164" t="s">
        <v>1894</v>
      </c>
      <c r="B60" s="152" t="s">
        <v>1119</v>
      </c>
      <c r="C60" s="756" t="s">
        <v>2904</v>
      </c>
      <c r="D60" s="141" t="s">
        <v>33</v>
      </c>
      <c r="E60" s="93">
        <v>0</v>
      </c>
      <c r="F60" s="93">
        <v>0</v>
      </c>
      <c r="G60" s="93">
        <v>0</v>
      </c>
      <c r="H60" s="93">
        <f>IF(OR(E60="NA",F60="NA",G60="NA"),"NA",IF(AND(E60="",F60="",G60=""),"",SUM(E60:G60)))</f>
        <v>0</v>
      </c>
      <c r="I60" s="93">
        <v>0</v>
      </c>
      <c r="J60" s="93">
        <v>0</v>
      </c>
      <c r="K60" s="93">
        <v>0</v>
      </c>
      <c r="L60" s="93">
        <v>0</v>
      </c>
      <c r="M60" s="93">
        <f>IF(OR(H60="NA",I60="NA",J60="NA",K60="NA",L60="NA"),"NA",IF(AND(H60="",I60="",J60="",K60="",L60=""),"",SUM(H60:L60)))</f>
        <v>0</v>
      </c>
      <c r="N60" s="696">
        <f t="shared" si="36"/>
        <v>0</v>
      </c>
      <c r="O60" s="243"/>
      <c r="P60" s="244">
        <f t="shared" si="24"/>
        <v>0</v>
      </c>
      <c r="Q60" s="245">
        <f t="shared" si="25"/>
        <v>0</v>
      </c>
    </row>
    <row r="61" spans="1:17" s="374" customFormat="1" ht="10.35" customHeight="1" x14ac:dyDescent="0.25">
      <c r="A61" s="164" t="s">
        <v>1691</v>
      </c>
      <c r="B61" s="152" t="s">
        <v>1120</v>
      </c>
      <c r="C61" s="750" t="s">
        <v>2905</v>
      </c>
      <c r="D61" s="141" t="s">
        <v>33</v>
      </c>
      <c r="E61" s="93">
        <f t="shared" ref="E61:N61" si="37">IF(OR(E69="NA",E78="NA"),"NA",IF(AND(E69="",E78=""),"",SUM(E69)+SUM(E78)))</f>
        <v>-490.31700000000001</v>
      </c>
      <c r="F61" s="93">
        <f t="shared" si="37"/>
        <v>-6.431</v>
      </c>
      <c r="G61" s="93">
        <f t="shared" si="37"/>
        <v>0</v>
      </c>
      <c r="H61" s="93">
        <f t="shared" si="37"/>
        <v>-496.74799999999999</v>
      </c>
      <c r="I61" s="93">
        <f t="shared" si="37"/>
        <v>0</v>
      </c>
      <c r="J61" s="93">
        <f t="shared" si="37"/>
        <v>0</v>
      </c>
      <c r="K61" s="93">
        <f t="shared" si="37"/>
        <v>0</v>
      </c>
      <c r="L61" s="93">
        <f t="shared" si="37"/>
        <v>0</v>
      </c>
      <c r="M61" s="93">
        <f t="shared" si="37"/>
        <v>-496.74799999999999</v>
      </c>
      <c r="N61" s="93">
        <f t="shared" si="37"/>
        <v>-496.74799999999999</v>
      </c>
      <c r="O61" s="243"/>
      <c r="P61" s="244">
        <f t="shared" si="24"/>
        <v>0</v>
      </c>
      <c r="Q61" s="245">
        <f t="shared" si="25"/>
        <v>0</v>
      </c>
    </row>
    <row r="62" spans="1:17" s="374" customFormat="1" ht="10.35" customHeight="1" x14ac:dyDescent="0.25">
      <c r="A62" s="164" t="s">
        <v>1692</v>
      </c>
      <c r="B62" s="152" t="s">
        <v>1121</v>
      </c>
      <c r="C62" s="750" t="s">
        <v>2906</v>
      </c>
      <c r="D62" s="141" t="s">
        <v>33</v>
      </c>
      <c r="E62" s="93">
        <f t="shared" ref="E62:N62" si="38">IF(OR(E70="NA",E79="NA"),"NA",IF(AND(E70="",E79=""),"",SUM(E70)+SUM(E79)))</f>
        <v>186480.285</v>
      </c>
      <c r="F62" s="93">
        <f t="shared" si="38"/>
        <v>9712.6550000000007</v>
      </c>
      <c r="G62" s="93">
        <f t="shared" si="38"/>
        <v>-6290.3940000000002</v>
      </c>
      <c r="H62" s="93">
        <f t="shared" si="38"/>
        <v>189902.546</v>
      </c>
      <c r="I62" s="93">
        <f t="shared" si="38"/>
        <v>9257.9070000000011</v>
      </c>
      <c r="J62" s="93">
        <f t="shared" si="38"/>
        <v>15827.312</v>
      </c>
      <c r="K62" s="93">
        <f t="shared" si="38"/>
        <v>30775.519</v>
      </c>
      <c r="L62" s="93">
        <f t="shared" si="38"/>
        <v>-4316.9490000000005</v>
      </c>
      <c r="M62" s="93">
        <f t="shared" si="38"/>
        <v>241446.33500000002</v>
      </c>
      <c r="N62" s="93">
        <f t="shared" si="38"/>
        <v>199160.45300000001</v>
      </c>
      <c r="O62" s="243"/>
      <c r="P62" s="244">
        <f t="shared" si="24"/>
        <v>0</v>
      </c>
      <c r="Q62" s="245">
        <f t="shared" si="25"/>
        <v>0</v>
      </c>
    </row>
    <row r="63" spans="1:17" ht="15" customHeight="1" x14ac:dyDescent="0.25">
      <c r="A63" s="164" t="s">
        <v>1693</v>
      </c>
      <c r="B63" s="170" t="s">
        <v>1122</v>
      </c>
      <c r="C63" s="759" t="s">
        <v>2766</v>
      </c>
      <c r="D63" s="141" t="s">
        <v>33</v>
      </c>
      <c r="E63" s="94">
        <f>IF(OR(E64="NA",E65="NA",E66="NA",E67="NA",E68="NA",E69="NA",E70="NA"),"NA",IF(AND(E64="",E65="",E66="",E67="",E68="",E69="",E70=""),"",SUM(E64:E70)))</f>
        <v>389660.99400000001</v>
      </c>
      <c r="F63" s="94">
        <f t="shared" ref="F63:N63" si="39">IF(OR(F64="NA",F65="NA",F66="NA",F67="NA",F68="NA",F69="NA",F70="NA"),"NA",IF(AND(F64="",F65="",F66="",F67="",F68="",F69="",F70=""),"",SUM(F64:F70)))</f>
        <v>9951.8950000000004</v>
      </c>
      <c r="G63" s="94">
        <f t="shared" si="39"/>
        <v>-6849.4220000000005</v>
      </c>
      <c r="H63" s="94">
        <f t="shared" si="39"/>
        <v>392763.46700000006</v>
      </c>
      <c r="I63" s="94">
        <f t="shared" si="39"/>
        <v>10095.784000000001</v>
      </c>
      <c r="J63" s="94">
        <f t="shared" si="39"/>
        <v>19318.275999999998</v>
      </c>
      <c r="K63" s="94">
        <f t="shared" si="39"/>
        <v>38023.103999999999</v>
      </c>
      <c r="L63" s="94">
        <f t="shared" si="39"/>
        <v>-4488.777000000001</v>
      </c>
      <c r="M63" s="94">
        <f t="shared" si="39"/>
        <v>455711.85400000005</v>
      </c>
      <c r="N63" s="94">
        <f t="shared" si="39"/>
        <v>402859.25100000005</v>
      </c>
      <c r="O63" s="243"/>
      <c r="P63" s="244">
        <f t="shared" si="24"/>
        <v>5.8207660913467407E-11</v>
      </c>
      <c r="Q63" s="245">
        <f t="shared" si="25"/>
        <v>0</v>
      </c>
    </row>
    <row r="64" spans="1:17" ht="10.35" customHeight="1" x14ac:dyDescent="0.25">
      <c r="A64" s="164" t="s">
        <v>1694</v>
      </c>
      <c r="B64" s="152" t="s">
        <v>1123</v>
      </c>
      <c r="C64" s="756" t="s">
        <v>2739</v>
      </c>
      <c r="D64" s="141" t="s">
        <v>33</v>
      </c>
      <c r="E64" s="93">
        <v>0</v>
      </c>
      <c r="F64" s="93">
        <v>0</v>
      </c>
      <c r="G64" s="93">
        <v>0</v>
      </c>
      <c r="H64" s="93">
        <f t="shared" ref="H64:H70" si="40">IF(OR(E64="NA",F64="NA",G64="NA"),"NA",IF(AND(E64="",F64="",G64=""),"",SUM(E64:G64)))</f>
        <v>0</v>
      </c>
      <c r="I64" s="93">
        <v>0</v>
      </c>
      <c r="J64" s="93">
        <v>0</v>
      </c>
      <c r="K64" s="93">
        <v>0</v>
      </c>
      <c r="L64" s="93">
        <v>0</v>
      </c>
      <c r="M64" s="93">
        <f t="shared" ref="M64:M70" si="41">IF(OR(H64="NA",I64="NA",J64="NA",K64="NA",L64="NA"),"NA",IF(AND(H64="",I64="",J64="",K64="",L64=""),"",SUM(H64:L64)))</f>
        <v>0</v>
      </c>
      <c r="N64" s="93">
        <f>H64+I64</f>
        <v>0</v>
      </c>
      <c r="O64" s="243"/>
      <c r="P64" s="244">
        <f t="shared" si="24"/>
        <v>0</v>
      </c>
      <c r="Q64" s="245">
        <f t="shared" si="25"/>
        <v>0</v>
      </c>
    </row>
    <row r="65" spans="1:17" ht="10.35" customHeight="1" x14ac:dyDescent="0.25">
      <c r="A65" s="164" t="s">
        <v>1695</v>
      </c>
      <c r="B65" s="152" t="s">
        <v>1124</v>
      </c>
      <c r="C65" s="756" t="s">
        <v>2740</v>
      </c>
      <c r="D65" s="141" t="s">
        <v>33</v>
      </c>
      <c r="E65" s="93">
        <v>200788.22700000001</v>
      </c>
      <c r="F65" s="93">
        <v>0</v>
      </c>
      <c r="G65" s="93">
        <v>-554.33500000000004</v>
      </c>
      <c r="H65" s="93">
        <f t="shared" si="40"/>
        <v>200233.89200000002</v>
      </c>
      <c r="I65" s="93">
        <v>0.438</v>
      </c>
      <c r="J65" s="93">
        <v>137.96</v>
      </c>
      <c r="K65" s="93">
        <v>389.56</v>
      </c>
      <c r="L65" s="93">
        <v>-36.856000000000002</v>
      </c>
      <c r="M65" s="93">
        <f t="shared" si="41"/>
        <v>200724.99400000001</v>
      </c>
      <c r="N65" s="696">
        <f t="shared" ref="N65:N70" si="42">H65+I65</f>
        <v>200234.33000000002</v>
      </c>
      <c r="O65" s="243"/>
      <c r="P65" s="244">
        <f t="shared" si="24"/>
        <v>0</v>
      </c>
      <c r="Q65" s="245">
        <f t="shared" si="25"/>
        <v>0</v>
      </c>
    </row>
    <row r="66" spans="1:17" ht="10.35" customHeight="1" x14ac:dyDescent="0.25">
      <c r="A66" s="164" t="s">
        <v>1696</v>
      </c>
      <c r="B66" s="152" t="s">
        <v>1125</v>
      </c>
      <c r="C66" s="756" t="s">
        <v>2741</v>
      </c>
      <c r="D66" s="141" t="s">
        <v>33</v>
      </c>
      <c r="E66" s="93">
        <v>5357.0070000000005</v>
      </c>
      <c r="F66" s="93">
        <v>252.13400000000001</v>
      </c>
      <c r="G66" s="93">
        <v>-4.6929999999999996</v>
      </c>
      <c r="H66" s="93">
        <f t="shared" si="40"/>
        <v>5604.4480000000003</v>
      </c>
      <c r="I66" s="93">
        <v>837.43899999999996</v>
      </c>
      <c r="J66" s="93">
        <v>3358.5950000000003</v>
      </c>
      <c r="K66" s="93">
        <v>6895.759</v>
      </c>
      <c r="L66" s="93">
        <v>-134.97200000000001</v>
      </c>
      <c r="M66" s="93">
        <f t="shared" si="41"/>
        <v>16561.269</v>
      </c>
      <c r="N66" s="696">
        <f t="shared" si="42"/>
        <v>6441.8870000000006</v>
      </c>
      <c r="O66" s="243"/>
      <c r="P66" s="244">
        <f t="shared" si="24"/>
        <v>0</v>
      </c>
      <c r="Q66" s="245">
        <f t="shared" si="25"/>
        <v>0</v>
      </c>
    </row>
    <row r="67" spans="1:17" ht="10.35" customHeight="1" x14ac:dyDescent="0.25">
      <c r="A67" s="164" t="s">
        <v>1697</v>
      </c>
      <c r="B67" s="152" t="s">
        <v>1126</v>
      </c>
      <c r="C67" s="756" t="s">
        <v>2742</v>
      </c>
      <c r="D67" s="141" t="s">
        <v>33</v>
      </c>
      <c r="E67" s="93">
        <v>0</v>
      </c>
      <c r="F67" s="93">
        <v>0</v>
      </c>
      <c r="G67" s="93">
        <v>0</v>
      </c>
      <c r="H67" s="93">
        <f t="shared" si="40"/>
        <v>0</v>
      </c>
      <c r="I67" s="93">
        <v>0</v>
      </c>
      <c r="J67" s="93">
        <v>0</v>
      </c>
      <c r="K67" s="93">
        <v>0</v>
      </c>
      <c r="L67" s="93">
        <v>0</v>
      </c>
      <c r="M67" s="93">
        <f t="shared" si="41"/>
        <v>0</v>
      </c>
      <c r="N67" s="696">
        <f t="shared" si="42"/>
        <v>0</v>
      </c>
      <c r="O67" s="243"/>
      <c r="P67" s="244">
        <f t="shared" si="24"/>
        <v>0</v>
      </c>
      <c r="Q67" s="245">
        <f t="shared" si="25"/>
        <v>0</v>
      </c>
    </row>
    <row r="68" spans="1:17" ht="10.35" customHeight="1" x14ac:dyDescent="0.25">
      <c r="A68" s="164" t="s">
        <v>1698</v>
      </c>
      <c r="B68" s="152" t="s">
        <v>1127</v>
      </c>
      <c r="C68" s="756" t="s">
        <v>2743</v>
      </c>
      <c r="D68" s="141" t="s">
        <v>33</v>
      </c>
      <c r="E68" s="93">
        <v>0</v>
      </c>
      <c r="F68" s="93">
        <v>0</v>
      </c>
      <c r="G68" s="93">
        <v>0</v>
      </c>
      <c r="H68" s="93">
        <f t="shared" si="40"/>
        <v>0</v>
      </c>
      <c r="I68" s="93">
        <v>0</v>
      </c>
      <c r="J68" s="93">
        <v>0</v>
      </c>
      <c r="K68" s="93">
        <v>0</v>
      </c>
      <c r="L68" s="93">
        <v>0</v>
      </c>
      <c r="M68" s="93">
        <f t="shared" si="41"/>
        <v>0</v>
      </c>
      <c r="N68" s="696">
        <f t="shared" si="42"/>
        <v>0</v>
      </c>
      <c r="O68" s="243"/>
      <c r="P68" s="244">
        <f t="shared" si="24"/>
        <v>0</v>
      </c>
      <c r="Q68" s="245">
        <f t="shared" si="25"/>
        <v>0</v>
      </c>
    </row>
    <row r="69" spans="1:17" ht="10.35" customHeight="1" x14ac:dyDescent="0.25">
      <c r="A69" s="164" t="s">
        <v>1699</v>
      </c>
      <c r="B69" s="152" t="s">
        <v>1128</v>
      </c>
      <c r="C69" s="756" t="s">
        <v>2767</v>
      </c>
      <c r="D69" s="141" t="s">
        <v>33</v>
      </c>
      <c r="E69" s="93">
        <v>-490.31700000000001</v>
      </c>
      <c r="F69" s="93">
        <v>-6.431</v>
      </c>
      <c r="G69" s="93">
        <v>0</v>
      </c>
      <c r="H69" s="93">
        <f t="shared" si="40"/>
        <v>-496.74799999999999</v>
      </c>
      <c r="I69" s="93">
        <v>0</v>
      </c>
      <c r="J69" s="93">
        <v>0</v>
      </c>
      <c r="K69" s="93">
        <v>0</v>
      </c>
      <c r="L69" s="93">
        <v>0</v>
      </c>
      <c r="M69" s="93">
        <f t="shared" si="41"/>
        <v>-496.74799999999999</v>
      </c>
      <c r="N69" s="696">
        <f t="shared" si="42"/>
        <v>-496.74799999999999</v>
      </c>
      <c r="O69" s="243"/>
      <c r="P69" s="244">
        <f t="shared" si="24"/>
        <v>0</v>
      </c>
      <c r="Q69" s="245">
        <f t="shared" si="25"/>
        <v>0</v>
      </c>
    </row>
    <row r="70" spans="1:17" ht="10.35" customHeight="1" x14ac:dyDescent="0.25">
      <c r="A70" s="164" t="s">
        <v>1700</v>
      </c>
      <c r="B70" s="152" t="s">
        <v>1129</v>
      </c>
      <c r="C70" s="756" t="s">
        <v>2745</v>
      </c>
      <c r="D70" s="141" t="s">
        <v>33</v>
      </c>
      <c r="E70" s="93">
        <v>184006.07699999999</v>
      </c>
      <c r="F70" s="93">
        <v>9706.1920000000009</v>
      </c>
      <c r="G70" s="93">
        <v>-6290.3940000000002</v>
      </c>
      <c r="H70" s="93">
        <f t="shared" si="40"/>
        <v>187421.875</v>
      </c>
      <c r="I70" s="93">
        <v>9257.9070000000011</v>
      </c>
      <c r="J70" s="93">
        <v>15821.721</v>
      </c>
      <c r="K70" s="93">
        <v>30737.785</v>
      </c>
      <c r="L70" s="93">
        <v>-4316.9490000000005</v>
      </c>
      <c r="M70" s="93">
        <f t="shared" si="41"/>
        <v>238922.33900000001</v>
      </c>
      <c r="N70" s="696">
        <f t="shared" si="42"/>
        <v>196679.78200000001</v>
      </c>
      <c r="O70" s="243"/>
      <c r="P70" s="244">
        <f t="shared" si="24"/>
        <v>0</v>
      </c>
      <c r="Q70" s="245">
        <f t="shared" si="25"/>
        <v>0</v>
      </c>
    </row>
    <row r="71" spans="1:17" ht="15" customHeight="1" x14ac:dyDescent="0.25">
      <c r="A71" s="164" t="s">
        <v>1701</v>
      </c>
      <c r="B71" s="170" t="s">
        <v>1130</v>
      </c>
      <c r="C71" s="759" t="s">
        <v>2768</v>
      </c>
      <c r="D71" s="141" t="s">
        <v>33</v>
      </c>
      <c r="E71" s="94">
        <f t="shared" ref="E71:N71" si="43">IF(OR(E72="NA",E73="NA",E74="NA",E75="NA",E76="NA",E77="NA",E78="NA",E79="NA"),"NA",IF(AND(E72="",E73="",E74="",E75="",E76="",E77="",E78="",E79=""),"",SUM(E72:E79)))</f>
        <v>132759.378</v>
      </c>
      <c r="F71" s="94">
        <f t="shared" si="43"/>
        <v>937.29</v>
      </c>
      <c r="G71" s="94">
        <f t="shared" si="43"/>
        <v>0</v>
      </c>
      <c r="H71" s="94">
        <f t="shared" si="43"/>
        <v>133696.66799999998</v>
      </c>
      <c r="I71" s="94">
        <f t="shared" si="43"/>
        <v>0.85499999999999998</v>
      </c>
      <c r="J71" s="94">
        <f t="shared" si="43"/>
        <v>624.43600000000004</v>
      </c>
      <c r="K71" s="94">
        <f t="shared" si="43"/>
        <v>2198.1689999999999</v>
      </c>
      <c r="L71" s="94">
        <f t="shared" si="43"/>
        <v>0</v>
      </c>
      <c r="M71" s="94">
        <f t="shared" si="43"/>
        <v>136520.128</v>
      </c>
      <c r="N71" s="94">
        <f t="shared" si="43"/>
        <v>133697.52299999999</v>
      </c>
      <c r="O71" s="243"/>
      <c r="P71" s="244">
        <f t="shared" si="24"/>
        <v>-2.9103830456733704E-11</v>
      </c>
      <c r="Q71" s="245">
        <f t="shared" si="25"/>
        <v>2.9103830456733704E-11</v>
      </c>
    </row>
    <row r="72" spans="1:17" s="374" customFormat="1" ht="10.35" customHeight="1" x14ac:dyDescent="0.25">
      <c r="A72" s="164" t="s">
        <v>1702</v>
      </c>
      <c r="B72" s="152" t="s">
        <v>1131</v>
      </c>
      <c r="C72" s="756" t="s">
        <v>2907</v>
      </c>
      <c r="D72" s="141" t="s">
        <v>33</v>
      </c>
      <c r="E72" s="94">
        <v>0</v>
      </c>
      <c r="F72" s="94">
        <v>0</v>
      </c>
      <c r="G72" s="94">
        <v>0</v>
      </c>
      <c r="H72" s="93">
        <f t="shared" ref="H72:H79" si="44">IF(OR(E72="NA",F72="NA",G72="NA"),"NA",IF(AND(E72="",F72="",G72=""),"",SUM(E72:G72)))</f>
        <v>0</v>
      </c>
      <c r="I72" s="93">
        <v>0</v>
      </c>
      <c r="J72" s="93">
        <v>0</v>
      </c>
      <c r="K72" s="97">
        <v>0</v>
      </c>
      <c r="L72" s="93">
        <v>0</v>
      </c>
      <c r="M72" s="93">
        <f t="shared" ref="M72:M79" si="45">IF(OR(H72="NA",I72="NA",J72="NA",K72="NA",L72="NA"),"NA",IF(AND(H72="",I72="",J72="",K72="",L72=""),"",SUM(H72:L72)))</f>
        <v>0</v>
      </c>
      <c r="N72" s="93">
        <f>H72+I72</f>
        <v>0</v>
      </c>
      <c r="O72" s="243"/>
      <c r="P72" s="244">
        <f t="shared" ref="P72:P79" si="46">IF(OR(H72="NA",E72="NA",F72="NA",G72="NA"),"NA",SUM(H72)-SUM(E72:G72))</f>
        <v>0</v>
      </c>
      <c r="Q72" s="245">
        <f t="shared" ref="Q72:Q79" si="47">IF(OR(M72="NA",H72="NA",I72="NA",J72="NA",K72="NA",L72="NA"),"NA",SUM(M72)-SUM(H72:L72))</f>
        <v>0</v>
      </c>
    </row>
    <row r="73" spans="1:17" ht="10.35" customHeight="1" x14ac:dyDescent="0.25">
      <c r="A73" s="164" t="s">
        <v>1703</v>
      </c>
      <c r="B73" s="152" t="s">
        <v>1132</v>
      </c>
      <c r="C73" s="756" t="s">
        <v>2739</v>
      </c>
      <c r="D73" s="141" t="s">
        <v>33</v>
      </c>
      <c r="E73" s="93">
        <v>0</v>
      </c>
      <c r="F73" s="93">
        <v>0</v>
      </c>
      <c r="G73" s="93">
        <v>0</v>
      </c>
      <c r="H73" s="93">
        <f t="shared" si="44"/>
        <v>0</v>
      </c>
      <c r="I73" s="93">
        <v>0</v>
      </c>
      <c r="J73" s="93">
        <v>0</v>
      </c>
      <c r="K73" s="97">
        <v>0</v>
      </c>
      <c r="L73" s="93">
        <v>0</v>
      </c>
      <c r="M73" s="93">
        <f t="shared" si="45"/>
        <v>0</v>
      </c>
      <c r="N73" s="696">
        <f t="shared" ref="N73:N78" si="48">H73+I73</f>
        <v>0</v>
      </c>
      <c r="O73" s="243"/>
      <c r="P73" s="244">
        <f t="shared" si="46"/>
        <v>0</v>
      </c>
      <c r="Q73" s="245">
        <f t="shared" si="47"/>
        <v>0</v>
      </c>
    </row>
    <row r="74" spans="1:17" ht="10.35" customHeight="1" x14ac:dyDescent="0.25">
      <c r="A74" s="164" t="s">
        <v>1704</v>
      </c>
      <c r="B74" s="152" t="s">
        <v>1133</v>
      </c>
      <c r="C74" s="756" t="s">
        <v>2770</v>
      </c>
      <c r="D74" s="141" t="s">
        <v>33</v>
      </c>
      <c r="E74" s="93">
        <v>75480.679999999993</v>
      </c>
      <c r="F74" s="93">
        <v>0</v>
      </c>
      <c r="G74" s="93">
        <v>0</v>
      </c>
      <c r="H74" s="93">
        <f t="shared" si="44"/>
        <v>75480.679999999993</v>
      </c>
      <c r="I74" s="93">
        <v>0</v>
      </c>
      <c r="J74" s="93">
        <v>0</v>
      </c>
      <c r="K74" s="97">
        <v>583.947</v>
      </c>
      <c r="L74" s="93">
        <v>0</v>
      </c>
      <c r="M74" s="93">
        <f t="shared" si="45"/>
        <v>76064.626999999993</v>
      </c>
      <c r="N74" s="696">
        <f t="shared" si="48"/>
        <v>75480.679999999993</v>
      </c>
      <c r="O74" s="243"/>
      <c r="P74" s="244">
        <f t="shared" si="46"/>
        <v>0</v>
      </c>
      <c r="Q74" s="245">
        <f t="shared" si="47"/>
        <v>0</v>
      </c>
    </row>
    <row r="75" spans="1:17" ht="10.35" customHeight="1" x14ac:dyDescent="0.25">
      <c r="A75" s="164" t="s">
        <v>1705</v>
      </c>
      <c r="B75" s="152" t="s">
        <v>1134</v>
      </c>
      <c r="C75" s="756" t="s">
        <v>2771</v>
      </c>
      <c r="D75" s="141" t="s">
        <v>33</v>
      </c>
      <c r="E75" s="93">
        <v>54804.49</v>
      </c>
      <c r="F75" s="93">
        <v>930.827</v>
      </c>
      <c r="G75" s="93">
        <v>0</v>
      </c>
      <c r="H75" s="93">
        <f t="shared" si="44"/>
        <v>55735.316999999995</v>
      </c>
      <c r="I75" s="93">
        <v>0.85499999999999998</v>
      </c>
      <c r="J75" s="93">
        <v>618.84500000000003</v>
      </c>
      <c r="K75" s="97">
        <v>1576.4880000000001</v>
      </c>
      <c r="L75" s="93">
        <v>0</v>
      </c>
      <c r="M75" s="93">
        <f t="shared" si="45"/>
        <v>57931.504999999997</v>
      </c>
      <c r="N75" s="696">
        <f t="shared" si="48"/>
        <v>55736.171999999999</v>
      </c>
      <c r="O75" s="243"/>
      <c r="P75" s="244">
        <f t="shared" si="46"/>
        <v>0</v>
      </c>
      <c r="Q75" s="245">
        <f t="shared" si="47"/>
        <v>0</v>
      </c>
    </row>
    <row r="76" spans="1:17" ht="10.35" customHeight="1" x14ac:dyDescent="0.25">
      <c r="A76" s="164" t="s">
        <v>1706</v>
      </c>
      <c r="B76" s="152" t="s">
        <v>1135</v>
      </c>
      <c r="C76" s="756" t="s">
        <v>2772</v>
      </c>
      <c r="D76" s="141" t="s">
        <v>33</v>
      </c>
      <c r="E76" s="93">
        <v>0</v>
      </c>
      <c r="F76" s="93">
        <v>0</v>
      </c>
      <c r="G76" s="93">
        <v>0</v>
      </c>
      <c r="H76" s="93">
        <f t="shared" si="44"/>
        <v>0</v>
      </c>
      <c r="I76" s="93">
        <v>0</v>
      </c>
      <c r="J76" s="93">
        <v>0</v>
      </c>
      <c r="K76" s="97">
        <v>0</v>
      </c>
      <c r="L76" s="93">
        <v>0</v>
      </c>
      <c r="M76" s="93">
        <f t="shared" si="45"/>
        <v>0</v>
      </c>
      <c r="N76" s="696">
        <f t="shared" si="48"/>
        <v>0</v>
      </c>
      <c r="O76" s="243"/>
      <c r="P76" s="244">
        <f t="shared" si="46"/>
        <v>0</v>
      </c>
      <c r="Q76" s="245">
        <f t="shared" si="47"/>
        <v>0</v>
      </c>
    </row>
    <row r="77" spans="1:17" ht="10.35" customHeight="1" x14ac:dyDescent="0.25">
      <c r="A77" s="164" t="s">
        <v>1707</v>
      </c>
      <c r="B77" s="152" t="s">
        <v>1136</v>
      </c>
      <c r="C77" s="756" t="s">
        <v>2749</v>
      </c>
      <c r="D77" s="141" t="s">
        <v>33</v>
      </c>
      <c r="E77" s="93">
        <v>0</v>
      </c>
      <c r="F77" s="93">
        <v>0</v>
      </c>
      <c r="G77" s="93">
        <v>0</v>
      </c>
      <c r="H77" s="93">
        <f t="shared" si="44"/>
        <v>0</v>
      </c>
      <c r="I77" s="93">
        <v>0</v>
      </c>
      <c r="J77" s="93">
        <v>0</v>
      </c>
      <c r="K77" s="97">
        <v>0</v>
      </c>
      <c r="L77" s="93">
        <v>0</v>
      </c>
      <c r="M77" s="93">
        <f t="shared" si="45"/>
        <v>0</v>
      </c>
      <c r="N77" s="696">
        <f t="shared" si="48"/>
        <v>0</v>
      </c>
      <c r="O77" s="243"/>
      <c r="P77" s="244">
        <f t="shared" si="46"/>
        <v>0</v>
      </c>
      <c r="Q77" s="245">
        <f t="shared" si="47"/>
        <v>0</v>
      </c>
    </row>
    <row r="78" spans="1:17" ht="10.35" customHeight="1" x14ac:dyDescent="0.25">
      <c r="A78" s="164" t="s">
        <v>1708</v>
      </c>
      <c r="B78" s="152" t="s">
        <v>1137</v>
      </c>
      <c r="C78" s="756" t="s">
        <v>2908</v>
      </c>
      <c r="D78" s="141" t="s">
        <v>33</v>
      </c>
      <c r="E78" s="93">
        <v>0</v>
      </c>
      <c r="F78" s="93">
        <v>0</v>
      </c>
      <c r="G78" s="93">
        <v>0</v>
      </c>
      <c r="H78" s="93">
        <f t="shared" si="44"/>
        <v>0</v>
      </c>
      <c r="I78" s="93">
        <v>0</v>
      </c>
      <c r="J78" s="93">
        <v>0</v>
      </c>
      <c r="K78" s="97">
        <v>0</v>
      </c>
      <c r="L78" s="93">
        <v>0</v>
      </c>
      <c r="M78" s="93">
        <f t="shared" si="45"/>
        <v>0</v>
      </c>
      <c r="N78" s="696">
        <f t="shared" si="48"/>
        <v>0</v>
      </c>
      <c r="O78" s="243"/>
      <c r="P78" s="244">
        <f t="shared" si="46"/>
        <v>0</v>
      </c>
      <c r="Q78" s="245">
        <f t="shared" si="47"/>
        <v>0</v>
      </c>
    </row>
    <row r="79" spans="1:17" ht="10.35" customHeight="1" x14ac:dyDescent="0.25">
      <c r="A79" s="164" t="s">
        <v>1709</v>
      </c>
      <c r="B79" s="168" t="s">
        <v>1138</v>
      </c>
      <c r="C79" s="760" t="s">
        <v>2774</v>
      </c>
      <c r="D79" s="101" t="s">
        <v>33</v>
      </c>
      <c r="E79" s="190">
        <v>2474.2080000000001</v>
      </c>
      <c r="F79" s="190">
        <v>6.4630000000000001</v>
      </c>
      <c r="G79" s="190">
        <v>0</v>
      </c>
      <c r="H79" s="190">
        <f t="shared" si="44"/>
        <v>2480.6710000000003</v>
      </c>
      <c r="I79" s="190">
        <v>0</v>
      </c>
      <c r="J79" s="190">
        <v>5.5910000000000002</v>
      </c>
      <c r="K79" s="191">
        <v>37.734000000000002</v>
      </c>
      <c r="L79" s="190">
        <v>0</v>
      </c>
      <c r="M79" s="190">
        <f t="shared" si="45"/>
        <v>2523.9960000000001</v>
      </c>
      <c r="N79" s="190">
        <f>I79+H79</f>
        <v>2480.6710000000003</v>
      </c>
      <c r="O79" s="243"/>
      <c r="P79" s="269">
        <f t="shared" si="46"/>
        <v>0</v>
      </c>
      <c r="Q79" s="270">
        <f t="shared" si="47"/>
        <v>0</v>
      </c>
    </row>
    <row r="80" spans="1:17" ht="9.75" customHeight="1" x14ac:dyDescent="0.25">
      <c r="A80" s="164"/>
      <c r="B80" s="180" t="s">
        <v>856</v>
      </c>
      <c r="C80" s="761" t="s">
        <v>2370</v>
      </c>
      <c r="D80" s="141" t="s">
        <v>33</v>
      </c>
      <c r="E80" s="264"/>
      <c r="F80" s="264"/>
      <c r="G80" s="264"/>
      <c r="H80" s="265"/>
      <c r="I80" s="264"/>
      <c r="J80" s="264"/>
      <c r="K80" s="241"/>
      <c r="L80" s="240"/>
      <c r="M80" s="242"/>
      <c r="N80" s="240"/>
      <c r="O80" s="243"/>
      <c r="P80" s="244"/>
      <c r="Q80" s="245"/>
    </row>
    <row r="81" spans="1:17" ht="10.5" customHeight="1" x14ac:dyDescent="0.25">
      <c r="A81" s="164" t="s">
        <v>1710</v>
      </c>
      <c r="B81" s="187" t="s">
        <v>57</v>
      </c>
      <c r="C81" s="762" t="s">
        <v>2909</v>
      </c>
      <c r="D81" s="384" t="s">
        <v>33</v>
      </c>
      <c r="E81" s="201">
        <f t="shared" ref="E81:N81" si="49">IF(OR(E22="NA",E49="NA"),"NA",IF(AND(E22="",E49=""),"",SUM(E22)-SUM(E49)))</f>
        <v>-327444.00799999997</v>
      </c>
      <c r="F81" s="201">
        <f t="shared" si="49"/>
        <v>13604.347</v>
      </c>
      <c r="G81" s="201">
        <f t="shared" si="49"/>
        <v>-86.166999999999462</v>
      </c>
      <c r="H81" s="201">
        <f t="shared" si="49"/>
        <v>-313925.82799999998</v>
      </c>
      <c r="I81" s="201">
        <f t="shared" si="49"/>
        <v>6924.7250000000004</v>
      </c>
      <c r="J81" s="201">
        <f t="shared" si="49"/>
        <v>26247.777999999998</v>
      </c>
      <c r="K81" s="201">
        <f t="shared" si="49"/>
        <v>66391.756000000008</v>
      </c>
      <c r="L81" s="201">
        <f t="shared" si="49"/>
        <v>-4433.7629999999999</v>
      </c>
      <c r="M81" s="201">
        <f t="shared" si="49"/>
        <v>-218795.33200000005</v>
      </c>
      <c r="N81" s="201">
        <f t="shared" si="49"/>
        <v>-307001.103</v>
      </c>
      <c r="O81" s="243"/>
      <c r="P81" s="253">
        <f>IF(OR(H81="NA",E81="NA",F81="NA",G81="NA"),"NA",SUM(H81)-SUM(E81:G81))</f>
        <v>0</v>
      </c>
      <c r="Q81" s="254">
        <f>IF(OR(M81="NA",H81="NA",I81="NA",J81="NA",K81="NA",L81="NA"),"NA",SUM(M81)-SUM(H81:L81))</f>
        <v>-2.9103830456733704E-11</v>
      </c>
    </row>
    <row r="82" spans="1:17" ht="10.5" customHeight="1" x14ac:dyDescent="0.25">
      <c r="A82" s="164"/>
      <c r="B82" s="180" t="s">
        <v>856</v>
      </c>
      <c r="C82" s="754" t="s">
        <v>2910</v>
      </c>
      <c r="D82" s="141"/>
      <c r="E82" s="264"/>
      <c r="F82" s="264"/>
      <c r="G82" s="264"/>
      <c r="H82" s="265"/>
      <c r="I82" s="264"/>
      <c r="J82" s="264"/>
      <c r="K82" s="241"/>
      <c r="L82" s="240"/>
      <c r="M82" s="242"/>
      <c r="N82" s="240"/>
      <c r="O82" s="243"/>
      <c r="P82" s="244"/>
      <c r="Q82" s="245"/>
    </row>
    <row r="83" spans="1:17" ht="10.5" customHeight="1" x14ac:dyDescent="0.25">
      <c r="A83" s="164" t="s">
        <v>1895</v>
      </c>
      <c r="B83" s="152" t="s">
        <v>58</v>
      </c>
      <c r="C83" s="750" t="s">
        <v>2911</v>
      </c>
      <c r="D83" s="141" t="s">
        <v>33</v>
      </c>
      <c r="E83" s="96"/>
      <c r="F83" s="96"/>
      <c r="G83" s="96"/>
      <c r="H83" s="93" t="str">
        <f t="shared" ref="H83:H101" si="50">IF(OR(E83="NA",F83="NA",G83="NA"),"NA",IF(AND(E83="",F83="",G83=""),"",SUM(E83:G83)))</f>
        <v/>
      </c>
      <c r="I83" s="96"/>
      <c r="J83" s="96"/>
      <c r="K83" s="97"/>
      <c r="L83" s="93"/>
      <c r="M83" s="93" t="str">
        <f t="shared" ref="M83:M101" si="51">IF(OR(H83="NA",I83="NA",J83="NA",K83="NA",L83="NA"),"NA",IF(AND(H83="",I83="",J83="",K83="",L83=""),"",SUM(H83:L83)))</f>
        <v/>
      </c>
      <c r="N83" s="93"/>
      <c r="O83" s="243"/>
      <c r="P83" s="244">
        <f t="shared" ref="P83:P101" si="52">IF(OR(H83="NA",E83="NA",F83="NA",G83="NA"),"NA",SUM(H83)-SUM(E83:G83))</f>
        <v>0</v>
      </c>
      <c r="Q83" s="245">
        <f t="shared" ref="Q83:Q101" si="53">IF(OR(M83="NA",H83="NA",I83="NA",J83="NA",K83="NA",L83="NA"),"NA",SUM(M83)-SUM(H83:L83))</f>
        <v>0</v>
      </c>
    </row>
    <row r="84" spans="1:17" ht="10.5" customHeight="1" x14ac:dyDescent="0.25">
      <c r="A84" s="164" t="s">
        <v>1896</v>
      </c>
      <c r="B84" s="152" t="s">
        <v>550</v>
      </c>
      <c r="C84" s="756" t="s">
        <v>3325</v>
      </c>
      <c r="D84" s="141" t="s">
        <v>33</v>
      </c>
      <c r="E84" s="96"/>
      <c r="F84" s="96"/>
      <c r="G84" s="96"/>
      <c r="H84" s="93" t="str">
        <f t="shared" si="50"/>
        <v/>
      </c>
      <c r="I84" s="96"/>
      <c r="J84" s="96"/>
      <c r="K84" s="97"/>
      <c r="L84" s="93"/>
      <c r="M84" s="93" t="str">
        <f t="shared" si="51"/>
        <v/>
      </c>
      <c r="N84" s="93"/>
      <c r="O84" s="243"/>
      <c r="P84" s="244">
        <f t="shared" si="52"/>
        <v>0</v>
      </c>
      <c r="Q84" s="245">
        <f t="shared" si="53"/>
        <v>0</v>
      </c>
    </row>
    <row r="85" spans="1:17" ht="10.5" customHeight="1" x14ac:dyDescent="0.25">
      <c r="A85" s="164" t="s">
        <v>1897</v>
      </c>
      <c r="B85" s="152" t="s">
        <v>551</v>
      </c>
      <c r="C85" s="756" t="s">
        <v>3326</v>
      </c>
      <c r="D85" s="141" t="s">
        <v>33</v>
      </c>
      <c r="E85" s="96"/>
      <c r="F85" s="96"/>
      <c r="G85" s="96"/>
      <c r="H85" s="93" t="str">
        <f t="shared" si="50"/>
        <v/>
      </c>
      <c r="I85" s="96"/>
      <c r="J85" s="96"/>
      <c r="K85" s="97"/>
      <c r="L85" s="93"/>
      <c r="M85" s="93" t="str">
        <f t="shared" si="51"/>
        <v/>
      </c>
      <c r="N85" s="93"/>
      <c r="O85" s="243"/>
      <c r="P85" s="244">
        <f t="shared" si="52"/>
        <v>0</v>
      </c>
      <c r="Q85" s="245">
        <f t="shared" si="53"/>
        <v>0</v>
      </c>
    </row>
    <row r="86" spans="1:17" ht="10.5" customHeight="1" x14ac:dyDescent="0.25">
      <c r="A86" s="164" t="s">
        <v>1898</v>
      </c>
      <c r="B86" s="152" t="s">
        <v>552</v>
      </c>
      <c r="C86" s="756" t="s">
        <v>3327</v>
      </c>
      <c r="D86" s="141" t="s">
        <v>33</v>
      </c>
      <c r="E86" s="96"/>
      <c r="F86" s="96"/>
      <c r="G86" s="96"/>
      <c r="H86" s="93" t="str">
        <f t="shared" si="50"/>
        <v/>
      </c>
      <c r="I86" s="96"/>
      <c r="J86" s="96"/>
      <c r="K86" s="97"/>
      <c r="L86" s="93"/>
      <c r="M86" s="93" t="str">
        <f t="shared" si="51"/>
        <v/>
      </c>
      <c r="N86" s="93"/>
      <c r="O86" s="243"/>
      <c r="P86" s="244">
        <f t="shared" si="52"/>
        <v>0</v>
      </c>
      <c r="Q86" s="245">
        <f t="shared" si="53"/>
        <v>0</v>
      </c>
    </row>
    <row r="87" spans="1:17" ht="10.5" customHeight="1" x14ac:dyDescent="0.25">
      <c r="A87" s="164" t="s">
        <v>1899</v>
      </c>
      <c r="B87" s="152" t="s">
        <v>6</v>
      </c>
      <c r="C87" s="750" t="s">
        <v>2912</v>
      </c>
      <c r="D87" s="141" t="s">
        <v>33</v>
      </c>
      <c r="E87" s="96"/>
      <c r="F87" s="96"/>
      <c r="G87" s="96"/>
      <c r="H87" s="93" t="str">
        <f t="shared" si="50"/>
        <v/>
      </c>
      <c r="I87" s="96"/>
      <c r="J87" s="96"/>
      <c r="K87" s="97"/>
      <c r="L87" s="93"/>
      <c r="M87" s="93" t="str">
        <f t="shared" si="51"/>
        <v/>
      </c>
      <c r="N87" s="93"/>
      <c r="O87" s="243"/>
      <c r="P87" s="244">
        <f t="shared" si="52"/>
        <v>0</v>
      </c>
      <c r="Q87" s="245">
        <f t="shared" si="53"/>
        <v>0</v>
      </c>
    </row>
    <row r="88" spans="1:17" ht="10.5" customHeight="1" x14ac:dyDescent="0.25">
      <c r="A88" s="164" t="s">
        <v>1900</v>
      </c>
      <c r="B88" s="152" t="s">
        <v>553</v>
      </c>
      <c r="C88" s="756" t="s">
        <v>3328</v>
      </c>
      <c r="D88" s="141" t="s">
        <v>33</v>
      </c>
      <c r="E88" s="96"/>
      <c r="F88" s="96"/>
      <c r="G88" s="96"/>
      <c r="H88" s="93" t="str">
        <f t="shared" si="50"/>
        <v/>
      </c>
      <c r="I88" s="96"/>
      <c r="J88" s="96"/>
      <c r="K88" s="97"/>
      <c r="L88" s="93"/>
      <c r="M88" s="93" t="str">
        <f t="shared" si="51"/>
        <v/>
      </c>
      <c r="N88" s="93"/>
      <c r="O88" s="243"/>
      <c r="P88" s="244">
        <f t="shared" si="52"/>
        <v>0</v>
      </c>
      <c r="Q88" s="245">
        <f t="shared" si="53"/>
        <v>0</v>
      </c>
    </row>
    <row r="89" spans="1:17" ht="10.5" customHeight="1" x14ac:dyDescent="0.25">
      <c r="A89" s="164" t="s">
        <v>1901</v>
      </c>
      <c r="B89" s="152" t="s">
        <v>554</v>
      </c>
      <c r="C89" s="756" t="s">
        <v>3329</v>
      </c>
      <c r="D89" s="141" t="s">
        <v>33</v>
      </c>
      <c r="E89" s="96"/>
      <c r="F89" s="96"/>
      <c r="G89" s="96"/>
      <c r="H89" s="93" t="str">
        <f t="shared" si="50"/>
        <v/>
      </c>
      <c r="I89" s="96"/>
      <c r="J89" s="96"/>
      <c r="K89" s="97"/>
      <c r="L89" s="93"/>
      <c r="M89" s="93" t="str">
        <f t="shared" si="51"/>
        <v/>
      </c>
      <c r="N89" s="93"/>
      <c r="O89" s="243"/>
      <c r="P89" s="244">
        <f t="shared" si="52"/>
        <v>0</v>
      </c>
      <c r="Q89" s="245">
        <f t="shared" si="53"/>
        <v>0</v>
      </c>
    </row>
    <row r="90" spans="1:17" ht="10.5" customHeight="1" x14ac:dyDescent="0.25">
      <c r="A90" s="164" t="s">
        <v>1902</v>
      </c>
      <c r="B90" s="152" t="s">
        <v>555</v>
      </c>
      <c r="C90" s="756" t="s">
        <v>3330</v>
      </c>
      <c r="D90" s="141" t="s">
        <v>33</v>
      </c>
      <c r="E90" s="96"/>
      <c r="F90" s="96"/>
      <c r="G90" s="96"/>
      <c r="H90" s="93" t="str">
        <f t="shared" si="50"/>
        <v/>
      </c>
      <c r="I90" s="96"/>
      <c r="J90" s="96"/>
      <c r="K90" s="97"/>
      <c r="L90" s="93"/>
      <c r="M90" s="93" t="str">
        <f t="shared" si="51"/>
        <v/>
      </c>
      <c r="N90" s="93"/>
      <c r="O90" s="243"/>
      <c r="P90" s="244">
        <f t="shared" si="52"/>
        <v>0</v>
      </c>
      <c r="Q90" s="245">
        <f t="shared" si="53"/>
        <v>0</v>
      </c>
    </row>
    <row r="91" spans="1:17" ht="10.5" customHeight="1" x14ac:dyDescent="0.25">
      <c r="A91" s="164" t="s">
        <v>1903</v>
      </c>
      <c r="B91" s="152" t="s">
        <v>19</v>
      </c>
      <c r="C91" s="750" t="s">
        <v>2913</v>
      </c>
      <c r="D91" s="141" t="s">
        <v>33</v>
      </c>
      <c r="E91" s="96"/>
      <c r="F91" s="96"/>
      <c r="G91" s="96"/>
      <c r="H91" s="93" t="str">
        <f t="shared" si="50"/>
        <v/>
      </c>
      <c r="I91" s="96"/>
      <c r="J91" s="96"/>
      <c r="K91" s="97"/>
      <c r="L91" s="93"/>
      <c r="M91" s="93" t="str">
        <f t="shared" si="51"/>
        <v/>
      </c>
      <c r="N91" s="93"/>
      <c r="O91" s="243"/>
      <c r="P91" s="244">
        <f t="shared" si="52"/>
        <v>0</v>
      </c>
      <c r="Q91" s="245">
        <f t="shared" si="53"/>
        <v>0</v>
      </c>
    </row>
    <row r="92" spans="1:17" ht="10.5" customHeight="1" x14ac:dyDescent="0.25">
      <c r="A92" s="164" t="s">
        <v>1904</v>
      </c>
      <c r="B92" s="152" t="s">
        <v>556</v>
      </c>
      <c r="C92" s="756" t="s">
        <v>3331</v>
      </c>
      <c r="D92" s="141" t="s">
        <v>33</v>
      </c>
      <c r="E92" s="96"/>
      <c r="F92" s="96"/>
      <c r="G92" s="96"/>
      <c r="H92" s="93" t="str">
        <f t="shared" si="50"/>
        <v/>
      </c>
      <c r="I92" s="96"/>
      <c r="J92" s="96"/>
      <c r="K92" s="97"/>
      <c r="L92" s="93"/>
      <c r="M92" s="93" t="str">
        <f t="shared" si="51"/>
        <v/>
      </c>
      <c r="N92" s="93"/>
      <c r="O92" s="243"/>
      <c r="P92" s="244">
        <f t="shared" si="52"/>
        <v>0</v>
      </c>
      <c r="Q92" s="245">
        <f t="shared" si="53"/>
        <v>0</v>
      </c>
    </row>
    <row r="93" spans="1:17" ht="10.5" customHeight="1" x14ac:dyDescent="0.25">
      <c r="A93" s="164" t="s">
        <v>1905</v>
      </c>
      <c r="B93" s="152" t="s">
        <v>557</v>
      </c>
      <c r="C93" s="756" t="s">
        <v>3332</v>
      </c>
      <c r="D93" s="141" t="s">
        <v>33</v>
      </c>
      <c r="E93" s="96"/>
      <c r="F93" s="96"/>
      <c r="G93" s="96"/>
      <c r="H93" s="93" t="str">
        <f t="shared" si="50"/>
        <v/>
      </c>
      <c r="I93" s="96"/>
      <c r="J93" s="96"/>
      <c r="K93" s="97"/>
      <c r="L93" s="93"/>
      <c r="M93" s="93" t="str">
        <f t="shared" si="51"/>
        <v/>
      </c>
      <c r="N93" s="93"/>
      <c r="O93" s="243"/>
      <c r="P93" s="244">
        <f t="shared" si="52"/>
        <v>0</v>
      </c>
      <c r="Q93" s="245">
        <f t="shared" si="53"/>
        <v>0</v>
      </c>
    </row>
    <row r="94" spans="1:17" ht="10.5" customHeight="1" x14ac:dyDescent="0.25">
      <c r="A94" s="164" t="s">
        <v>1906</v>
      </c>
      <c r="B94" s="152" t="s">
        <v>558</v>
      </c>
      <c r="C94" s="756" t="s">
        <v>3333</v>
      </c>
      <c r="D94" s="141" t="s">
        <v>33</v>
      </c>
      <c r="E94" s="96"/>
      <c r="F94" s="96"/>
      <c r="G94" s="96"/>
      <c r="H94" s="93" t="str">
        <f t="shared" si="50"/>
        <v/>
      </c>
      <c r="I94" s="96"/>
      <c r="J94" s="96"/>
      <c r="K94" s="97"/>
      <c r="L94" s="93"/>
      <c r="M94" s="93" t="str">
        <f t="shared" si="51"/>
        <v/>
      </c>
      <c r="N94" s="93"/>
      <c r="O94" s="243"/>
      <c r="P94" s="244">
        <f t="shared" si="52"/>
        <v>0</v>
      </c>
      <c r="Q94" s="245">
        <f t="shared" si="53"/>
        <v>0</v>
      </c>
    </row>
    <row r="95" spans="1:17" ht="10.5" customHeight="1" x14ac:dyDescent="0.25">
      <c r="A95" s="164" t="s">
        <v>1907</v>
      </c>
      <c r="B95" s="152" t="s">
        <v>353</v>
      </c>
      <c r="C95" s="750" t="s">
        <v>2914</v>
      </c>
      <c r="D95" s="141" t="s">
        <v>33</v>
      </c>
      <c r="E95" s="96" t="s">
        <v>3594</v>
      </c>
      <c r="F95" s="96" t="s">
        <v>3594</v>
      </c>
      <c r="G95" s="96" t="s">
        <v>3594</v>
      </c>
      <c r="H95" s="93" t="s">
        <v>3594</v>
      </c>
      <c r="I95" s="96" t="s">
        <v>3594</v>
      </c>
      <c r="J95" s="96" t="s">
        <v>3594</v>
      </c>
      <c r="K95" s="97" t="s">
        <v>3594</v>
      </c>
      <c r="L95" s="93" t="s">
        <v>3594</v>
      </c>
      <c r="M95" s="93" t="s">
        <v>3594</v>
      </c>
      <c r="N95" s="93" t="s">
        <v>3594</v>
      </c>
      <c r="O95" s="243"/>
      <c r="P95" s="244" t="str">
        <f t="shared" si="52"/>
        <v>NA</v>
      </c>
      <c r="Q95" s="245" t="str">
        <f t="shared" si="53"/>
        <v>NA</v>
      </c>
    </row>
    <row r="96" spans="1:17" ht="10.5" customHeight="1" x14ac:dyDescent="0.25">
      <c r="A96" s="164" t="s">
        <v>1908</v>
      </c>
      <c r="B96" s="152" t="s">
        <v>560</v>
      </c>
      <c r="C96" s="750" t="s">
        <v>2915</v>
      </c>
      <c r="D96" s="141" t="s">
        <v>33</v>
      </c>
      <c r="E96" s="96"/>
      <c r="F96" s="96"/>
      <c r="G96" s="96"/>
      <c r="H96" s="93" t="str">
        <f t="shared" si="50"/>
        <v/>
      </c>
      <c r="I96" s="96"/>
      <c r="J96" s="96"/>
      <c r="K96" s="97"/>
      <c r="L96" s="93"/>
      <c r="M96" s="93" t="str">
        <f t="shared" si="51"/>
        <v/>
      </c>
      <c r="N96" s="93"/>
      <c r="O96" s="243"/>
      <c r="P96" s="244">
        <f t="shared" si="52"/>
        <v>0</v>
      </c>
      <c r="Q96" s="245">
        <f t="shared" si="53"/>
        <v>0</v>
      </c>
    </row>
    <row r="97" spans="1:17" ht="10.5" customHeight="1" x14ac:dyDescent="0.25">
      <c r="A97" s="164" t="s">
        <v>1909</v>
      </c>
      <c r="B97" s="152" t="s">
        <v>561</v>
      </c>
      <c r="C97" s="756" t="s">
        <v>3334</v>
      </c>
      <c r="D97" s="141" t="s">
        <v>33</v>
      </c>
      <c r="E97" s="96"/>
      <c r="F97" s="96"/>
      <c r="G97" s="96"/>
      <c r="H97" s="93" t="str">
        <f t="shared" si="50"/>
        <v/>
      </c>
      <c r="I97" s="96"/>
      <c r="J97" s="96"/>
      <c r="K97" s="97"/>
      <c r="L97" s="93"/>
      <c r="M97" s="93" t="str">
        <f t="shared" si="51"/>
        <v/>
      </c>
      <c r="N97" s="93"/>
      <c r="O97" s="243"/>
      <c r="P97" s="244">
        <f t="shared" si="52"/>
        <v>0</v>
      </c>
      <c r="Q97" s="245">
        <f t="shared" si="53"/>
        <v>0</v>
      </c>
    </row>
    <row r="98" spans="1:17" ht="10.5" customHeight="1" x14ac:dyDescent="0.25">
      <c r="A98" s="164" t="s">
        <v>1910</v>
      </c>
      <c r="B98" s="152" t="s">
        <v>562</v>
      </c>
      <c r="C98" s="756" t="s">
        <v>3335</v>
      </c>
      <c r="D98" s="141" t="s">
        <v>33</v>
      </c>
      <c r="E98" s="96"/>
      <c r="F98" s="96"/>
      <c r="G98" s="96"/>
      <c r="H98" s="93" t="str">
        <f t="shared" si="50"/>
        <v/>
      </c>
      <c r="I98" s="96"/>
      <c r="J98" s="96"/>
      <c r="K98" s="97"/>
      <c r="L98" s="93"/>
      <c r="M98" s="93" t="str">
        <f t="shared" si="51"/>
        <v/>
      </c>
      <c r="N98" s="93"/>
      <c r="O98" s="243"/>
      <c r="P98" s="244">
        <f t="shared" si="52"/>
        <v>0</v>
      </c>
      <c r="Q98" s="245">
        <f t="shared" si="53"/>
        <v>0</v>
      </c>
    </row>
    <row r="99" spans="1:17" ht="10.5" customHeight="1" x14ac:dyDescent="0.25">
      <c r="A99" s="164" t="s">
        <v>1911</v>
      </c>
      <c r="B99" s="152" t="s">
        <v>563</v>
      </c>
      <c r="C99" s="756" t="s">
        <v>3336</v>
      </c>
      <c r="D99" s="141" t="s">
        <v>33</v>
      </c>
      <c r="E99" s="96"/>
      <c r="F99" s="96"/>
      <c r="G99" s="96"/>
      <c r="H99" s="93" t="str">
        <f t="shared" si="50"/>
        <v/>
      </c>
      <c r="I99" s="96"/>
      <c r="J99" s="96"/>
      <c r="K99" s="97"/>
      <c r="L99" s="93"/>
      <c r="M99" s="93" t="str">
        <f t="shared" si="51"/>
        <v/>
      </c>
      <c r="N99" s="93"/>
      <c r="O99" s="243"/>
      <c r="P99" s="244">
        <f t="shared" si="52"/>
        <v>0</v>
      </c>
      <c r="Q99" s="245">
        <f t="shared" si="53"/>
        <v>0</v>
      </c>
    </row>
    <row r="100" spans="1:17" ht="10.5" customHeight="1" x14ac:dyDescent="0.25">
      <c r="A100" s="164" t="s">
        <v>1912</v>
      </c>
      <c r="B100" s="152" t="s">
        <v>559</v>
      </c>
      <c r="C100" s="750" t="s">
        <v>2916</v>
      </c>
      <c r="D100" s="141" t="s">
        <v>33</v>
      </c>
      <c r="E100" s="96"/>
      <c r="F100" s="96"/>
      <c r="G100" s="96"/>
      <c r="H100" s="93" t="str">
        <f t="shared" si="50"/>
        <v/>
      </c>
      <c r="I100" s="96"/>
      <c r="J100" s="96"/>
      <c r="K100" s="97"/>
      <c r="L100" s="93"/>
      <c r="M100" s="93" t="str">
        <f t="shared" si="51"/>
        <v/>
      </c>
      <c r="N100" s="93"/>
      <c r="O100" s="243"/>
      <c r="P100" s="244">
        <f t="shared" si="52"/>
        <v>0</v>
      </c>
      <c r="Q100" s="245">
        <f t="shared" si="53"/>
        <v>0</v>
      </c>
    </row>
    <row r="101" spans="1:17" ht="10.5" customHeight="1" x14ac:dyDescent="0.25">
      <c r="A101" s="164" t="s">
        <v>1913</v>
      </c>
      <c r="B101" s="167" t="s">
        <v>577</v>
      </c>
      <c r="C101" s="755" t="s">
        <v>2917</v>
      </c>
      <c r="D101" s="288" t="s">
        <v>33</v>
      </c>
      <c r="E101" s="196"/>
      <c r="F101" s="196"/>
      <c r="G101" s="196"/>
      <c r="H101" s="196" t="str">
        <f t="shared" si="50"/>
        <v/>
      </c>
      <c r="I101" s="196"/>
      <c r="J101" s="196"/>
      <c r="K101" s="193"/>
      <c r="L101" s="192"/>
      <c r="M101" s="192" t="str">
        <f t="shared" si="51"/>
        <v/>
      </c>
      <c r="N101" s="192"/>
      <c r="O101" s="243"/>
      <c r="P101" s="249">
        <f t="shared" si="52"/>
        <v>0</v>
      </c>
      <c r="Q101" s="250">
        <f t="shared" si="53"/>
        <v>0</v>
      </c>
    </row>
    <row r="102" spans="1:17" ht="10.5" customHeight="1" x14ac:dyDescent="0.25">
      <c r="A102" s="164"/>
      <c r="B102" s="180" t="s">
        <v>856</v>
      </c>
      <c r="C102" s="754" t="s">
        <v>2918</v>
      </c>
      <c r="D102" s="141"/>
      <c r="E102" s="264"/>
      <c r="F102" s="264"/>
      <c r="G102" s="264"/>
      <c r="H102" s="265"/>
      <c r="I102" s="264"/>
      <c r="J102" s="264"/>
      <c r="K102" s="241"/>
      <c r="L102" s="240"/>
      <c r="M102" s="242"/>
      <c r="N102" s="240"/>
      <c r="O102" s="243"/>
      <c r="P102" s="244"/>
      <c r="Q102" s="245"/>
    </row>
    <row r="103" spans="1:17" ht="10.5" customHeight="1" x14ac:dyDescent="0.25">
      <c r="A103" s="152" t="s">
        <v>2258</v>
      </c>
      <c r="B103" s="152" t="s">
        <v>1273</v>
      </c>
      <c r="C103" s="750" t="s">
        <v>2919</v>
      </c>
      <c r="D103" s="141" t="s">
        <v>33</v>
      </c>
      <c r="E103" s="96">
        <v>142423.02299999999</v>
      </c>
      <c r="F103" s="96">
        <v>39603.322</v>
      </c>
      <c r="G103" s="96">
        <v>0</v>
      </c>
      <c r="H103" s="93">
        <v>182026.345</v>
      </c>
      <c r="I103" s="96">
        <v>909.26800000000003</v>
      </c>
      <c r="J103" s="96">
        <v>26148.144</v>
      </c>
      <c r="K103" s="97">
        <v>78891.839000000007</v>
      </c>
      <c r="L103" s="93">
        <v>414.72899999999998</v>
      </c>
      <c r="M103" s="93">
        <v>288390.32500000001</v>
      </c>
      <c r="N103" s="93">
        <v>182935.61300000001</v>
      </c>
      <c r="O103" s="243"/>
      <c r="P103" s="244">
        <f>IF(OR(H103="NA",E103="NA",F103="NA",G103="NA"),"NA",SUM(H103)-SUM(E103:G103))</f>
        <v>2.9103830456733704E-11</v>
      </c>
      <c r="Q103" s="245">
        <f>IF(OR(M103="NA",H103="NA",I103="NA",J103="NA",K103="NA",L103="NA"),"NA",SUM(M103)-SUM(H103:L103))</f>
        <v>0</v>
      </c>
    </row>
    <row r="104" spans="1:17" ht="10.5" customHeight="1" x14ac:dyDescent="0.25">
      <c r="A104" s="152" t="s">
        <v>2259</v>
      </c>
      <c r="B104" s="152" t="s">
        <v>1274</v>
      </c>
      <c r="C104" s="750" t="s">
        <v>2920</v>
      </c>
      <c r="D104" s="141" t="s">
        <v>33</v>
      </c>
      <c r="E104" s="96">
        <v>203287.61300000001</v>
      </c>
      <c r="F104" s="96">
        <v>22944.100999999999</v>
      </c>
      <c r="G104" s="96">
        <v>-2855.752</v>
      </c>
      <c r="H104" s="93">
        <f>IF(OR(E104="NA",F104="NA",G104="NA"),"NA",IF(AND(E104="",F104="",G104=""),"",SUM(E104:G104)))</f>
        <v>223375.962</v>
      </c>
      <c r="I104" s="96">
        <v>19905.037</v>
      </c>
      <c r="J104" s="96">
        <v>46711.241000000002</v>
      </c>
      <c r="K104" s="97">
        <v>87686.712</v>
      </c>
      <c r="L104" s="93">
        <v>-1988.7829999999999</v>
      </c>
      <c r="M104" s="93">
        <v>375690.16899999999</v>
      </c>
      <c r="N104" s="93">
        <v>243280.99900000001</v>
      </c>
      <c r="O104" s="243"/>
      <c r="P104" s="244">
        <f>IF(OR(H104="NA",E104="NA",F104="NA",G104="NA"),"NA",SUM(H104)-SUM(E104:G104))</f>
        <v>0</v>
      </c>
      <c r="Q104" s="245">
        <f>IF(OR(M104="NA",H104="NA",I104="NA",J104="NA",K104="NA",L104="NA"),"NA",SUM(M104)-SUM(H104:L104))</f>
        <v>0</v>
      </c>
    </row>
    <row r="105" spans="1:17" ht="10.5" customHeight="1" x14ac:dyDescent="0.25">
      <c r="A105" s="152" t="s">
        <v>2260</v>
      </c>
      <c r="B105" s="152" t="s">
        <v>1275</v>
      </c>
      <c r="C105" s="750" t="s">
        <v>2921</v>
      </c>
      <c r="D105" s="141" t="s">
        <v>33</v>
      </c>
      <c r="E105" s="96">
        <v>470441.95699999999</v>
      </c>
      <c r="F105" s="96">
        <v>12514.361999999999</v>
      </c>
      <c r="G105" s="96">
        <v>-2855.752</v>
      </c>
      <c r="H105" s="93">
        <f>IF(OR(E105="NA",F105="NA",G105="NA"),"NA",IF(AND(E105="",F105="",G105=""),"",SUM(E105:G105)))</f>
        <v>480100.56700000004</v>
      </c>
      <c r="I105" s="96">
        <v>69431.695000000007</v>
      </c>
      <c r="J105" s="96">
        <v>19611.331999999999</v>
      </c>
      <c r="K105" s="97">
        <v>33359.199999999997</v>
      </c>
      <c r="L105" s="93">
        <v>-295.85000000000002</v>
      </c>
      <c r="M105" s="93">
        <v>602206.94400000002</v>
      </c>
      <c r="N105" s="93">
        <v>549532.26300000004</v>
      </c>
      <c r="O105" s="243"/>
      <c r="P105" s="244">
        <f>IF(OR(H105="NA",E105="NA",F105="NA",G105="NA"),"NA",SUM(H105)-SUM(E105:G105))</f>
        <v>0</v>
      </c>
      <c r="Q105" s="245">
        <f>IF(OR(M105="NA",H105="NA",I105="NA",J105="NA",K105="NA",L105="NA"),"NA",SUM(M105)-SUM(H105:L105))</f>
        <v>-1.1641532182693481E-10</v>
      </c>
    </row>
    <row r="106" spans="1:17" ht="10.5" customHeight="1" x14ac:dyDescent="0.25">
      <c r="A106" s="152" t="s">
        <v>2261</v>
      </c>
      <c r="B106" s="167" t="s">
        <v>1276</v>
      </c>
      <c r="C106" s="798" t="s">
        <v>3341</v>
      </c>
      <c r="D106" s="288" t="s">
        <v>33</v>
      </c>
      <c r="E106" s="196">
        <v>0</v>
      </c>
      <c r="F106" s="196">
        <v>0</v>
      </c>
      <c r="G106" s="196">
        <v>0</v>
      </c>
      <c r="H106" s="196">
        <f>IF(OR(E106="NA",F106="NA",G106="NA"),"NA",IF(AND(E106="",F106="",G106=""),"",SUM(E106:G106)))</f>
        <v>0</v>
      </c>
      <c r="I106" s="196">
        <v>0</v>
      </c>
      <c r="J106" s="196">
        <v>0</v>
      </c>
      <c r="K106" s="193">
        <v>0</v>
      </c>
      <c r="L106" s="192">
        <v>0</v>
      </c>
      <c r="M106" s="192">
        <v>0</v>
      </c>
      <c r="N106" s="192">
        <v>0</v>
      </c>
      <c r="O106" s="243"/>
      <c r="P106" s="249">
        <f>IF(OR(H106="NA",E106="NA",F106="NA",G106="NA"),"NA",SUM(H106)-SUM(E106:G106))</f>
        <v>0</v>
      </c>
      <c r="Q106" s="250">
        <f>IF(OR(M106="NA",H106="NA",I106="NA",J106="NA",K106="NA",L106="NA"),"NA",SUM(M106)-SUM(H106:L106))</f>
        <v>0</v>
      </c>
    </row>
    <row r="107" spans="1:17" ht="10.5" customHeight="1" x14ac:dyDescent="0.25">
      <c r="A107" s="164"/>
      <c r="B107" s="180" t="s">
        <v>856</v>
      </c>
      <c r="C107" s="754" t="s">
        <v>2922</v>
      </c>
      <c r="D107" s="141"/>
      <c r="E107" s="264"/>
      <c r="F107" s="264"/>
      <c r="G107" s="264"/>
      <c r="H107" s="265"/>
      <c r="I107" s="264"/>
      <c r="J107" s="264"/>
      <c r="K107" s="241"/>
      <c r="L107" s="240"/>
      <c r="M107" s="242"/>
      <c r="N107" s="240"/>
      <c r="O107" s="243"/>
      <c r="P107" s="244"/>
      <c r="Q107" s="245"/>
    </row>
    <row r="108" spans="1:17" ht="10.5" customHeight="1" x14ac:dyDescent="0.25">
      <c r="A108" s="164" t="s">
        <v>1914</v>
      </c>
      <c r="B108" s="152" t="s">
        <v>354</v>
      </c>
      <c r="C108" s="750" t="s">
        <v>2923</v>
      </c>
      <c r="D108" s="141" t="s">
        <v>33</v>
      </c>
      <c r="E108" s="96"/>
      <c r="F108" s="96"/>
      <c r="G108" s="96"/>
      <c r="H108" s="93" t="str">
        <f t="shared" ref="H108:H115" si="54">IF(OR(E108="NA",F108="NA",G108="NA"),"NA",IF(AND(E108="",F108="",G108=""),"",SUM(E108:G108)))</f>
        <v/>
      </c>
      <c r="I108" s="96"/>
      <c r="J108" s="96"/>
      <c r="K108" s="97"/>
      <c r="L108" s="93"/>
      <c r="M108" s="93" t="str">
        <f t="shared" ref="M108:M115" si="55">IF(OR(H108="NA",I108="NA",J108="NA",K108="NA",L108="NA"),"NA",IF(AND(H108="",I108="",J108="",K108="",L108=""),"",SUM(H108:L108)))</f>
        <v/>
      </c>
      <c r="N108" s="93"/>
      <c r="O108" s="243"/>
      <c r="P108" s="244">
        <f t="shared" ref="P108:P115" si="56">IF(OR(H108="NA",E108="NA",F108="NA",G108="NA"),"NA",SUM(H108)-SUM(E108:G108))</f>
        <v>0</v>
      </c>
      <c r="Q108" s="245">
        <f t="shared" ref="Q108:Q115" si="57">IF(OR(M108="NA",H108="NA",I108="NA",J108="NA",K108="NA",L108="NA"),"NA",SUM(M108)-SUM(H108:L108))</f>
        <v>0</v>
      </c>
    </row>
    <row r="109" spans="1:17" ht="10.5" customHeight="1" x14ac:dyDescent="0.25">
      <c r="A109" s="164" t="s">
        <v>1915</v>
      </c>
      <c r="B109" s="152" t="s">
        <v>355</v>
      </c>
      <c r="C109" s="756" t="s">
        <v>2924</v>
      </c>
      <c r="D109" s="141" t="s">
        <v>33</v>
      </c>
      <c r="E109" s="96"/>
      <c r="F109" s="96"/>
      <c r="G109" s="96"/>
      <c r="H109" s="93" t="str">
        <f t="shared" si="54"/>
        <v/>
      </c>
      <c r="I109" s="96"/>
      <c r="J109" s="96"/>
      <c r="K109" s="97"/>
      <c r="L109" s="93"/>
      <c r="M109" s="93" t="str">
        <f t="shared" si="55"/>
        <v/>
      </c>
      <c r="N109" s="93"/>
      <c r="O109" s="243"/>
      <c r="P109" s="244">
        <f t="shared" si="56"/>
        <v>0</v>
      </c>
      <c r="Q109" s="245">
        <f t="shared" si="57"/>
        <v>0</v>
      </c>
    </row>
    <row r="110" spans="1:17" ht="10.5" customHeight="1" x14ac:dyDescent="0.25">
      <c r="A110" s="164" t="s">
        <v>2274</v>
      </c>
      <c r="B110" s="152" t="s">
        <v>7</v>
      </c>
      <c r="C110" s="750" t="s">
        <v>2925</v>
      </c>
      <c r="D110" s="141" t="s">
        <v>33</v>
      </c>
      <c r="E110" s="96"/>
      <c r="F110" s="96"/>
      <c r="G110" s="96"/>
      <c r="H110" s="93" t="str">
        <f t="shared" si="54"/>
        <v/>
      </c>
      <c r="I110" s="96"/>
      <c r="J110" s="96"/>
      <c r="K110" s="97"/>
      <c r="L110" s="93"/>
      <c r="M110" s="93" t="str">
        <f t="shared" si="55"/>
        <v/>
      </c>
      <c r="N110" s="93"/>
      <c r="O110" s="243"/>
      <c r="P110" s="244">
        <f t="shared" si="56"/>
        <v>0</v>
      </c>
      <c r="Q110" s="245">
        <f t="shared" si="57"/>
        <v>0</v>
      </c>
    </row>
    <row r="111" spans="1:17" ht="10.5" customHeight="1" x14ac:dyDescent="0.25">
      <c r="A111" s="152" t="s">
        <v>1711</v>
      </c>
      <c r="B111" s="152" t="s">
        <v>8</v>
      </c>
      <c r="C111" s="750" t="s">
        <v>2926</v>
      </c>
      <c r="D111" s="141" t="s">
        <v>33</v>
      </c>
      <c r="E111" s="96"/>
      <c r="F111" s="96"/>
      <c r="G111" s="96"/>
      <c r="H111" s="93" t="str">
        <f t="shared" si="54"/>
        <v/>
      </c>
      <c r="I111" s="96"/>
      <c r="J111" s="96"/>
      <c r="K111" s="97"/>
      <c r="L111" s="93"/>
      <c r="M111" s="93" t="str">
        <f t="shared" si="55"/>
        <v/>
      </c>
      <c r="N111" s="93"/>
      <c r="O111" s="243"/>
      <c r="P111" s="244">
        <f t="shared" si="56"/>
        <v>0</v>
      </c>
      <c r="Q111" s="245">
        <f t="shared" si="57"/>
        <v>0</v>
      </c>
    </row>
    <row r="112" spans="1:17" ht="10.5" customHeight="1" x14ac:dyDescent="0.25">
      <c r="A112" s="164" t="s">
        <v>1794</v>
      </c>
      <c r="B112" s="152" t="s">
        <v>356</v>
      </c>
      <c r="C112" s="756" t="s">
        <v>2927</v>
      </c>
      <c r="D112" s="141" t="s">
        <v>33</v>
      </c>
      <c r="E112" s="96"/>
      <c r="F112" s="96"/>
      <c r="G112" s="96"/>
      <c r="H112" s="93" t="str">
        <f t="shared" si="54"/>
        <v/>
      </c>
      <c r="I112" s="96"/>
      <c r="J112" s="96"/>
      <c r="K112" s="97"/>
      <c r="L112" s="93"/>
      <c r="M112" s="93" t="str">
        <f t="shared" si="55"/>
        <v/>
      </c>
      <c r="N112" s="93"/>
      <c r="O112" s="243"/>
      <c r="P112" s="244">
        <f t="shared" si="56"/>
        <v>0</v>
      </c>
      <c r="Q112" s="245">
        <f t="shared" si="57"/>
        <v>0</v>
      </c>
    </row>
    <row r="113" spans="1:17" ht="10.5" customHeight="1" x14ac:dyDescent="0.25">
      <c r="A113" s="152" t="s">
        <v>1796</v>
      </c>
      <c r="B113" s="152" t="s">
        <v>9</v>
      </c>
      <c r="C113" s="750" t="s">
        <v>2928</v>
      </c>
      <c r="D113" s="141" t="s">
        <v>33</v>
      </c>
      <c r="E113" s="96"/>
      <c r="F113" s="96"/>
      <c r="G113" s="96"/>
      <c r="H113" s="93" t="str">
        <f t="shared" si="54"/>
        <v/>
      </c>
      <c r="I113" s="96"/>
      <c r="J113" s="96"/>
      <c r="K113" s="97"/>
      <c r="L113" s="93"/>
      <c r="M113" s="93" t="str">
        <f t="shared" si="55"/>
        <v/>
      </c>
      <c r="N113" s="93"/>
      <c r="O113" s="243"/>
      <c r="P113" s="244">
        <f t="shared" si="56"/>
        <v>0</v>
      </c>
      <c r="Q113" s="245">
        <f t="shared" si="57"/>
        <v>0</v>
      </c>
    </row>
    <row r="114" spans="1:17" ht="10.5" customHeight="1" x14ac:dyDescent="0.25">
      <c r="A114" s="164" t="s">
        <v>1916</v>
      </c>
      <c r="B114" s="152" t="s">
        <v>10</v>
      </c>
      <c r="C114" s="750" t="s">
        <v>2929</v>
      </c>
      <c r="D114" s="141" t="s">
        <v>33</v>
      </c>
      <c r="E114" s="96"/>
      <c r="F114" s="96"/>
      <c r="G114" s="96"/>
      <c r="H114" s="93" t="str">
        <f t="shared" si="54"/>
        <v/>
      </c>
      <c r="I114" s="96"/>
      <c r="J114" s="96"/>
      <c r="K114" s="97"/>
      <c r="L114" s="93"/>
      <c r="M114" s="93" t="str">
        <f t="shared" si="55"/>
        <v/>
      </c>
      <c r="N114" s="93"/>
      <c r="O114" s="243"/>
      <c r="P114" s="244">
        <f t="shared" si="56"/>
        <v>0</v>
      </c>
      <c r="Q114" s="245">
        <f t="shared" si="57"/>
        <v>0</v>
      </c>
    </row>
    <row r="115" spans="1:17" ht="10.5" customHeight="1" x14ac:dyDescent="0.25">
      <c r="A115" s="164" t="s">
        <v>1917</v>
      </c>
      <c r="B115" s="168" t="s">
        <v>357</v>
      </c>
      <c r="C115" s="760" t="s">
        <v>2930</v>
      </c>
      <c r="D115" s="101" t="s">
        <v>33</v>
      </c>
      <c r="E115" s="197"/>
      <c r="F115" s="197"/>
      <c r="G115" s="197"/>
      <c r="H115" s="197" t="str">
        <f t="shared" si="54"/>
        <v/>
      </c>
      <c r="I115" s="197"/>
      <c r="J115" s="197"/>
      <c r="K115" s="191"/>
      <c r="L115" s="190"/>
      <c r="M115" s="190" t="str">
        <f t="shared" si="55"/>
        <v/>
      </c>
      <c r="N115" s="190"/>
      <c r="O115" s="243"/>
      <c r="P115" s="269">
        <f t="shared" si="56"/>
        <v>0</v>
      </c>
      <c r="Q115" s="270">
        <f t="shared" si="57"/>
        <v>0</v>
      </c>
    </row>
    <row r="116" spans="1:17" ht="10.5" customHeight="1" x14ac:dyDescent="0.25">
      <c r="B116" s="289"/>
      <c r="C116" s="287"/>
      <c r="D116" s="287"/>
      <c r="E116" s="385"/>
      <c r="F116" s="385"/>
      <c r="G116" s="385"/>
      <c r="H116" s="385"/>
      <c r="I116" s="385"/>
      <c r="J116" s="385"/>
      <c r="K116" s="243"/>
      <c r="L116" s="243"/>
      <c r="M116" s="243"/>
      <c r="N116" s="243"/>
      <c r="O116" s="243"/>
      <c r="P116" s="243"/>
      <c r="Q116" s="243"/>
    </row>
    <row r="117" spans="1:17" s="379" customFormat="1" ht="15" customHeight="1" x14ac:dyDescent="0.2">
      <c r="B117" s="621" t="s">
        <v>2531</v>
      </c>
      <c r="C117" s="620"/>
      <c r="D117" s="386"/>
      <c r="E117" s="387"/>
      <c r="F117" s="387"/>
      <c r="G117" s="387"/>
      <c r="H117" s="387"/>
      <c r="I117" s="387"/>
      <c r="J117" s="387"/>
      <c r="K117" s="328"/>
      <c r="L117" s="328"/>
      <c r="M117" s="328"/>
      <c r="N117" s="329"/>
      <c r="O117" s="358"/>
      <c r="P117" s="358"/>
      <c r="Q117" s="358"/>
    </row>
    <row r="118" spans="1:17" ht="12.95" customHeight="1" x14ac:dyDescent="0.25">
      <c r="B118" s="770" t="s">
        <v>2380</v>
      </c>
      <c r="C118" s="765"/>
      <c r="D118" s="287" t="s">
        <v>33</v>
      </c>
      <c r="E118" s="332"/>
      <c r="F118" s="332"/>
      <c r="G118" s="332"/>
      <c r="H118" s="332"/>
      <c r="I118" s="332"/>
      <c r="J118" s="332"/>
      <c r="K118" s="331"/>
      <c r="L118" s="331"/>
      <c r="M118" s="331"/>
      <c r="N118" s="331"/>
      <c r="O118" s="243"/>
      <c r="P118" s="243"/>
      <c r="Q118" s="243"/>
    </row>
    <row r="119" spans="1:17" ht="10.35" customHeight="1" x14ac:dyDescent="0.25">
      <c r="B119" s="770"/>
      <c r="C119" s="763" t="s">
        <v>694</v>
      </c>
      <c r="D119" s="287" t="s">
        <v>33</v>
      </c>
      <c r="E119" s="332">
        <f t="shared" ref="E119:N119" si="58">IF(OR(E8="NA",E9="NA",E22="NA",E49="NA"),"NA",-SUM(E8)+SUM(E9)+SUM(E22)-SUM(E49))</f>
        <v>-5.8207660913467407E-11</v>
      </c>
      <c r="F119" s="332">
        <f t="shared" si="58"/>
        <v>-1.8189894035458565E-12</v>
      </c>
      <c r="G119" s="332">
        <f t="shared" si="58"/>
        <v>0</v>
      </c>
      <c r="H119" s="332">
        <f t="shared" si="58"/>
        <v>0</v>
      </c>
      <c r="I119" s="332">
        <f t="shared" si="58"/>
        <v>0</v>
      </c>
      <c r="J119" s="332">
        <f t="shared" si="58"/>
        <v>-3.637978807091713E-12</v>
      </c>
      <c r="K119" s="332">
        <f t="shared" si="58"/>
        <v>-1.4551915228366852E-11</v>
      </c>
      <c r="L119" s="332">
        <f t="shared" si="58"/>
        <v>0</v>
      </c>
      <c r="M119" s="332">
        <f t="shared" si="58"/>
        <v>0</v>
      </c>
      <c r="N119" s="332">
        <f t="shared" si="58"/>
        <v>0</v>
      </c>
      <c r="O119" s="243"/>
      <c r="P119" s="243"/>
      <c r="Q119" s="243"/>
    </row>
    <row r="120" spans="1:17" ht="10.35" customHeight="1" x14ac:dyDescent="0.25">
      <c r="B120" s="771"/>
      <c r="C120" s="763" t="s">
        <v>695</v>
      </c>
      <c r="D120" s="141" t="s">
        <v>33</v>
      </c>
      <c r="E120" s="332">
        <f t="shared" ref="E120:N120" si="59">IF(OR(E9="NA",E10="NA",E15="NA",E16="NA",E17="NA"),"NA",-SUM(E9)+SUM(E10)+SUM(E15)+SUM(E16)+SUM(E17))</f>
        <v>-7.2759576141834259E-12</v>
      </c>
      <c r="F120" s="332">
        <f t="shared" si="59"/>
        <v>3.637978807091713E-12</v>
      </c>
      <c r="G120" s="332">
        <f t="shared" si="59"/>
        <v>0</v>
      </c>
      <c r="H120" s="332">
        <f t="shared" si="59"/>
        <v>1.4551915228366852E-11</v>
      </c>
      <c r="I120" s="332">
        <f t="shared" si="59"/>
        <v>0</v>
      </c>
      <c r="J120" s="332">
        <f t="shared" si="59"/>
        <v>-1.3642420526593924E-12</v>
      </c>
      <c r="K120" s="332">
        <f t="shared" si="59"/>
        <v>7.2759576141834259E-12</v>
      </c>
      <c r="L120" s="332">
        <f t="shared" si="59"/>
        <v>0</v>
      </c>
      <c r="M120" s="332">
        <f t="shared" si="59"/>
        <v>0</v>
      </c>
      <c r="N120" s="332">
        <f t="shared" si="59"/>
        <v>0</v>
      </c>
      <c r="O120" s="243"/>
      <c r="P120" s="243"/>
      <c r="Q120" s="243"/>
    </row>
    <row r="121" spans="1:17" ht="10.35" customHeight="1" x14ac:dyDescent="0.25">
      <c r="B121" s="771"/>
      <c r="C121" s="763" t="s">
        <v>716</v>
      </c>
      <c r="D121" s="141" t="s">
        <v>33</v>
      </c>
      <c r="E121" s="332">
        <f t="shared" ref="E121:N121" si="60">IF(OR(E10="NA",E11="NA",E12="NA",E13="NA",E14="NA"),"NA",-SUM(E10)+SUM(E11)+SUM(E12)+SUM(E13)+SUM(E14))</f>
        <v>2.2737367544323206E-12</v>
      </c>
      <c r="F121" s="332">
        <f t="shared" si="60"/>
        <v>4.5474735088646412E-13</v>
      </c>
      <c r="G121" s="332">
        <f t="shared" si="60"/>
        <v>0</v>
      </c>
      <c r="H121" s="332">
        <f t="shared" si="60"/>
        <v>-2.7284841053187847E-12</v>
      </c>
      <c r="I121" s="332">
        <f t="shared" si="60"/>
        <v>1.5987211554602254E-14</v>
      </c>
      <c r="J121" s="332">
        <f t="shared" si="60"/>
        <v>-3.836930773104541E-13</v>
      </c>
      <c r="K121" s="332">
        <f t="shared" si="60"/>
        <v>-4.5474735088646412E-13</v>
      </c>
      <c r="L121" s="332">
        <f t="shared" si="60"/>
        <v>0</v>
      </c>
      <c r="M121" s="332">
        <f t="shared" si="60"/>
        <v>-1.2732925824820995E-11</v>
      </c>
      <c r="N121" s="332">
        <f t="shared" si="60"/>
        <v>8.6401996668428183E-12</v>
      </c>
      <c r="O121" s="243"/>
      <c r="P121" s="243"/>
      <c r="Q121" s="243"/>
    </row>
    <row r="122" spans="1:17" ht="10.35" customHeight="1" x14ac:dyDescent="0.25">
      <c r="B122" s="771"/>
      <c r="C122" s="763" t="s">
        <v>696</v>
      </c>
      <c r="D122" s="141" t="s">
        <v>33</v>
      </c>
      <c r="E122" s="332">
        <f t="shared" ref="E122:N122" si="61">IF(OR(E17="NA",E18="NA",E19="NA",E20="NA",E21="NA"),"NA",-SUM(E17)+SUM(E18)+SUM(E19)+SUM(E20)+SUM(E21))</f>
        <v>0</v>
      </c>
      <c r="F122" s="332">
        <f t="shared" si="61"/>
        <v>0</v>
      </c>
      <c r="G122" s="332">
        <f t="shared" si="61"/>
        <v>0</v>
      </c>
      <c r="H122" s="332">
        <f t="shared" si="61"/>
        <v>7.2759576141834259E-12</v>
      </c>
      <c r="I122" s="332">
        <f t="shared" si="61"/>
        <v>0</v>
      </c>
      <c r="J122" s="332">
        <f t="shared" si="61"/>
        <v>0</v>
      </c>
      <c r="K122" s="332">
        <f t="shared" si="61"/>
        <v>-1.3200551762793111E-13</v>
      </c>
      <c r="L122" s="332">
        <f t="shared" si="61"/>
        <v>0</v>
      </c>
      <c r="M122" s="332">
        <f t="shared" si="61"/>
        <v>7.1013195324098888E-12</v>
      </c>
      <c r="N122" s="332">
        <f t="shared" si="61"/>
        <v>0</v>
      </c>
      <c r="O122" s="243"/>
      <c r="P122" s="243"/>
      <c r="Q122" s="243"/>
    </row>
    <row r="123" spans="1:17" ht="10.35" customHeight="1" x14ac:dyDescent="0.25">
      <c r="B123" s="769"/>
      <c r="C123" s="763" t="s">
        <v>717</v>
      </c>
      <c r="D123" s="141" t="s">
        <v>33</v>
      </c>
      <c r="E123" s="332">
        <f t="shared" ref="E123:N123" si="62">IF(OR(E22="NA",E31="NA",E40="NA"),"NA",-SUM(E22)+SUM(E31)+SUM(E40))</f>
        <v>-1.4551915228366852E-11</v>
      </c>
      <c r="F123" s="332">
        <f t="shared" si="62"/>
        <v>3.808509063674137E-12</v>
      </c>
      <c r="G123" s="332">
        <f t="shared" si="62"/>
        <v>0</v>
      </c>
      <c r="H123" s="332">
        <f t="shared" si="62"/>
        <v>-1.8189894035458565E-11</v>
      </c>
      <c r="I123" s="332">
        <f t="shared" si="62"/>
        <v>0</v>
      </c>
      <c r="J123" s="332">
        <f t="shared" si="62"/>
        <v>5.2402526762307389E-13</v>
      </c>
      <c r="K123" s="332">
        <f t="shared" si="62"/>
        <v>3.0269120543380268E-12</v>
      </c>
      <c r="L123" s="332">
        <f t="shared" si="62"/>
        <v>0</v>
      </c>
      <c r="M123" s="332">
        <f t="shared" si="62"/>
        <v>-5.0931703299283981E-11</v>
      </c>
      <c r="N123" s="332">
        <f t="shared" si="62"/>
        <v>1.0913936421275139E-11</v>
      </c>
      <c r="O123" s="243"/>
      <c r="P123" s="243"/>
      <c r="Q123" s="243"/>
    </row>
    <row r="124" spans="1:17" ht="10.35" customHeight="1" x14ac:dyDescent="0.25">
      <c r="B124" s="769"/>
      <c r="C124" s="763" t="s">
        <v>718</v>
      </c>
      <c r="D124" s="141" t="s">
        <v>33</v>
      </c>
      <c r="E124" s="332">
        <f t="shared" ref="E124:N124" si="63">IF(OR(E22="NA",E23="NA",E24="NA",E25="NA",E26="NA",E27="NA",E28="NA",E29="NA",E30="NA"),"NA",-SUM(E22)+SUM(E23)+SUM(E24)+SUM(E25)+SUM(E26)+SUM(E27)+SUM(E28)+SUM(E29)+SUM(E30))</f>
        <v>0</v>
      </c>
      <c r="F124" s="332">
        <f t="shared" si="63"/>
        <v>1.8189894035458565E-12</v>
      </c>
      <c r="G124" s="332">
        <f t="shared" si="63"/>
        <v>0</v>
      </c>
      <c r="H124" s="332">
        <f t="shared" si="63"/>
        <v>0</v>
      </c>
      <c r="I124" s="332">
        <f t="shared" si="63"/>
        <v>-1.8189894035458565E-12</v>
      </c>
      <c r="J124" s="332">
        <f t="shared" si="63"/>
        <v>0</v>
      </c>
      <c r="K124" s="332">
        <f t="shared" si="63"/>
        <v>-7.2759576141834259E-12</v>
      </c>
      <c r="L124" s="332">
        <f t="shared" si="63"/>
        <v>0</v>
      </c>
      <c r="M124" s="332">
        <f t="shared" si="63"/>
        <v>0</v>
      </c>
      <c r="N124" s="332">
        <f t="shared" si="63"/>
        <v>2.9103830456733704E-11</v>
      </c>
      <c r="O124" s="243"/>
      <c r="P124" s="243"/>
      <c r="Q124" s="243"/>
    </row>
    <row r="125" spans="1:17" ht="10.35" customHeight="1" x14ac:dyDescent="0.25">
      <c r="B125" s="769"/>
      <c r="C125" s="763" t="s">
        <v>719</v>
      </c>
      <c r="D125" s="141"/>
      <c r="E125" s="332">
        <f t="shared" ref="E125:N125" si="64">IF(OR(E23="NA",E32="NA",E41="NA"),"NA",-SUM(E23)+SUM(E32)+SUM(E41))</f>
        <v>0</v>
      </c>
      <c r="F125" s="332">
        <f t="shared" si="64"/>
        <v>0</v>
      </c>
      <c r="G125" s="332">
        <f t="shared" si="64"/>
        <v>0</v>
      </c>
      <c r="H125" s="332">
        <f t="shared" si="64"/>
        <v>0</v>
      </c>
      <c r="I125" s="332">
        <f t="shared" si="64"/>
        <v>0</v>
      </c>
      <c r="J125" s="332">
        <f t="shared" si="64"/>
        <v>0</v>
      </c>
      <c r="K125" s="332">
        <f t="shared" si="64"/>
        <v>0</v>
      </c>
      <c r="L125" s="332">
        <f t="shared" si="64"/>
        <v>0</v>
      </c>
      <c r="M125" s="332">
        <f t="shared" si="64"/>
        <v>0</v>
      </c>
      <c r="N125" s="332">
        <f t="shared" si="64"/>
        <v>0</v>
      </c>
      <c r="O125" s="243"/>
      <c r="P125" s="243"/>
      <c r="Q125" s="243"/>
    </row>
    <row r="126" spans="1:17" ht="10.35" customHeight="1" x14ac:dyDescent="0.25">
      <c r="B126" s="769"/>
      <c r="C126" s="763" t="s">
        <v>697</v>
      </c>
      <c r="D126" s="141" t="s">
        <v>33</v>
      </c>
      <c r="E126" s="332">
        <f t="shared" ref="E126:N126" si="65">IF(OR(E24="NA",E33="NA",E42="NA"),"NA",-SUM(E24)+SUM(E33)+SUM(E42))</f>
        <v>-9.0949470177292824E-13</v>
      </c>
      <c r="F126" s="332">
        <f t="shared" si="65"/>
        <v>-8.1712414612411521E-14</v>
      </c>
      <c r="G126" s="332">
        <f t="shared" si="65"/>
        <v>0</v>
      </c>
      <c r="H126" s="332">
        <f t="shared" si="65"/>
        <v>0</v>
      </c>
      <c r="I126" s="332">
        <f t="shared" si="65"/>
        <v>0</v>
      </c>
      <c r="J126" s="332">
        <f t="shared" si="65"/>
        <v>5.2402526762307389E-13</v>
      </c>
      <c r="K126" s="332">
        <f t="shared" si="65"/>
        <v>-6.1106675275368616E-13</v>
      </c>
      <c r="L126" s="332">
        <f t="shared" si="65"/>
        <v>0</v>
      </c>
      <c r="M126" s="332">
        <f t="shared" si="65"/>
        <v>-3.637978807091713E-12</v>
      </c>
      <c r="N126" s="332">
        <f t="shared" si="65"/>
        <v>0</v>
      </c>
      <c r="O126" s="243"/>
      <c r="P126" s="243"/>
      <c r="Q126" s="243"/>
    </row>
    <row r="127" spans="1:17" ht="10.35" customHeight="1" x14ac:dyDescent="0.25">
      <c r="B127" s="769"/>
      <c r="C127" s="763" t="s">
        <v>698</v>
      </c>
      <c r="D127" s="141" t="s">
        <v>33</v>
      </c>
      <c r="E127" s="332">
        <f t="shared" ref="E127:N127" si="66">IF(OR(E25="NA",E34="NA",E43="NA"),"NA",-SUM(E25)+SUM(E34)+SUM(E43))</f>
        <v>-5.6843418860808015E-14</v>
      </c>
      <c r="F127" s="332">
        <f t="shared" si="66"/>
        <v>-2.5579538487363607E-13</v>
      </c>
      <c r="G127" s="332">
        <f t="shared" si="66"/>
        <v>0</v>
      </c>
      <c r="H127" s="332">
        <f t="shared" si="66"/>
        <v>5.6843418860808015E-13</v>
      </c>
      <c r="I127" s="332">
        <f t="shared" si="66"/>
        <v>0</v>
      </c>
      <c r="J127" s="332">
        <f t="shared" si="66"/>
        <v>0</v>
      </c>
      <c r="K127" s="332">
        <f t="shared" si="66"/>
        <v>0</v>
      </c>
      <c r="L127" s="332">
        <f t="shared" si="66"/>
        <v>0</v>
      </c>
      <c r="M127" s="332">
        <f t="shared" si="66"/>
        <v>5.6843418860808015E-13</v>
      </c>
      <c r="N127" s="332">
        <f t="shared" si="66"/>
        <v>5.6843418860808015E-13</v>
      </c>
      <c r="O127" s="243"/>
      <c r="P127" s="243"/>
      <c r="Q127" s="243"/>
    </row>
    <row r="128" spans="1:17" ht="10.35" customHeight="1" x14ac:dyDescent="0.25">
      <c r="B128" s="769"/>
      <c r="C128" s="763" t="s">
        <v>699</v>
      </c>
      <c r="D128" s="141" t="s">
        <v>33</v>
      </c>
      <c r="E128" s="332">
        <f t="shared" ref="E128:N128" si="67">IF(OR(E26="NA",E35="NA",E44="NA"),"NA",-SUM(E26)+SUM(E35)+SUM(E44))</f>
        <v>0</v>
      </c>
      <c r="F128" s="332">
        <f t="shared" si="67"/>
        <v>0</v>
      </c>
      <c r="G128" s="332">
        <f t="shared" si="67"/>
        <v>0</v>
      </c>
      <c r="H128" s="332">
        <f t="shared" si="67"/>
        <v>0</v>
      </c>
      <c r="I128" s="332">
        <f t="shared" si="67"/>
        <v>0</v>
      </c>
      <c r="J128" s="332">
        <f t="shared" si="67"/>
        <v>0</v>
      </c>
      <c r="K128" s="332">
        <f t="shared" si="67"/>
        <v>0</v>
      </c>
      <c r="L128" s="332">
        <f t="shared" si="67"/>
        <v>0</v>
      </c>
      <c r="M128" s="332">
        <f t="shared" si="67"/>
        <v>0</v>
      </c>
      <c r="N128" s="332">
        <f t="shared" si="67"/>
        <v>0</v>
      </c>
      <c r="O128" s="243"/>
      <c r="P128" s="243"/>
      <c r="Q128" s="243"/>
    </row>
    <row r="129" spans="2:17" ht="10.35" customHeight="1" x14ac:dyDescent="0.25">
      <c r="B129" s="769"/>
      <c r="C129" s="763" t="s">
        <v>700</v>
      </c>
      <c r="D129" s="141" t="s">
        <v>33</v>
      </c>
      <c r="E129" s="332">
        <f t="shared" ref="E129:N129" si="68">IF(OR(E27="NA",E36="NA",E45="NA"),"NA",-SUM(E27)+SUM(E36)+SUM(E45))</f>
        <v>0</v>
      </c>
      <c r="F129" s="332">
        <f t="shared" si="68"/>
        <v>4.3520742565306136E-14</v>
      </c>
      <c r="G129" s="332">
        <f t="shared" si="68"/>
        <v>0</v>
      </c>
      <c r="H129" s="332">
        <f t="shared" si="68"/>
        <v>-5.4569682106375694E-12</v>
      </c>
      <c r="I129" s="332">
        <f t="shared" si="68"/>
        <v>0</v>
      </c>
      <c r="J129" s="332">
        <f t="shared" si="68"/>
        <v>0</v>
      </c>
      <c r="K129" s="332">
        <f t="shared" si="68"/>
        <v>0</v>
      </c>
      <c r="L129" s="332">
        <f t="shared" si="68"/>
        <v>0</v>
      </c>
      <c r="M129" s="332">
        <f t="shared" si="68"/>
        <v>-5.4569682106375694E-12</v>
      </c>
      <c r="N129" s="332">
        <f t="shared" si="68"/>
        <v>-5.4569682106375694E-12</v>
      </c>
      <c r="O129" s="243"/>
      <c r="P129" s="243"/>
      <c r="Q129" s="243"/>
    </row>
    <row r="130" spans="2:17" ht="10.35" customHeight="1" x14ac:dyDescent="0.25">
      <c r="B130" s="769"/>
      <c r="C130" s="763" t="s">
        <v>701</v>
      </c>
      <c r="D130" s="141" t="s">
        <v>33</v>
      </c>
      <c r="E130" s="332">
        <f t="shared" ref="E130:N130" si="69">IF(OR(E28="NA",E37="NA",E46="NA"),"NA",-SUM(E28)+SUM(E37)+SUM(E46))</f>
        <v>0</v>
      </c>
      <c r="F130" s="332">
        <f t="shared" si="69"/>
        <v>0</v>
      </c>
      <c r="G130" s="332">
        <f t="shared" si="69"/>
        <v>0</v>
      </c>
      <c r="H130" s="332">
        <f t="shared" si="69"/>
        <v>0</v>
      </c>
      <c r="I130" s="332">
        <f t="shared" si="69"/>
        <v>0</v>
      </c>
      <c r="J130" s="332">
        <f t="shared" si="69"/>
        <v>0</v>
      </c>
      <c r="K130" s="332">
        <f t="shared" si="69"/>
        <v>0</v>
      </c>
      <c r="L130" s="332">
        <f t="shared" si="69"/>
        <v>0</v>
      </c>
      <c r="M130" s="332">
        <f t="shared" si="69"/>
        <v>0</v>
      </c>
      <c r="N130" s="332">
        <f t="shared" si="69"/>
        <v>0</v>
      </c>
      <c r="O130" s="243"/>
      <c r="P130" s="243"/>
      <c r="Q130" s="243"/>
    </row>
    <row r="131" spans="2:17" ht="10.35" customHeight="1" x14ac:dyDescent="0.25">
      <c r="B131" s="769"/>
      <c r="C131" s="763" t="s">
        <v>702</v>
      </c>
      <c r="D131" s="141" t="s">
        <v>33</v>
      </c>
      <c r="E131" s="332">
        <f t="shared" ref="E131:N131" si="70">IF(OR(E29="NA",E38="NA",E47="NA"),"NA",-SUM(E29)+SUM(E38)+SUM(E47))</f>
        <v>0</v>
      </c>
      <c r="F131" s="332">
        <f t="shared" si="70"/>
        <v>0</v>
      </c>
      <c r="G131" s="332">
        <f t="shared" si="70"/>
        <v>0</v>
      </c>
      <c r="H131" s="332">
        <f t="shared" si="70"/>
        <v>0</v>
      </c>
      <c r="I131" s="332">
        <f t="shared" si="70"/>
        <v>0</v>
      </c>
      <c r="J131" s="332">
        <f t="shared" si="70"/>
        <v>0</v>
      </c>
      <c r="K131" s="332">
        <f t="shared" si="70"/>
        <v>0</v>
      </c>
      <c r="L131" s="332">
        <f t="shared" si="70"/>
        <v>0</v>
      </c>
      <c r="M131" s="332">
        <f t="shared" si="70"/>
        <v>0</v>
      </c>
      <c r="N131" s="332">
        <f t="shared" si="70"/>
        <v>0</v>
      </c>
      <c r="O131" s="243"/>
      <c r="P131" s="243"/>
      <c r="Q131" s="243"/>
    </row>
    <row r="132" spans="2:17" ht="10.35" customHeight="1" x14ac:dyDescent="0.25">
      <c r="B132" s="769"/>
      <c r="C132" s="763" t="s">
        <v>703</v>
      </c>
      <c r="D132" s="141" t="s">
        <v>33</v>
      </c>
      <c r="E132" s="332">
        <f t="shared" ref="E132:N132" si="71">IF(OR(E30="NA",E39="NA",E48="NA"),"NA",-SUM(E30)+SUM(E39)+SUM(E48))</f>
        <v>0</v>
      </c>
      <c r="F132" s="332">
        <f t="shared" si="71"/>
        <v>0</v>
      </c>
      <c r="G132" s="332">
        <f t="shared" si="71"/>
        <v>0</v>
      </c>
      <c r="H132" s="332">
        <f t="shared" si="71"/>
        <v>0</v>
      </c>
      <c r="I132" s="332">
        <f t="shared" si="71"/>
        <v>0</v>
      </c>
      <c r="J132" s="332">
        <f t="shared" si="71"/>
        <v>0</v>
      </c>
      <c r="K132" s="332">
        <f t="shared" si="71"/>
        <v>0</v>
      </c>
      <c r="L132" s="332">
        <f t="shared" si="71"/>
        <v>0</v>
      </c>
      <c r="M132" s="332">
        <f t="shared" si="71"/>
        <v>0</v>
      </c>
      <c r="N132" s="332">
        <f t="shared" si="71"/>
        <v>0</v>
      </c>
      <c r="O132" s="243"/>
      <c r="P132" s="243"/>
      <c r="Q132" s="243"/>
    </row>
    <row r="133" spans="2:17" ht="10.35" customHeight="1" x14ac:dyDescent="0.25">
      <c r="B133" s="771"/>
      <c r="C133" s="763" t="s">
        <v>720</v>
      </c>
      <c r="D133" s="141" t="s">
        <v>33</v>
      </c>
      <c r="E133" s="332">
        <f t="shared" ref="E133:N133" si="72">IF(OR(E31="NA",E32="NA",E33="NA",E34="NA",E35="NA",E36="NA",E37="NA",E38="NA",E39="NA"),"NA",-SUM(E31)+SUM(E32)+SUM(E33)+SUM(E34)+SUM(E35)+SUM(E36)+SUM(E37)+SUM(E38)+SUM(E39))</f>
        <v>1.4551915228366852E-11</v>
      </c>
      <c r="F133" s="332">
        <f t="shared" si="72"/>
        <v>-3.637978807091713E-12</v>
      </c>
      <c r="G133" s="332">
        <f t="shared" si="72"/>
        <v>0</v>
      </c>
      <c r="H133" s="332">
        <f t="shared" si="72"/>
        <v>1.4551915228366852E-11</v>
      </c>
      <c r="I133" s="332">
        <f t="shared" si="72"/>
        <v>-1.8189894035458565E-12</v>
      </c>
      <c r="J133" s="332">
        <f t="shared" si="72"/>
        <v>0</v>
      </c>
      <c r="K133" s="332">
        <f t="shared" si="72"/>
        <v>-2.1827872842550278E-11</v>
      </c>
      <c r="L133" s="332">
        <f t="shared" si="72"/>
        <v>0</v>
      </c>
      <c r="M133" s="332">
        <f t="shared" si="72"/>
        <v>-2.9103830456733704E-11</v>
      </c>
      <c r="N133" s="332">
        <f t="shared" si="72"/>
        <v>1.4551915228366852E-11</v>
      </c>
      <c r="O133" s="243"/>
      <c r="P133" s="243"/>
      <c r="Q133" s="243"/>
    </row>
    <row r="134" spans="2:17" ht="10.35" customHeight="1" x14ac:dyDescent="0.25">
      <c r="B134" s="771"/>
      <c r="C134" s="763" t="s">
        <v>721</v>
      </c>
      <c r="D134" s="141" t="s">
        <v>33</v>
      </c>
      <c r="E134" s="332">
        <f t="shared" ref="E134:N134" si="73">IF(OR(E40="NA",E41="NA",E42="NA",E43="NA",E44="NA",E45="NA",E46="NA",E47="NA",E48="NA"),"NA",-SUM(E40)+SUM(E41)+SUM(E42)+SUM(E43)+SUM(E44)+SUM(E45)+SUM(E46)+SUM(E47)+SUM(E48))</f>
        <v>-9.0949470177292824E-13</v>
      </c>
      <c r="F134" s="332">
        <f t="shared" si="73"/>
        <v>-1.3322676295501878E-14</v>
      </c>
      <c r="G134" s="332">
        <f t="shared" si="73"/>
        <v>0</v>
      </c>
      <c r="H134" s="332">
        <f t="shared" si="73"/>
        <v>-9.0949470177292824E-13</v>
      </c>
      <c r="I134" s="332">
        <f t="shared" si="73"/>
        <v>0</v>
      </c>
      <c r="J134" s="332">
        <f t="shared" si="73"/>
        <v>0</v>
      </c>
      <c r="K134" s="332">
        <f t="shared" si="73"/>
        <v>0</v>
      </c>
      <c r="L134" s="332">
        <f t="shared" si="73"/>
        <v>0</v>
      </c>
      <c r="M134" s="332">
        <f t="shared" si="73"/>
        <v>-9.0949470177292824E-13</v>
      </c>
      <c r="N134" s="332">
        <f t="shared" si="73"/>
        <v>-9.0949470177292824E-13</v>
      </c>
      <c r="O134" s="243"/>
      <c r="P134" s="243"/>
      <c r="Q134" s="243"/>
    </row>
    <row r="135" spans="2:17" ht="10.35" customHeight="1" x14ac:dyDescent="0.25">
      <c r="B135" s="769"/>
      <c r="C135" s="765" t="s">
        <v>704</v>
      </c>
      <c r="D135" s="287" t="s">
        <v>33</v>
      </c>
      <c r="E135" s="332">
        <f t="shared" ref="E135:N135" si="74">IF(OR(E49="NA",E63="NA",E71="NA"),"NA",-SUM(E49)+SUM(E63)+SUM(E71))</f>
        <v>2.9103830456733704E-11</v>
      </c>
      <c r="F135" s="332">
        <f t="shared" si="74"/>
        <v>9.0949470177292824E-13</v>
      </c>
      <c r="G135" s="332">
        <f t="shared" si="74"/>
        <v>0</v>
      </c>
      <c r="H135" s="332">
        <f t="shared" si="74"/>
        <v>2.9103830456733704E-11</v>
      </c>
      <c r="I135" s="332">
        <f t="shared" si="74"/>
        <v>4.3653969328261155E-13</v>
      </c>
      <c r="J135" s="332">
        <f t="shared" si="74"/>
        <v>-1.4779288903810084E-12</v>
      </c>
      <c r="K135" s="332">
        <f t="shared" si="74"/>
        <v>-1.8189894035458565E-12</v>
      </c>
      <c r="L135" s="332">
        <f t="shared" si="74"/>
        <v>0</v>
      </c>
      <c r="M135" s="332">
        <f t="shared" si="74"/>
        <v>-2.9103830456733704E-11</v>
      </c>
      <c r="N135" s="332">
        <f t="shared" si="74"/>
        <v>5.8207660913467407E-11</v>
      </c>
      <c r="O135" s="243"/>
      <c r="P135" s="243"/>
      <c r="Q135" s="243"/>
    </row>
    <row r="136" spans="2:17" ht="10.35" customHeight="1" x14ac:dyDescent="0.25">
      <c r="B136" s="769"/>
      <c r="C136" s="763" t="s">
        <v>705</v>
      </c>
      <c r="D136" s="287" t="s">
        <v>33</v>
      </c>
      <c r="E136" s="332">
        <f t="shared" ref="E136:N136" si="75">IF(OR(E49="NA",E50="NA",E51="NA",E52="NA",E53="NA",E54="NA",E55="NA",E61="NA",E62="NA"),"NA",-SUM(E49)+SUM(E50)+SUM(E51)+SUM(E52)+SUM(E53)+SUM(E54)+SUM(E55)+SUM(E61)+SUM(E62))</f>
        <v>2.9103830456733704E-11</v>
      </c>
      <c r="F136" s="332">
        <f t="shared" si="75"/>
        <v>0</v>
      </c>
      <c r="G136" s="332">
        <f t="shared" si="75"/>
        <v>0</v>
      </c>
      <c r="H136" s="332">
        <f t="shared" si="75"/>
        <v>5.8207660913467407E-11</v>
      </c>
      <c r="I136" s="332">
        <f t="shared" si="75"/>
        <v>0</v>
      </c>
      <c r="J136" s="332">
        <f t="shared" si="75"/>
        <v>0</v>
      </c>
      <c r="K136" s="332">
        <f t="shared" si="75"/>
        <v>-3.637978807091713E-12</v>
      </c>
      <c r="L136" s="332">
        <f t="shared" si="75"/>
        <v>9.0949470177292824E-13</v>
      </c>
      <c r="M136" s="332">
        <f t="shared" si="75"/>
        <v>-5.8207660913467407E-11</v>
      </c>
      <c r="N136" s="332">
        <f t="shared" si="75"/>
        <v>5.8207660913467407E-11</v>
      </c>
      <c r="O136" s="243"/>
      <c r="P136" s="243"/>
      <c r="Q136" s="243"/>
    </row>
    <row r="137" spans="2:17" ht="10.35" customHeight="1" x14ac:dyDescent="0.25">
      <c r="B137" s="769"/>
      <c r="C137" s="763" t="s">
        <v>706</v>
      </c>
      <c r="D137" s="287" t="s">
        <v>33</v>
      </c>
      <c r="E137" s="332">
        <f t="shared" ref="E137:N137" si="76">IF(OR(E50="NA",E72="NA"),"NA",-SUM(E50)+SUM(E72))</f>
        <v>0</v>
      </c>
      <c r="F137" s="332">
        <f t="shared" si="76"/>
        <v>0</v>
      </c>
      <c r="G137" s="332">
        <f t="shared" si="76"/>
        <v>0</v>
      </c>
      <c r="H137" s="332">
        <f t="shared" si="76"/>
        <v>0</v>
      </c>
      <c r="I137" s="332">
        <f t="shared" si="76"/>
        <v>0</v>
      </c>
      <c r="J137" s="332">
        <f t="shared" si="76"/>
        <v>0</v>
      </c>
      <c r="K137" s="332">
        <f t="shared" si="76"/>
        <v>0</v>
      </c>
      <c r="L137" s="332">
        <f t="shared" si="76"/>
        <v>0</v>
      </c>
      <c r="M137" s="332">
        <f t="shared" si="76"/>
        <v>0</v>
      </c>
      <c r="N137" s="332">
        <f t="shared" si="76"/>
        <v>0</v>
      </c>
      <c r="O137" s="243"/>
      <c r="P137" s="243"/>
      <c r="Q137" s="243"/>
    </row>
    <row r="138" spans="2:17" ht="10.35" customHeight="1" x14ac:dyDescent="0.25">
      <c r="B138" s="769"/>
      <c r="C138" s="763" t="s">
        <v>707</v>
      </c>
      <c r="D138" s="287" t="s">
        <v>33</v>
      </c>
      <c r="E138" s="332">
        <f t="shared" ref="E138:N138" si="77">IF(OR(E51="NA",E64="NA",E73="NA"),"NA",-SUM(E51)+SUM(E64)+SUM(E73))</f>
        <v>0</v>
      </c>
      <c r="F138" s="332">
        <f t="shared" si="77"/>
        <v>0</v>
      </c>
      <c r="G138" s="332">
        <f t="shared" si="77"/>
        <v>0</v>
      </c>
      <c r="H138" s="332">
        <f t="shared" si="77"/>
        <v>0</v>
      </c>
      <c r="I138" s="332">
        <f t="shared" si="77"/>
        <v>0</v>
      </c>
      <c r="J138" s="332">
        <f t="shared" si="77"/>
        <v>0</v>
      </c>
      <c r="K138" s="332">
        <f t="shared" si="77"/>
        <v>0</v>
      </c>
      <c r="L138" s="332">
        <f t="shared" si="77"/>
        <v>0</v>
      </c>
      <c r="M138" s="332">
        <f t="shared" si="77"/>
        <v>0</v>
      </c>
      <c r="N138" s="332">
        <f t="shared" si="77"/>
        <v>0</v>
      </c>
      <c r="O138" s="243"/>
      <c r="P138" s="243"/>
      <c r="Q138" s="243"/>
    </row>
    <row r="139" spans="2:17" ht="10.35" customHeight="1" x14ac:dyDescent="0.25">
      <c r="B139" s="769"/>
      <c r="C139" s="763" t="s">
        <v>708</v>
      </c>
      <c r="D139" s="287" t="s">
        <v>33</v>
      </c>
      <c r="E139" s="332">
        <f t="shared" ref="E139:N139" si="78">IF(OR(E52="NA",E65="NA",E74="NA"),"NA",-SUM(E52)+SUM(E65)+SUM(E74))</f>
        <v>0</v>
      </c>
      <c r="F139" s="332">
        <f t="shared" si="78"/>
        <v>0</v>
      </c>
      <c r="G139" s="332">
        <f t="shared" si="78"/>
        <v>0</v>
      </c>
      <c r="H139" s="332">
        <f t="shared" si="78"/>
        <v>-2.9103830456733704E-11</v>
      </c>
      <c r="I139" s="332">
        <f t="shared" si="78"/>
        <v>0</v>
      </c>
      <c r="J139" s="332">
        <f t="shared" si="78"/>
        <v>0</v>
      </c>
      <c r="K139" s="332">
        <f t="shared" si="78"/>
        <v>-1.1368683772161603E-13</v>
      </c>
      <c r="L139" s="332">
        <f t="shared" si="78"/>
        <v>0</v>
      </c>
      <c r="M139" s="332">
        <f t="shared" si="78"/>
        <v>1.4551915228366852E-11</v>
      </c>
      <c r="N139" s="332">
        <f t="shared" si="78"/>
        <v>0</v>
      </c>
      <c r="O139" s="243"/>
      <c r="P139" s="243"/>
      <c r="Q139" s="243"/>
    </row>
    <row r="140" spans="2:17" ht="10.35" customHeight="1" x14ac:dyDescent="0.25">
      <c r="B140" s="769"/>
      <c r="C140" s="763" t="s">
        <v>709</v>
      </c>
      <c r="D140" s="287" t="s">
        <v>33</v>
      </c>
      <c r="E140" s="332">
        <f t="shared" ref="E140:N140" si="79">IF(OR(E53="NA",E66="NA",E75="NA"),"NA",-SUM(E53)+SUM(E66)+SUM(E75))</f>
        <v>0</v>
      </c>
      <c r="F140" s="332">
        <f t="shared" si="79"/>
        <v>0</v>
      </c>
      <c r="G140" s="332">
        <f t="shared" si="79"/>
        <v>0</v>
      </c>
      <c r="H140" s="332">
        <f t="shared" si="79"/>
        <v>0</v>
      </c>
      <c r="I140" s="332">
        <f t="shared" si="79"/>
        <v>-1.8207657603852567E-14</v>
      </c>
      <c r="J140" s="332">
        <f t="shared" si="79"/>
        <v>-2.2737367544323206E-13</v>
      </c>
      <c r="K140" s="332">
        <f t="shared" si="79"/>
        <v>6.8212102632969618E-13</v>
      </c>
      <c r="L140" s="332">
        <f t="shared" si="79"/>
        <v>0</v>
      </c>
      <c r="M140" s="332">
        <f t="shared" si="79"/>
        <v>-7.2759576141834259E-12</v>
      </c>
      <c r="N140" s="332">
        <f t="shared" si="79"/>
        <v>0</v>
      </c>
      <c r="O140" s="243"/>
      <c r="P140" s="243"/>
      <c r="Q140" s="243"/>
    </row>
    <row r="141" spans="2:17" ht="10.35" customHeight="1" x14ac:dyDescent="0.25">
      <c r="B141" s="769"/>
      <c r="C141" s="763" t="s">
        <v>710</v>
      </c>
      <c r="D141" s="287" t="s">
        <v>33</v>
      </c>
      <c r="E141" s="332">
        <f t="shared" ref="E141:N141" si="80">IF(OR(E54="NA",E67="NA",E76="NA"),"NA",-SUM(E54)+SUM(E67)+SUM(E76))</f>
        <v>0</v>
      </c>
      <c r="F141" s="332">
        <f t="shared" si="80"/>
        <v>0</v>
      </c>
      <c r="G141" s="332">
        <f t="shared" si="80"/>
        <v>0</v>
      </c>
      <c r="H141" s="332">
        <f t="shared" si="80"/>
        <v>0</v>
      </c>
      <c r="I141" s="332">
        <f t="shared" si="80"/>
        <v>0</v>
      </c>
      <c r="J141" s="332">
        <f t="shared" si="80"/>
        <v>0</v>
      </c>
      <c r="K141" s="332">
        <f t="shared" si="80"/>
        <v>0</v>
      </c>
      <c r="L141" s="332">
        <f t="shared" si="80"/>
        <v>0</v>
      </c>
      <c r="M141" s="332">
        <f t="shared" si="80"/>
        <v>0</v>
      </c>
      <c r="N141" s="332">
        <f t="shared" si="80"/>
        <v>0</v>
      </c>
      <c r="O141" s="243"/>
      <c r="P141" s="243"/>
      <c r="Q141" s="243"/>
    </row>
    <row r="142" spans="2:17" ht="10.35" customHeight="1" x14ac:dyDescent="0.25">
      <c r="B142" s="769"/>
      <c r="C142" s="763" t="s">
        <v>711</v>
      </c>
      <c r="D142" s="287" t="s">
        <v>33</v>
      </c>
      <c r="E142" s="332">
        <f t="shared" ref="E142:N142" si="81">IF(OR(E55="NA",E68="NA",E77="NA"),"NA",-SUM(E55)+SUM(E68)+SUM(E77))</f>
        <v>0</v>
      </c>
      <c r="F142" s="332">
        <f t="shared" si="81"/>
        <v>0</v>
      </c>
      <c r="G142" s="332">
        <f t="shared" si="81"/>
        <v>0</v>
      </c>
      <c r="H142" s="332">
        <f t="shared" si="81"/>
        <v>0</v>
      </c>
      <c r="I142" s="332">
        <f t="shared" si="81"/>
        <v>0</v>
      </c>
      <c r="J142" s="332">
        <f t="shared" si="81"/>
        <v>0</v>
      </c>
      <c r="K142" s="332">
        <f t="shared" si="81"/>
        <v>0</v>
      </c>
      <c r="L142" s="332">
        <f t="shared" si="81"/>
        <v>0</v>
      </c>
      <c r="M142" s="332">
        <f t="shared" si="81"/>
        <v>0</v>
      </c>
      <c r="N142" s="332">
        <f t="shared" si="81"/>
        <v>0</v>
      </c>
      <c r="O142" s="243"/>
      <c r="P142" s="243"/>
      <c r="Q142" s="243"/>
    </row>
    <row r="143" spans="2:17" ht="10.35" customHeight="1" x14ac:dyDescent="0.25">
      <c r="B143" s="769"/>
      <c r="C143" s="763" t="s">
        <v>712</v>
      </c>
      <c r="D143" s="287" t="s">
        <v>33</v>
      </c>
      <c r="E143" s="332">
        <f t="shared" ref="E143:N143" si="82">IF(OR(E61="NA",E69="NA",E78="NA"),"NA",-SUM(E61)+SUM(E69)+SUM(E78))</f>
        <v>0</v>
      </c>
      <c r="F143" s="332">
        <f t="shared" si="82"/>
        <v>0</v>
      </c>
      <c r="G143" s="332">
        <f t="shared" si="82"/>
        <v>0</v>
      </c>
      <c r="H143" s="332">
        <f t="shared" si="82"/>
        <v>0</v>
      </c>
      <c r="I143" s="332">
        <f t="shared" si="82"/>
        <v>0</v>
      </c>
      <c r="J143" s="332">
        <f t="shared" si="82"/>
        <v>0</v>
      </c>
      <c r="K143" s="332">
        <f t="shared" si="82"/>
        <v>0</v>
      </c>
      <c r="L143" s="332">
        <f t="shared" si="82"/>
        <v>0</v>
      </c>
      <c r="M143" s="332">
        <f t="shared" si="82"/>
        <v>0</v>
      </c>
      <c r="N143" s="332">
        <f t="shared" si="82"/>
        <v>0</v>
      </c>
      <c r="O143" s="243"/>
      <c r="P143" s="243"/>
      <c r="Q143" s="243"/>
    </row>
    <row r="144" spans="2:17" ht="10.35" customHeight="1" x14ac:dyDescent="0.25">
      <c r="B144" s="769"/>
      <c r="C144" s="763" t="s">
        <v>713</v>
      </c>
      <c r="D144" s="287" t="s">
        <v>33</v>
      </c>
      <c r="E144" s="332">
        <f t="shared" ref="E144:N144" si="83">IF(OR(E62="NA",E70="NA",E79="NA"),"NA",-SUM(E62)+SUM(E70)+SUM(E79))</f>
        <v>-1.3187673175707459E-11</v>
      </c>
      <c r="F144" s="332">
        <f t="shared" si="83"/>
        <v>2.6201263381153694E-13</v>
      </c>
      <c r="G144" s="332">
        <f t="shared" si="83"/>
        <v>0</v>
      </c>
      <c r="H144" s="332">
        <f t="shared" si="83"/>
        <v>-1.8189894035458565E-12</v>
      </c>
      <c r="I144" s="332">
        <f t="shared" si="83"/>
        <v>0</v>
      </c>
      <c r="J144" s="332">
        <f t="shared" si="83"/>
        <v>-3.4905411894214922E-13</v>
      </c>
      <c r="K144" s="332">
        <f t="shared" si="83"/>
        <v>-3.765876499528531E-13</v>
      </c>
      <c r="L144" s="332">
        <f t="shared" si="83"/>
        <v>0</v>
      </c>
      <c r="M144" s="332">
        <f t="shared" si="83"/>
        <v>-1.3642420526593924E-11</v>
      </c>
      <c r="N144" s="332">
        <f t="shared" si="83"/>
        <v>-1.8189894035458565E-12</v>
      </c>
      <c r="O144" s="243"/>
      <c r="P144" s="243"/>
      <c r="Q144" s="243"/>
    </row>
    <row r="145" spans="2:17" ht="10.35" customHeight="1" x14ac:dyDescent="0.25">
      <c r="B145" s="769"/>
      <c r="C145" s="763" t="s">
        <v>722</v>
      </c>
      <c r="D145" s="287" t="s">
        <v>33</v>
      </c>
      <c r="E145" s="332">
        <f t="shared" ref="E145:N145" si="84">IF(OR(E63="NA",E64="NA",E65="NA",E66="NA",E67="NA",E68="NA",E69="NA",E70="NA"),"NA",-SUM(E63)+SUM(E64)+SUM(E65)+SUM(E66)+SUM(E67)+SUM(E68)+SUM(E69)+SUM(E70))</f>
        <v>0</v>
      </c>
      <c r="F145" s="332">
        <f t="shared" si="84"/>
        <v>0</v>
      </c>
      <c r="G145" s="332">
        <f t="shared" si="84"/>
        <v>0</v>
      </c>
      <c r="H145" s="332">
        <f t="shared" si="84"/>
        <v>-2.9103830456733704E-11</v>
      </c>
      <c r="I145" s="332">
        <f t="shared" si="84"/>
        <v>0</v>
      </c>
      <c r="J145" s="332">
        <f t="shared" si="84"/>
        <v>1.8189894035458565E-12</v>
      </c>
      <c r="K145" s="332">
        <f t="shared" si="84"/>
        <v>-3.637978807091713E-12</v>
      </c>
      <c r="L145" s="332">
        <f t="shared" si="84"/>
        <v>9.0949470177292824E-13</v>
      </c>
      <c r="M145" s="332">
        <f t="shared" si="84"/>
        <v>-2.9103830456733704E-11</v>
      </c>
      <c r="N145" s="332">
        <f t="shared" si="84"/>
        <v>-2.9103830456733704E-11</v>
      </c>
      <c r="O145" s="243"/>
      <c r="P145" s="243"/>
      <c r="Q145" s="243"/>
    </row>
    <row r="146" spans="2:17" s="375" customFormat="1" ht="10.35" customHeight="1" x14ac:dyDescent="0.25">
      <c r="B146" s="771"/>
      <c r="C146" s="763" t="s">
        <v>714</v>
      </c>
      <c r="D146" s="141" t="s">
        <v>33</v>
      </c>
      <c r="E146" s="332">
        <f t="shared" ref="E146:N146" si="85">IF(OR(E71="NA",E72="NA",E73="NA",E74="NA",E75="NA",E76="NA",E77="NA",E78="NA",E79="NA"),"NA",-SUM(E71)+SUM(E72)+SUM(E73)+SUM(E74)+SUM(E75)+SUM(E76)+SUM(E77)+SUM(E78)+SUM(E79))</f>
        <v>-5.9117155615240335E-12</v>
      </c>
      <c r="F146" s="332">
        <f t="shared" si="85"/>
        <v>3.4638958368304884E-14</v>
      </c>
      <c r="G146" s="332">
        <f t="shared" si="85"/>
        <v>0</v>
      </c>
      <c r="H146" s="332">
        <f t="shared" si="85"/>
        <v>1.2732925824820995E-11</v>
      </c>
      <c r="I146" s="332">
        <f t="shared" si="85"/>
        <v>0</v>
      </c>
      <c r="J146" s="332">
        <f t="shared" si="85"/>
        <v>-7.9936057773011271E-15</v>
      </c>
      <c r="K146" s="332">
        <f t="shared" si="85"/>
        <v>3.0553337637684308E-13</v>
      </c>
      <c r="L146" s="332">
        <f t="shared" si="85"/>
        <v>0</v>
      </c>
      <c r="M146" s="332">
        <f t="shared" si="85"/>
        <v>-6.3664629124104977E-12</v>
      </c>
      <c r="N146" s="332">
        <f t="shared" si="85"/>
        <v>5.4569682106375694E-12</v>
      </c>
      <c r="O146" s="385"/>
      <c r="P146" s="385"/>
      <c r="Q146" s="385"/>
    </row>
    <row r="147" spans="2:17" s="375" customFormat="1" ht="10.35" customHeight="1" x14ac:dyDescent="0.25">
      <c r="B147" s="771"/>
      <c r="C147" s="763" t="s">
        <v>723</v>
      </c>
      <c r="D147" s="141"/>
      <c r="E147" s="332">
        <f t="shared" ref="E147:N147" si="86">IF(OR(E55="NA",E56="NA",E57="NA",E58="NA",E59="NA",E60="NA"),"NA",-SUM(E55)+SUM(E56)+SUM(E57)+SUM(E58)+SUM(E59)+SUM(E60))</f>
        <v>0</v>
      </c>
      <c r="F147" s="332">
        <f t="shared" si="86"/>
        <v>0</v>
      </c>
      <c r="G147" s="332">
        <f t="shared" si="86"/>
        <v>0</v>
      </c>
      <c r="H147" s="332">
        <f t="shared" si="86"/>
        <v>0</v>
      </c>
      <c r="I147" s="332">
        <f t="shared" si="86"/>
        <v>0</v>
      </c>
      <c r="J147" s="332">
        <f t="shared" si="86"/>
        <v>0</v>
      </c>
      <c r="K147" s="332">
        <f t="shared" si="86"/>
        <v>0</v>
      </c>
      <c r="L147" s="332">
        <f t="shared" si="86"/>
        <v>0</v>
      </c>
      <c r="M147" s="332">
        <f t="shared" si="86"/>
        <v>0</v>
      </c>
      <c r="N147" s="332">
        <f t="shared" si="86"/>
        <v>0</v>
      </c>
      <c r="O147" s="385"/>
      <c r="P147" s="385"/>
      <c r="Q147" s="385"/>
    </row>
    <row r="148" spans="2:17" ht="10.35" customHeight="1" x14ac:dyDescent="0.25">
      <c r="B148" s="774"/>
      <c r="C148" s="766" t="s">
        <v>715</v>
      </c>
      <c r="D148" s="154" t="s">
        <v>33</v>
      </c>
      <c r="E148" s="333">
        <f t="shared" ref="E148:N148" si="87">IF(OR(E81="NA",E22="NA",E49="NA"),"NA",-SUM(E81)+SUM(E22)-SUM(E49))</f>
        <v>0</v>
      </c>
      <c r="F148" s="333">
        <f t="shared" si="87"/>
        <v>0</v>
      </c>
      <c r="G148" s="333">
        <f t="shared" si="87"/>
        <v>0</v>
      </c>
      <c r="H148" s="333">
        <f t="shared" si="87"/>
        <v>0</v>
      </c>
      <c r="I148" s="333">
        <f t="shared" si="87"/>
        <v>0</v>
      </c>
      <c r="J148" s="333">
        <f t="shared" si="87"/>
        <v>0</v>
      </c>
      <c r="K148" s="333">
        <f t="shared" si="87"/>
        <v>0</v>
      </c>
      <c r="L148" s="333">
        <f t="shared" si="87"/>
        <v>0</v>
      </c>
      <c r="M148" s="333">
        <f t="shared" si="87"/>
        <v>0</v>
      </c>
      <c r="N148" s="333">
        <f t="shared" si="87"/>
        <v>0</v>
      </c>
      <c r="O148" s="243"/>
      <c r="P148" s="243"/>
      <c r="Q148" s="243"/>
    </row>
    <row r="149" spans="2:17" s="125" customFormat="1" ht="10.9" customHeight="1" x14ac:dyDescent="0.15">
      <c r="B149" s="767" t="s">
        <v>2408</v>
      </c>
      <c r="C149" s="764"/>
      <c r="E149" s="290"/>
      <c r="F149" s="290"/>
      <c r="G149" s="290"/>
      <c r="H149" s="290"/>
      <c r="I149" s="290"/>
      <c r="J149" s="290"/>
      <c r="K149" s="290"/>
      <c r="L149" s="290"/>
      <c r="M149" s="290"/>
      <c r="N149" s="290"/>
      <c r="O149" s="272"/>
      <c r="P149" s="272"/>
      <c r="Q149" s="272"/>
    </row>
    <row r="150" spans="2:17" s="125" customFormat="1" ht="10.9" customHeight="1" x14ac:dyDescent="0.15">
      <c r="B150" s="767"/>
      <c r="C150" s="772" t="s">
        <v>2409</v>
      </c>
      <c r="E150" s="290"/>
      <c r="F150" s="290"/>
      <c r="G150" s="290"/>
      <c r="H150" s="290"/>
      <c r="I150" s="290"/>
      <c r="J150" s="290"/>
      <c r="K150" s="290"/>
      <c r="L150" s="290"/>
      <c r="M150" s="290"/>
      <c r="N150" s="290"/>
      <c r="O150" s="272"/>
      <c r="P150" s="272"/>
      <c r="Q150" s="272"/>
    </row>
    <row r="151" spans="2:17" s="125" customFormat="1" ht="10.9" customHeight="1" x14ac:dyDescent="0.15">
      <c r="B151" s="768"/>
      <c r="C151" s="773" t="s">
        <v>2931</v>
      </c>
      <c r="E151" s="292"/>
      <c r="F151" s="292"/>
      <c r="G151" s="283" t="str">
        <f>IF(OR(G9="NA"),"NA",IF(ROUND(SUM(G9),1)=0,"si","verificar!"))</f>
        <v>si</v>
      </c>
      <c r="H151" s="292"/>
      <c r="I151" s="292"/>
      <c r="J151" s="292"/>
      <c r="K151" s="292"/>
      <c r="L151" s="283" t="str">
        <f>IF(OR(L9="NA"),"NA",IF(ROUND(SUM(L9),1)=0,"si","verificar!"))</f>
        <v>si</v>
      </c>
      <c r="M151" s="292"/>
      <c r="N151" s="292"/>
      <c r="O151" s="272"/>
      <c r="P151" s="272"/>
      <c r="Q151" s="272"/>
    </row>
    <row r="152" spans="2:17" s="125" customFormat="1" ht="10.9" customHeight="1" x14ac:dyDescent="0.15">
      <c r="B152" s="768"/>
      <c r="C152" s="773" t="s">
        <v>2932</v>
      </c>
      <c r="E152" s="292"/>
      <c r="F152" s="292"/>
      <c r="G152" s="283" t="str">
        <f>IF(OR(G22="NA",G49="NA"),"NA",IF(ROUND(SUM(G22)-SUM(G49),1)=0,"si","verificar!"))</f>
        <v>verificar!</v>
      </c>
      <c r="H152" s="292"/>
      <c r="I152" s="292"/>
      <c r="J152" s="292"/>
      <c r="K152" s="292"/>
      <c r="L152" s="283" t="str">
        <f>IF(OR(L22="NA",L49="NA"),"NA",IF(ROUND(SUM(L22)-SUM(L49),1)=0,"si","verificar!"))</f>
        <v>verificar!</v>
      </c>
      <c r="M152" s="292"/>
      <c r="N152" s="292"/>
      <c r="O152" s="272"/>
      <c r="P152" s="272"/>
      <c r="Q152" s="272"/>
    </row>
    <row r="153" spans="2:17" s="125" customFormat="1" ht="10.9" customHeight="1" x14ac:dyDescent="0.15">
      <c r="B153" s="767"/>
      <c r="C153" s="772" t="s">
        <v>2415</v>
      </c>
      <c r="E153" s="290"/>
      <c r="F153" s="290"/>
      <c r="G153" s="293"/>
      <c r="H153" s="290"/>
      <c r="I153" s="290"/>
      <c r="J153" s="290"/>
      <c r="K153" s="290"/>
      <c r="L153" s="293"/>
      <c r="M153" s="290"/>
      <c r="N153" s="290"/>
      <c r="O153" s="272"/>
      <c r="P153" s="272"/>
      <c r="Q153" s="272"/>
    </row>
    <row r="154" spans="2:17" s="125" customFormat="1" ht="10.9" customHeight="1" x14ac:dyDescent="0.15">
      <c r="B154" s="768"/>
      <c r="C154" s="773" t="s">
        <v>2933</v>
      </c>
      <c r="E154" s="292"/>
      <c r="F154" s="292"/>
      <c r="G154" s="283" t="str">
        <f t="array" ref="G154">IF(OR(G9:G21="NA"),"NA",IF(AND(ROUND(G9:G21,1)=0),"si","verificar!"))</f>
        <v>si</v>
      </c>
      <c r="H154" s="292"/>
      <c r="I154" s="292"/>
      <c r="J154" s="292"/>
      <c r="K154" s="292"/>
      <c r="L154" s="283" t="str">
        <f t="array" ref="L154">IF(OR(L9:L21="NA"),"NA",IF(AND(ROUND(L9:L21,1)=0),"si","verificar!"))</f>
        <v>si</v>
      </c>
      <c r="M154" s="292"/>
      <c r="N154" s="292"/>
      <c r="O154" s="272"/>
      <c r="P154" s="272"/>
      <c r="Q154" s="272"/>
    </row>
    <row r="155" spans="2:17" s="125" customFormat="1" ht="10.9" customHeight="1" x14ac:dyDescent="0.15">
      <c r="B155" s="768"/>
      <c r="C155" s="773" t="s">
        <v>2934</v>
      </c>
      <c r="E155" s="292"/>
      <c r="F155" s="292"/>
      <c r="G155" s="283" t="str">
        <f t="array" ref="G155">IF(OR(G40:G48="NA"),"NA",IF(AND(ROUND(G40:G48,1)=0),"si","verificar!"))</f>
        <v>si</v>
      </c>
      <c r="H155" s="292"/>
      <c r="I155" s="292"/>
      <c r="J155" s="292"/>
      <c r="K155" s="292"/>
      <c r="L155" s="283" t="str">
        <f t="array" ref="L155">IF(OR(L40:L48="NA"),"NA",IF(AND(ROUND(L40:L48,1)=0),"si","verificar!"))</f>
        <v>si</v>
      </c>
      <c r="M155" s="292"/>
      <c r="N155" s="292"/>
      <c r="O155" s="272"/>
      <c r="P155" s="272"/>
      <c r="Q155" s="272"/>
    </row>
    <row r="156" spans="2:17" s="125" customFormat="1" ht="10.9" customHeight="1" x14ac:dyDescent="0.15">
      <c r="B156" s="768"/>
      <c r="C156" s="773" t="s">
        <v>2935</v>
      </c>
      <c r="E156" s="292"/>
      <c r="F156" s="292"/>
      <c r="G156" s="283" t="str">
        <f t="array" ref="G156">IF(OR(G71:G79="NA"),"NA",IF(AND(ROUND(G71:G79,1)=0),"si","verificar!"))</f>
        <v>si</v>
      </c>
      <c r="H156" s="292"/>
      <c r="I156" s="292"/>
      <c r="J156" s="292"/>
      <c r="K156" s="292"/>
      <c r="L156" s="283" t="str">
        <f t="array" ref="L156">IF(OR(L71:L79="NA"),"NA",IF(AND(ROUND(L71:L79,1)=0),"si","verificar!"))</f>
        <v>si</v>
      </c>
      <c r="M156" s="292"/>
      <c r="N156" s="292"/>
      <c r="O156" s="272"/>
      <c r="P156" s="272"/>
      <c r="Q156" s="272"/>
    </row>
    <row r="157" spans="2:17" s="125" customFormat="1" ht="10.9" customHeight="1" x14ac:dyDescent="0.15">
      <c r="B157" s="767"/>
      <c r="C157" s="772" t="s">
        <v>2651</v>
      </c>
      <c r="E157" s="290"/>
      <c r="F157" s="290"/>
      <c r="G157" s="293"/>
      <c r="H157" s="290"/>
      <c r="I157" s="290"/>
      <c r="J157" s="290"/>
      <c r="K157" s="290"/>
      <c r="L157" s="293"/>
      <c r="M157" s="290"/>
      <c r="N157" s="290"/>
      <c r="O157" s="272"/>
      <c r="P157" s="272"/>
      <c r="Q157" s="272"/>
    </row>
    <row r="158" spans="2:17" s="125" customFormat="1" ht="10.9" customHeight="1" x14ac:dyDescent="0.15">
      <c r="B158" s="768"/>
      <c r="C158" s="773" t="s">
        <v>2936</v>
      </c>
      <c r="E158" s="292"/>
      <c r="F158" s="292"/>
      <c r="G158" s="283" t="str">
        <f t="shared" ref="G158:G163" si="88">IF(OR(G23="NA",G50="NA"),"NA",IF(ROUND(SUM(G23),1)=ROUND(SUM(G50),1),"si","verificar!"))</f>
        <v>si</v>
      </c>
      <c r="H158" s="292"/>
      <c r="I158" s="292"/>
      <c r="J158" s="292"/>
      <c r="K158" s="292"/>
      <c r="L158" s="283" t="str">
        <f t="shared" ref="L158:L163" si="89">IF(OR(L23="NA",L50="NA"),"NA",IF(ROUND(SUM(L23),1)=ROUND(SUM(L50),1),"si","verificar!"))</f>
        <v>si</v>
      </c>
      <c r="M158" s="292"/>
      <c r="N158" s="292"/>
      <c r="O158" s="272"/>
      <c r="P158" s="272"/>
      <c r="Q158" s="272"/>
    </row>
    <row r="159" spans="2:17" s="125" customFormat="1" ht="10.9" customHeight="1" x14ac:dyDescent="0.15">
      <c r="B159" s="768"/>
      <c r="C159" s="773" t="s">
        <v>2937</v>
      </c>
      <c r="E159" s="292"/>
      <c r="F159" s="292"/>
      <c r="G159" s="283" t="str">
        <f t="shared" si="88"/>
        <v>si</v>
      </c>
      <c r="H159" s="292"/>
      <c r="I159" s="292"/>
      <c r="J159" s="292"/>
      <c r="K159" s="292"/>
      <c r="L159" s="283" t="str">
        <f t="shared" si="89"/>
        <v>verificar!</v>
      </c>
      <c r="M159" s="292"/>
      <c r="N159" s="292"/>
      <c r="O159" s="272"/>
      <c r="P159" s="272"/>
      <c r="Q159" s="272"/>
    </row>
    <row r="160" spans="2:17" s="125" customFormat="1" ht="10.9" customHeight="1" x14ac:dyDescent="0.15">
      <c r="B160" s="768"/>
      <c r="C160" s="773" t="s">
        <v>2938</v>
      </c>
      <c r="E160" s="292"/>
      <c r="F160" s="292"/>
      <c r="G160" s="283" t="str">
        <f t="shared" si="88"/>
        <v>si</v>
      </c>
      <c r="H160" s="292"/>
      <c r="I160" s="292"/>
      <c r="J160" s="292"/>
      <c r="K160" s="292"/>
      <c r="L160" s="283" t="str">
        <f t="shared" si="89"/>
        <v>si</v>
      </c>
      <c r="M160" s="292"/>
      <c r="N160" s="292"/>
      <c r="O160" s="272"/>
      <c r="P160" s="272"/>
      <c r="Q160" s="272"/>
    </row>
    <row r="161" spans="2:17" s="125" customFormat="1" ht="10.9" customHeight="1" x14ac:dyDescent="0.15">
      <c r="B161" s="768"/>
      <c r="C161" s="773" t="s">
        <v>2939</v>
      </c>
      <c r="E161" s="292"/>
      <c r="F161" s="292"/>
      <c r="G161" s="283" t="str">
        <f t="shared" si="88"/>
        <v>verificar!</v>
      </c>
      <c r="H161" s="292"/>
      <c r="I161" s="292"/>
      <c r="J161" s="292"/>
      <c r="K161" s="292"/>
      <c r="L161" s="283" t="str">
        <f t="shared" si="89"/>
        <v>verificar!</v>
      </c>
      <c r="M161" s="292"/>
      <c r="N161" s="292"/>
      <c r="O161" s="272"/>
      <c r="P161" s="272"/>
      <c r="Q161" s="272"/>
    </row>
    <row r="162" spans="2:17" s="125" customFormat="1" ht="10.9" customHeight="1" x14ac:dyDescent="0.15">
      <c r="B162" s="768"/>
      <c r="C162" s="773" t="s">
        <v>2940</v>
      </c>
      <c r="E162" s="292"/>
      <c r="F162" s="292"/>
      <c r="G162" s="283" t="str">
        <f t="shared" si="88"/>
        <v>si</v>
      </c>
      <c r="H162" s="292"/>
      <c r="I162" s="292"/>
      <c r="J162" s="292"/>
      <c r="K162" s="292"/>
      <c r="L162" s="283" t="str">
        <f t="shared" si="89"/>
        <v>verificar!</v>
      </c>
      <c r="M162" s="292"/>
      <c r="N162" s="292"/>
      <c r="O162" s="272"/>
      <c r="P162" s="272"/>
      <c r="Q162" s="272"/>
    </row>
    <row r="163" spans="2:17" s="125" customFormat="1" ht="10.9" customHeight="1" x14ac:dyDescent="0.15">
      <c r="B163" s="768"/>
      <c r="C163" s="773" t="s">
        <v>2941</v>
      </c>
      <c r="E163" s="292"/>
      <c r="F163" s="292"/>
      <c r="G163" s="283" t="str">
        <f t="shared" si="88"/>
        <v>si</v>
      </c>
      <c r="H163" s="292"/>
      <c r="I163" s="292"/>
      <c r="J163" s="292"/>
      <c r="K163" s="292"/>
      <c r="L163" s="283" t="str">
        <f t="shared" si="89"/>
        <v>si</v>
      </c>
      <c r="M163" s="292"/>
      <c r="N163" s="292"/>
      <c r="O163" s="272"/>
      <c r="P163" s="272"/>
      <c r="Q163" s="272"/>
    </row>
    <row r="164" spans="2:17" s="125" customFormat="1" ht="10.9" customHeight="1" x14ac:dyDescent="0.15">
      <c r="B164" s="768"/>
      <c r="C164" s="773" t="s">
        <v>2942</v>
      </c>
      <c r="E164" s="292"/>
      <c r="F164" s="292"/>
      <c r="G164" s="283" t="str">
        <f>IF(OR(G29="NA",G61="NA"),"NA",IF(ROUND(SUM(G29),1)=ROUND(SUM(G61),1),"si","verificar!"))</f>
        <v>si</v>
      </c>
      <c r="H164" s="292"/>
      <c r="I164" s="292"/>
      <c r="J164" s="292"/>
      <c r="K164" s="292"/>
      <c r="L164" s="283" t="str">
        <f>IF(OR(L29="NA",L61="NA"),"NA",IF(ROUND(SUM(L29),1)=ROUND(SUM(L61),1),"si","verificar!"))</f>
        <v>si</v>
      </c>
      <c r="M164" s="292"/>
      <c r="N164" s="292"/>
      <c r="O164" s="272"/>
      <c r="P164" s="272"/>
      <c r="Q164" s="272"/>
    </row>
    <row r="165" spans="2:17" s="125" customFormat="1" ht="10.9" customHeight="1" x14ac:dyDescent="0.15">
      <c r="B165" s="768"/>
      <c r="C165" s="773" t="s">
        <v>2943</v>
      </c>
      <c r="E165" s="292"/>
      <c r="F165" s="292"/>
      <c r="G165" s="283" t="str">
        <f>IF(OR(G30="NA",G62="NA"),"NA",IF(ROUND(SUM(G30),1)=ROUND(SUM(G62),1),"si","verificar!"))</f>
        <v>verificar!</v>
      </c>
      <c r="H165" s="292"/>
      <c r="I165" s="292"/>
      <c r="J165" s="292"/>
      <c r="K165" s="292"/>
      <c r="L165" s="283" t="str">
        <f>IF(OR(L30="NA",L62="NA"),"NA",IF(ROUND(SUM(L30),1)=ROUND(SUM(L62),1),"si","verificar!"))</f>
        <v>verificar!</v>
      </c>
      <c r="M165" s="292"/>
      <c r="N165" s="292"/>
      <c r="O165" s="272"/>
      <c r="P165" s="272"/>
      <c r="Q165" s="272"/>
    </row>
    <row r="166" spans="2:17" ht="10.35" customHeight="1" x14ac:dyDescent="0.25">
      <c r="B166" s="376"/>
      <c r="C166" s="101"/>
      <c r="D166" s="80"/>
      <c r="E166" s="377"/>
      <c r="F166" s="377"/>
      <c r="G166" s="377"/>
      <c r="H166" s="377"/>
      <c r="I166" s="377"/>
      <c r="J166" s="377"/>
      <c r="K166" s="377"/>
      <c r="L166" s="377"/>
      <c r="M166" s="377"/>
      <c r="N166" s="377"/>
      <c r="O166" s="243"/>
      <c r="P166" s="243"/>
      <c r="Q166" s="243"/>
    </row>
    <row r="167" spans="2:17" ht="10.35" customHeight="1" x14ac:dyDescent="0.25">
      <c r="B167" s="271"/>
      <c r="C167" s="125"/>
      <c r="D167" s="125"/>
      <c r="E167" s="233"/>
      <c r="F167" s="233"/>
      <c r="G167" s="233"/>
      <c r="H167" s="233"/>
      <c r="I167" s="233"/>
      <c r="J167" s="233"/>
      <c r="K167" s="233"/>
      <c r="L167" s="233"/>
      <c r="M167" s="233"/>
      <c r="N167" s="233"/>
      <c r="O167" s="233"/>
      <c r="P167" s="233"/>
      <c r="Q167" s="233"/>
    </row>
    <row r="168" spans="2:17" ht="10.35" customHeight="1" x14ac:dyDescent="0.25">
      <c r="B168" s="271"/>
      <c r="C168" s="125"/>
      <c r="D168" s="125"/>
      <c r="E168" s="233"/>
      <c r="F168" s="233"/>
      <c r="G168" s="233"/>
      <c r="H168" s="233"/>
      <c r="I168" s="233"/>
      <c r="J168" s="233"/>
      <c r="K168" s="233"/>
      <c r="L168" s="233"/>
      <c r="M168" s="233"/>
      <c r="N168" s="233"/>
      <c r="O168" s="233"/>
      <c r="P168" s="233"/>
      <c r="Q168" s="233"/>
    </row>
    <row r="169" spans="2:17" ht="10.35" customHeight="1" x14ac:dyDescent="0.25">
      <c r="B169" s="271"/>
      <c r="C169" s="125"/>
      <c r="D169" s="125"/>
      <c r="E169" s="233"/>
      <c r="F169" s="233"/>
      <c r="G169" s="233"/>
      <c r="H169" s="233"/>
      <c r="I169" s="233"/>
      <c r="J169" s="233"/>
      <c r="K169" s="233"/>
      <c r="L169" s="233"/>
      <c r="M169" s="233"/>
      <c r="N169" s="233"/>
      <c r="O169" s="233"/>
      <c r="P169" s="233"/>
      <c r="Q169" s="233"/>
    </row>
    <row r="170" spans="2:17" ht="10.35" customHeight="1" x14ac:dyDescent="0.25">
      <c r="B170" s="271"/>
      <c r="C170" s="125"/>
      <c r="D170" s="125"/>
      <c r="E170" s="233"/>
      <c r="F170" s="233"/>
      <c r="G170" s="233"/>
      <c r="H170" s="233"/>
      <c r="I170" s="233"/>
      <c r="J170" s="233"/>
      <c r="K170" s="233"/>
      <c r="L170" s="233"/>
      <c r="M170" s="233"/>
      <c r="N170" s="233"/>
      <c r="O170" s="233"/>
      <c r="P170" s="233"/>
      <c r="Q170" s="233"/>
    </row>
    <row r="171" spans="2:17" ht="10.35" customHeight="1" x14ac:dyDescent="0.25">
      <c r="B171" s="271"/>
      <c r="C171" s="125"/>
      <c r="D171" s="125"/>
      <c r="E171" s="233"/>
      <c r="F171" s="233"/>
      <c r="G171" s="233"/>
      <c r="H171" s="233"/>
      <c r="I171" s="233"/>
      <c r="J171" s="233"/>
      <c r="K171" s="233"/>
      <c r="L171" s="233"/>
      <c r="M171" s="233"/>
      <c r="N171" s="233"/>
      <c r="O171" s="233"/>
      <c r="P171" s="233"/>
      <c r="Q171" s="233"/>
    </row>
    <row r="172" spans="2:17" ht="10.35" customHeight="1" x14ac:dyDescent="0.25">
      <c r="B172" s="271"/>
      <c r="C172" s="125"/>
      <c r="D172" s="125"/>
      <c r="E172" s="233"/>
      <c r="F172" s="233"/>
      <c r="G172" s="233"/>
      <c r="H172" s="233"/>
      <c r="I172" s="233"/>
      <c r="J172" s="233"/>
      <c r="K172" s="233"/>
      <c r="L172" s="233"/>
      <c r="M172" s="233"/>
      <c r="N172" s="233"/>
      <c r="O172" s="233"/>
      <c r="P172" s="233"/>
      <c r="Q172" s="233"/>
    </row>
    <row r="173" spans="2:17" ht="10.35" customHeight="1" x14ac:dyDescent="0.25">
      <c r="B173" s="271"/>
      <c r="C173" s="125"/>
      <c r="D173" s="125"/>
      <c r="E173" s="233"/>
      <c r="F173" s="233"/>
      <c r="G173" s="233"/>
      <c r="H173" s="233"/>
      <c r="I173" s="233"/>
      <c r="J173" s="233"/>
      <c r="K173" s="233"/>
      <c r="L173" s="233"/>
      <c r="M173" s="233"/>
      <c r="N173" s="233"/>
      <c r="O173" s="233"/>
      <c r="P173" s="233"/>
      <c r="Q173" s="233"/>
    </row>
    <row r="174" spans="2:17" ht="14.25" x14ac:dyDescent="0.25">
      <c r="B174" s="271"/>
      <c r="C174" s="125"/>
      <c r="D174" s="125"/>
      <c r="E174" s="233"/>
      <c r="F174" s="233"/>
      <c r="G174" s="233"/>
      <c r="H174" s="233"/>
      <c r="I174" s="233"/>
      <c r="J174" s="233"/>
      <c r="K174" s="233"/>
      <c r="L174" s="233"/>
      <c r="M174" s="233"/>
      <c r="N174" s="233"/>
      <c r="O174" s="233"/>
      <c r="P174" s="233"/>
      <c r="Q174" s="233"/>
    </row>
    <row r="175" spans="2:17" ht="14.25" x14ac:dyDescent="0.25">
      <c r="B175" s="271"/>
      <c r="C175" s="125"/>
      <c r="D175" s="125"/>
      <c r="E175" s="233"/>
      <c r="F175" s="233"/>
      <c r="G175" s="233"/>
      <c r="H175" s="233"/>
      <c r="I175" s="233"/>
      <c r="J175" s="233"/>
      <c r="K175" s="233"/>
      <c r="L175" s="233"/>
      <c r="M175" s="233"/>
      <c r="N175" s="233"/>
      <c r="O175" s="233"/>
      <c r="P175" s="233"/>
      <c r="Q175" s="233"/>
    </row>
    <row r="176" spans="2:17" ht="14.25" x14ac:dyDescent="0.25">
      <c r="B176" s="271"/>
      <c r="C176" s="125"/>
      <c r="D176" s="125"/>
      <c r="E176" s="233"/>
      <c r="F176" s="233"/>
      <c r="G176" s="233"/>
      <c r="H176" s="233"/>
      <c r="I176" s="233"/>
      <c r="J176" s="233"/>
      <c r="K176" s="233"/>
      <c r="L176" s="233"/>
      <c r="M176" s="233"/>
      <c r="N176" s="233"/>
      <c r="O176" s="233"/>
      <c r="P176" s="233"/>
      <c r="Q176" s="233"/>
    </row>
    <row r="177" spans="2:17" ht="14.25" x14ac:dyDescent="0.25">
      <c r="B177" s="271"/>
      <c r="C177" s="125"/>
      <c r="D177" s="125"/>
      <c r="E177" s="233"/>
      <c r="F177" s="233"/>
      <c r="G177" s="233"/>
      <c r="H177" s="233"/>
      <c r="I177" s="233"/>
      <c r="J177" s="233"/>
      <c r="K177" s="233"/>
      <c r="L177" s="233"/>
      <c r="M177" s="233"/>
      <c r="N177" s="233"/>
      <c r="O177" s="233"/>
      <c r="P177" s="233"/>
      <c r="Q177" s="233"/>
    </row>
    <row r="178" spans="2:17" ht="14.25" x14ac:dyDescent="0.25">
      <c r="B178" s="271"/>
      <c r="C178" s="125"/>
      <c r="D178" s="125"/>
      <c r="E178" s="233"/>
      <c r="F178" s="233"/>
      <c r="G178" s="233"/>
      <c r="H178" s="233"/>
      <c r="I178" s="233"/>
      <c r="J178" s="233"/>
      <c r="K178" s="233"/>
      <c r="L178" s="233"/>
      <c r="M178" s="233"/>
      <c r="N178" s="233"/>
      <c r="O178" s="233"/>
      <c r="P178" s="233"/>
      <c r="Q178" s="233"/>
    </row>
    <row r="179" spans="2:17" ht="14.25" x14ac:dyDescent="0.25">
      <c r="B179" s="271"/>
      <c r="C179" s="125"/>
      <c r="D179" s="125"/>
      <c r="E179" s="233"/>
      <c r="F179" s="233"/>
      <c r="G179" s="233"/>
      <c r="H179" s="233"/>
      <c r="I179" s="233"/>
      <c r="J179" s="233"/>
      <c r="K179" s="233"/>
      <c r="L179" s="233"/>
      <c r="M179" s="233"/>
      <c r="N179" s="233"/>
      <c r="O179" s="233"/>
      <c r="P179" s="233"/>
      <c r="Q179" s="233"/>
    </row>
    <row r="180" spans="2:17" ht="14.25" x14ac:dyDescent="0.25">
      <c r="B180" s="271"/>
      <c r="C180" s="125"/>
      <c r="D180" s="125"/>
      <c r="E180" s="233"/>
      <c r="F180" s="233"/>
      <c r="G180" s="233"/>
      <c r="H180" s="233"/>
      <c r="I180" s="233"/>
      <c r="J180" s="233"/>
      <c r="K180" s="233"/>
      <c r="L180" s="233"/>
      <c r="M180" s="233"/>
      <c r="N180" s="233"/>
      <c r="O180" s="233"/>
      <c r="P180" s="233"/>
      <c r="Q180" s="233"/>
    </row>
    <row r="181" spans="2:17" ht="14.25" x14ac:dyDescent="0.25">
      <c r="B181" s="271"/>
      <c r="C181" s="125"/>
      <c r="D181" s="125"/>
      <c r="E181" s="233"/>
      <c r="F181" s="233"/>
      <c r="G181" s="233"/>
      <c r="H181" s="233"/>
      <c r="I181" s="233"/>
      <c r="J181" s="233"/>
      <c r="K181" s="233"/>
      <c r="L181" s="233"/>
      <c r="M181" s="233"/>
      <c r="N181" s="233"/>
      <c r="O181" s="233"/>
      <c r="P181" s="233"/>
      <c r="Q181" s="233"/>
    </row>
    <row r="182" spans="2:17" ht="14.25" x14ac:dyDescent="0.25">
      <c r="B182" s="271"/>
      <c r="C182" s="125"/>
      <c r="D182" s="125"/>
      <c r="E182" s="233"/>
      <c r="F182" s="233"/>
      <c r="G182" s="233"/>
      <c r="H182" s="233"/>
      <c r="I182" s="233"/>
      <c r="J182" s="233"/>
      <c r="K182" s="233"/>
      <c r="L182" s="233"/>
      <c r="M182" s="233"/>
      <c r="N182" s="233"/>
      <c r="O182" s="233"/>
      <c r="P182" s="233"/>
      <c r="Q182" s="233"/>
    </row>
    <row r="183" spans="2:17" ht="14.25" x14ac:dyDescent="0.25">
      <c r="B183" s="271"/>
      <c r="C183" s="125"/>
      <c r="D183" s="125"/>
      <c r="E183" s="233"/>
      <c r="F183" s="233"/>
      <c r="G183" s="233"/>
      <c r="H183" s="233"/>
      <c r="I183" s="233"/>
      <c r="J183" s="233"/>
      <c r="K183" s="233"/>
      <c r="L183" s="233"/>
      <c r="M183" s="233"/>
      <c r="N183" s="233"/>
      <c r="O183" s="233"/>
      <c r="P183" s="233"/>
      <c r="Q183" s="233"/>
    </row>
    <row r="184" spans="2:17" ht="14.25" x14ac:dyDescent="0.25">
      <c r="B184" s="271"/>
      <c r="C184" s="125"/>
      <c r="D184" s="125"/>
      <c r="E184" s="233"/>
      <c r="F184" s="233"/>
      <c r="G184" s="233"/>
      <c r="H184" s="233"/>
      <c r="I184" s="233"/>
      <c r="J184" s="233"/>
      <c r="K184" s="233"/>
      <c r="L184" s="233"/>
      <c r="M184" s="233"/>
      <c r="N184" s="233"/>
      <c r="O184" s="233"/>
      <c r="P184" s="233"/>
      <c r="Q184" s="233"/>
    </row>
    <row r="185" spans="2:17" ht="14.25" x14ac:dyDescent="0.25">
      <c r="B185" s="271"/>
      <c r="C185" s="125"/>
      <c r="D185" s="125"/>
      <c r="E185" s="233"/>
      <c r="F185" s="233"/>
      <c r="G185" s="233"/>
      <c r="H185" s="233"/>
      <c r="I185" s="233"/>
      <c r="J185" s="233"/>
      <c r="K185" s="233"/>
      <c r="L185" s="233"/>
      <c r="M185" s="233"/>
      <c r="N185" s="233"/>
      <c r="O185" s="233"/>
      <c r="P185" s="233"/>
      <c r="Q185" s="233"/>
    </row>
    <row r="186" spans="2:17" ht="14.25" x14ac:dyDescent="0.25">
      <c r="B186" s="271"/>
      <c r="C186" s="125"/>
      <c r="D186" s="125"/>
      <c r="E186" s="233"/>
      <c r="F186" s="233"/>
      <c r="G186" s="233"/>
      <c r="H186" s="233"/>
      <c r="I186" s="233"/>
      <c r="J186" s="233"/>
      <c r="K186" s="233"/>
      <c r="L186" s="233"/>
      <c r="M186" s="233"/>
      <c r="N186" s="233"/>
      <c r="O186" s="233"/>
      <c r="P186" s="233"/>
      <c r="Q186" s="233"/>
    </row>
    <row r="187" spans="2:17" ht="14.25" x14ac:dyDescent="0.25">
      <c r="B187" s="271"/>
      <c r="C187" s="125"/>
      <c r="D187" s="125"/>
      <c r="E187" s="233"/>
      <c r="F187" s="233"/>
      <c r="G187" s="233"/>
      <c r="H187" s="233"/>
      <c r="I187" s="233"/>
      <c r="J187" s="233"/>
      <c r="K187" s="233"/>
      <c r="L187" s="233"/>
      <c r="M187" s="233"/>
      <c r="N187" s="233"/>
      <c r="O187" s="233"/>
      <c r="P187" s="233"/>
      <c r="Q187" s="233"/>
    </row>
    <row r="188" spans="2:17" ht="14.25" x14ac:dyDescent="0.25">
      <c r="B188" s="271"/>
      <c r="C188" s="125"/>
      <c r="D188" s="125"/>
      <c r="E188" s="233"/>
      <c r="F188" s="233"/>
      <c r="G188" s="233"/>
      <c r="H188" s="233"/>
      <c r="I188" s="233"/>
      <c r="J188" s="233"/>
      <c r="K188" s="233"/>
      <c r="L188" s="233"/>
      <c r="M188" s="233"/>
      <c r="N188" s="233"/>
      <c r="O188" s="233"/>
      <c r="P188" s="233"/>
      <c r="Q188" s="233"/>
    </row>
    <row r="189" spans="2:17" ht="14.25" x14ac:dyDescent="0.25">
      <c r="B189" s="271"/>
      <c r="C189" s="125"/>
      <c r="D189" s="125"/>
      <c r="E189" s="233"/>
      <c r="F189" s="233"/>
      <c r="G189" s="233"/>
      <c r="H189" s="233"/>
      <c r="I189" s="233"/>
      <c r="J189" s="233"/>
      <c r="K189" s="233"/>
      <c r="L189" s="233"/>
      <c r="M189" s="233"/>
      <c r="N189" s="233"/>
      <c r="O189" s="233"/>
      <c r="P189" s="233"/>
      <c r="Q189" s="233"/>
    </row>
    <row r="190" spans="2:17" ht="14.25" x14ac:dyDescent="0.25">
      <c r="B190" s="271"/>
      <c r="C190" s="125"/>
      <c r="D190" s="125"/>
      <c r="E190" s="233"/>
      <c r="F190" s="233"/>
      <c r="G190" s="233"/>
      <c r="H190" s="233"/>
      <c r="I190" s="233"/>
      <c r="J190" s="233"/>
      <c r="K190" s="233"/>
      <c r="L190" s="233"/>
      <c r="M190" s="233"/>
      <c r="N190" s="233"/>
      <c r="O190" s="233"/>
      <c r="P190" s="233"/>
      <c r="Q190" s="233"/>
    </row>
    <row r="191" spans="2:17" ht="14.25" x14ac:dyDescent="0.25">
      <c r="B191" s="271"/>
      <c r="C191" s="125"/>
      <c r="D191" s="125"/>
      <c r="E191" s="233"/>
      <c r="F191" s="233"/>
      <c r="G191" s="233"/>
      <c r="H191" s="233"/>
      <c r="I191" s="233"/>
      <c r="J191" s="233"/>
      <c r="K191" s="233"/>
      <c r="L191" s="233"/>
      <c r="M191" s="233"/>
      <c r="N191" s="233"/>
      <c r="O191" s="233"/>
      <c r="P191" s="233"/>
      <c r="Q191" s="233"/>
    </row>
    <row r="192" spans="2:17" ht="14.25" x14ac:dyDescent="0.25">
      <c r="B192" s="271"/>
      <c r="C192" s="125"/>
      <c r="D192" s="125"/>
      <c r="E192" s="233"/>
      <c r="F192" s="233"/>
      <c r="G192" s="233"/>
      <c r="H192" s="233"/>
      <c r="I192" s="233"/>
      <c r="J192" s="233"/>
      <c r="K192" s="233"/>
      <c r="L192" s="233"/>
      <c r="M192" s="233"/>
      <c r="N192" s="233"/>
      <c r="O192" s="233"/>
      <c r="P192" s="233"/>
      <c r="Q192" s="233"/>
    </row>
    <row r="193" spans="2:4" x14ac:dyDescent="0.2">
      <c r="B193" s="355"/>
      <c r="C193" s="356"/>
      <c r="D193" s="356"/>
    </row>
    <row r="194" spans="2:4" x14ac:dyDescent="0.2">
      <c r="B194" s="355"/>
      <c r="C194" s="356"/>
      <c r="D194" s="356"/>
    </row>
    <row r="195" spans="2:4" x14ac:dyDescent="0.2">
      <c r="B195" s="355"/>
      <c r="C195" s="356"/>
      <c r="D195" s="356"/>
    </row>
    <row r="196" spans="2:4" x14ac:dyDescent="0.2">
      <c r="B196" s="355"/>
      <c r="C196" s="356"/>
      <c r="D196" s="356"/>
    </row>
    <row r="197" spans="2:4" x14ac:dyDescent="0.2">
      <c r="B197" s="355"/>
      <c r="C197" s="356"/>
      <c r="D197" s="356"/>
    </row>
    <row r="198" spans="2:4" x14ac:dyDescent="0.2">
      <c r="B198" s="355"/>
      <c r="C198" s="356"/>
      <c r="D198" s="356"/>
    </row>
    <row r="199" spans="2:4" x14ac:dyDescent="0.2">
      <c r="B199" s="355"/>
      <c r="C199" s="356"/>
      <c r="D199" s="356"/>
    </row>
    <row r="200" spans="2:4" x14ac:dyDescent="0.2">
      <c r="B200" s="355"/>
      <c r="C200" s="356"/>
      <c r="D200" s="356"/>
    </row>
    <row r="201" spans="2:4" x14ac:dyDescent="0.2">
      <c r="B201" s="355"/>
      <c r="C201" s="356"/>
      <c r="D201" s="356"/>
    </row>
    <row r="202" spans="2:4" x14ac:dyDescent="0.2">
      <c r="B202" s="355"/>
      <c r="C202" s="356"/>
      <c r="D202" s="356"/>
    </row>
    <row r="203" spans="2:4" x14ac:dyDescent="0.2">
      <c r="B203" s="355"/>
      <c r="C203" s="356"/>
      <c r="D203" s="356"/>
    </row>
    <row r="204" spans="2:4" x14ac:dyDescent="0.2">
      <c r="B204" s="355"/>
      <c r="C204" s="356"/>
      <c r="D204" s="356"/>
    </row>
    <row r="205" spans="2:4" x14ac:dyDescent="0.2">
      <c r="B205" s="355"/>
      <c r="C205" s="356"/>
      <c r="D205" s="356"/>
    </row>
    <row r="206" spans="2:4" x14ac:dyDescent="0.2">
      <c r="B206" s="355"/>
      <c r="C206" s="356"/>
      <c r="D206" s="356"/>
    </row>
    <row r="207" spans="2:4" x14ac:dyDescent="0.2">
      <c r="B207" s="355"/>
      <c r="C207" s="356"/>
      <c r="D207" s="356"/>
    </row>
    <row r="208" spans="2:4" x14ac:dyDescent="0.2">
      <c r="B208" s="355"/>
      <c r="C208" s="356"/>
      <c r="D208" s="356"/>
    </row>
    <row r="209" spans="2:4" x14ac:dyDescent="0.2">
      <c r="B209" s="355"/>
      <c r="C209" s="356"/>
      <c r="D209" s="356"/>
    </row>
    <row r="210" spans="2:4" x14ac:dyDescent="0.2">
      <c r="B210" s="355"/>
      <c r="C210" s="356"/>
      <c r="D210" s="356"/>
    </row>
    <row r="211" spans="2:4" x14ac:dyDescent="0.2">
      <c r="B211" s="355"/>
      <c r="C211" s="356"/>
      <c r="D211" s="356"/>
    </row>
    <row r="212" spans="2:4" x14ac:dyDescent="0.2">
      <c r="B212" s="355"/>
      <c r="C212" s="356"/>
      <c r="D212" s="356"/>
    </row>
    <row r="213" spans="2:4" x14ac:dyDescent="0.2">
      <c r="B213" s="355"/>
      <c r="C213" s="356"/>
      <c r="D213" s="356"/>
    </row>
    <row r="214" spans="2:4" x14ac:dyDescent="0.2">
      <c r="B214" s="355"/>
      <c r="C214" s="356"/>
      <c r="D214" s="356"/>
    </row>
    <row r="215" spans="2:4" x14ac:dyDescent="0.2">
      <c r="B215" s="355"/>
      <c r="C215" s="356"/>
      <c r="D215" s="356"/>
    </row>
    <row r="216" spans="2:4" x14ac:dyDescent="0.2">
      <c r="B216" s="355"/>
      <c r="C216" s="356"/>
      <c r="D216" s="356"/>
    </row>
    <row r="217" spans="2:4" x14ac:dyDescent="0.2">
      <c r="B217" s="355"/>
      <c r="C217" s="356"/>
      <c r="D217" s="356"/>
    </row>
    <row r="218" spans="2:4" x14ac:dyDescent="0.2">
      <c r="B218" s="355"/>
      <c r="C218" s="356"/>
      <c r="D218" s="356"/>
    </row>
    <row r="219" spans="2:4" x14ac:dyDescent="0.2">
      <c r="B219" s="355"/>
      <c r="C219" s="356"/>
      <c r="D219" s="356"/>
    </row>
    <row r="220" spans="2:4" x14ac:dyDescent="0.2">
      <c r="B220" s="355"/>
      <c r="C220" s="356"/>
      <c r="D220" s="356"/>
    </row>
    <row r="221" spans="2:4" x14ac:dyDescent="0.2">
      <c r="B221" s="355"/>
      <c r="C221" s="356"/>
      <c r="D221" s="356"/>
    </row>
    <row r="222" spans="2:4" x14ac:dyDescent="0.2">
      <c r="B222" s="355"/>
      <c r="C222" s="356"/>
      <c r="D222" s="356"/>
    </row>
    <row r="223" spans="2:4" x14ac:dyDescent="0.2">
      <c r="B223" s="355"/>
      <c r="C223" s="356"/>
      <c r="D223" s="356"/>
    </row>
    <row r="224" spans="2:4" x14ac:dyDescent="0.2">
      <c r="B224" s="355"/>
      <c r="C224" s="356"/>
      <c r="D224" s="356"/>
    </row>
    <row r="225" spans="2:4" x14ac:dyDescent="0.2">
      <c r="B225" s="355"/>
      <c r="C225" s="356"/>
      <c r="D225" s="356"/>
    </row>
    <row r="226" spans="2:4" x14ac:dyDescent="0.2">
      <c r="B226" s="355"/>
      <c r="C226" s="356"/>
      <c r="D226" s="356"/>
    </row>
    <row r="227" spans="2:4" x14ac:dyDescent="0.2">
      <c r="B227" s="355"/>
      <c r="C227" s="356"/>
      <c r="D227" s="356"/>
    </row>
    <row r="228" spans="2:4" x14ac:dyDescent="0.2">
      <c r="B228" s="355"/>
      <c r="C228" s="356"/>
      <c r="D228" s="356"/>
    </row>
    <row r="229" spans="2:4" x14ac:dyDescent="0.2">
      <c r="B229" s="355"/>
      <c r="C229" s="356"/>
      <c r="D229" s="356"/>
    </row>
    <row r="230" spans="2:4" x14ac:dyDescent="0.2">
      <c r="B230" s="355"/>
      <c r="C230" s="356"/>
      <c r="D230" s="356"/>
    </row>
    <row r="231" spans="2:4" x14ac:dyDescent="0.2">
      <c r="B231" s="355"/>
      <c r="C231" s="356"/>
      <c r="D231" s="356"/>
    </row>
    <row r="232" spans="2:4" x14ac:dyDescent="0.2">
      <c r="B232" s="355"/>
      <c r="C232" s="356"/>
      <c r="D232" s="356"/>
    </row>
    <row r="233" spans="2:4" x14ac:dyDescent="0.2">
      <c r="B233" s="355"/>
      <c r="C233" s="356"/>
      <c r="D233" s="356"/>
    </row>
    <row r="234" spans="2:4" x14ac:dyDescent="0.2">
      <c r="B234" s="355"/>
      <c r="C234" s="356"/>
      <c r="D234" s="356"/>
    </row>
    <row r="235" spans="2:4" x14ac:dyDescent="0.2">
      <c r="B235" s="355"/>
      <c r="C235" s="356"/>
      <c r="D235" s="356"/>
    </row>
    <row r="236" spans="2:4" x14ac:dyDescent="0.2">
      <c r="B236" s="355"/>
      <c r="C236" s="356"/>
      <c r="D236" s="356"/>
    </row>
    <row r="237" spans="2:4" x14ac:dyDescent="0.2">
      <c r="B237" s="355"/>
      <c r="C237" s="356"/>
      <c r="D237" s="356"/>
    </row>
    <row r="238" spans="2:4" x14ac:dyDescent="0.2">
      <c r="B238" s="355"/>
      <c r="C238" s="356"/>
      <c r="D238" s="356"/>
    </row>
    <row r="239" spans="2:4" x14ac:dyDescent="0.2">
      <c r="B239" s="355"/>
      <c r="C239" s="356"/>
      <c r="D239" s="356"/>
    </row>
    <row r="240" spans="2:4" x14ac:dyDescent="0.2">
      <c r="B240" s="355"/>
      <c r="C240" s="356"/>
      <c r="D240" s="356"/>
    </row>
    <row r="241" spans="2:4" x14ac:dyDescent="0.2">
      <c r="B241" s="355"/>
      <c r="C241" s="356"/>
      <c r="D241" s="356"/>
    </row>
    <row r="242" spans="2:4" x14ac:dyDescent="0.2">
      <c r="B242" s="355"/>
      <c r="C242" s="356"/>
      <c r="D242" s="356"/>
    </row>
    <row r="243" spans="2:4" x14ac:dyDescent="0.2">
      <c r="B243" s="355"/>
      <c r="C243" s="356"/>
      <c r="D243" s="356"/>
    </row>
    <row r="244" spans="2:4" x14ac:dyDescent="0.2">
      <c r="B244" s="355"/>
      <c r="C244" s="356"/>
      <c r="D244" s="356"/>
    </row>
    <row r="245" spans="2:4" x14ac:dyDescent="0.2">
      <c r="B245" s="355"/>
      <c r="C245" s="356"/>
      <c r="D245" s="356"/>
    </row>
    <row r="246" spans="2:4" x14ac:dyDescent="0.2">
      <c r="B246" s="355"/>
      <c r="C246" s="356"/>
      <c r="D246" s="356"/>
    </row>
    <row r="247" spans="2:4" x14ac:dyDescent="0.2">
      <c r="B247" s="355"/>
      <c r="C247" s="356"/>
      <c r="D247" s="356"/>
    </row>
    <row r="248" spans="2:4" x14ac:dyDescent="0.2">
      <c r="B248" s="355"/>
      <c r="C248" s="356"/>
      <c r="D248" s="356"/>
    </row>
    <row r="249" spans="2:4" x14ac:dyDescent="0.2">
      <c r="B249" s="355"/>
      <c r="C249" s="356"/>
      <c r="D249" s="356"/>
    </row>
    <row r="250" spans="2:4" x14ac:dyDescent="0.2">
      <c r="B250" s="355"/>
      <c r="C250" s="356"/>
      <c r="D250" s="356"/>
    </row>
    <row r="251" spans="2:4" x14ac:dyDescent="0.2">
      <c r="B251" s="355"/>
      <c r="C251" s="356"/>
      <c r="D251" s="356"/>
    </row>
    <row r="252" spans="2:4" x14ac:dyDescent="0.2">
      <c r="B252" s="355"/>
      <c r="C252" s="356"/>
      <c r="D252" s="356"/>
    </row>
    <row r="253" spans="2:4" x14ac:dyDescent="0.2">
      <c r="B253" s="355"/>
      <c r="C253" s="356"/>
      <c r="D253" s="356"/>
    </row>
    <row r="254" spans="2:4" x14ac:dyDescent="0.2">
      <c r="B254" s="355"/>
      <c r="C254" s="356"/>
      <c r="D254" s="356"/>
    </row>
    <row r="255" spans="2:4" x14ac:dyDescent="0.2">
      <c r="B255" s="355"/>
      <c r="C255" s="356"/>
      <c r="D255" s="356"/>
    </row>
    <row r="256" spans="2:4" x14ac:dyDescent="0.2">
      <c r="B256" s="355"/>
      <c r="C256" s="356"/>
      <c r="D256" s="356"/>
    </row>
    <row r="257" spans="2:4" x14ac:dyDescent="0.2">
      <c r="B257" s="355"/>
      <c r="C257" s="356"/>
      <c r="D257" s="356"/>
    </row>
    <row r="258" spans="2:4" x14ac:dyDescent="0.2">
      <c r="B258" s="355"/>
      <c r="C258" s="356"/>
      <c r="D258" s="356"/>
    </row>
    <row r="259" spans="2:4" x14ac:dyDescent="0.2">
      <c r="B259" s="355"/>
      <c r="C259" s="356"/>
      <c r="D259" s="356"/>
    </row>
    <row r="260" spans="2:4" x14ac:dyDescent="0.2">
      <c r="B260" s="355"/>
      <c r="C260" s="356"/>
      <c r="D260" s="356"/>
    </row>
    <row r="261" spans="2:4" x14ac:dyDescent="0.2">
      <c r="B261" s="355"/>
      <c r="C261" s="356"/>
      <c r="D261" s="356"/>
    </row>
    <row r="262" spans="2:4" x14ac:dyDescent="0.2">
      <c r="B262" s="355"/>
      <c r="C262" s="356"/>
      <c r="D262" s="356"/>
    </row>
    <row r="263" spans="2:4" x14ac:dyDescent="0.2">
      <c r="B263" s="355"/>
      <c r="C263" s="356"/>
      <c r="D263" s="356"/>
    </row>
    <row r="264" spans="2:4" x14ac:dyDescent="0.2">
      <c r="B264" s="355"/>
      <c r="C264" s="356"/>
      <c r="D264" s="356"/>
    </row>
    <row r="265" spans="2:4" x14ac:dyDescent="0.2">
      <c r="B265" s="355"/>
      <c r="C265" s="356"/>
      <c r="D265" s="356"/>
    </row>
    <row r="266" spans="2:4" x14ac:dyDescent="0.2">
      <c r="B266" s="355"/>
      <c r="C266" s="356"/>
      <c r="D266" s="356"/>
    </row>
    <row r="267" spans="2:4" x14ac:dyDescent="0.2">
      <c r="B267" s="355"/>
      <c r="C267" s="356"/>
      <c r="D267" s="356"/>
    </row>
    <row r="268" spans="2:4" x14ac:dyDescent="0.2">
      <c r="B268" s="355"/>
      <c r="C268" s="356"/>
      <c r="D268" s="356"/>
    </row>
    <row r="269" spans="2:4" x14ac:dyDescent="0.2">
      <c r="B269" s="355"/>
      <c r="C269" s="356"/>
      <c r="D269" s="356"/>
    </row>
    <row r="270" spans="2:4" x14ac:dyDescent="0.2">
      <c r="B270" s="355"/>
      <c r="C270" s="356"/>
      <c r="D270" s="356"/>
    </row>
    <row r="271" spans="2:4" x14ac:dyDescent="0.2">
      <c r="B271" s="355"/>
      <c r="C271" s="356"/>
      <c r="D271" s="356"/>
    </row>
    <row r="272" spans="2:4" x14ac:dyDescent="0.2">
      <c r="B272" s="355"/>
      <c r="C272" s="356"/>
      <c r="D272" s="356"/>
    </row>
    <row r="273" spans="2:4" x14ac:dyDescent="0.2">
      <c r="B273" s="355"/>
      <c r="C273" s="356"/>
      <c r="D273" s="356"/>
    </row>
    <row r="274" spans="2:4" x14ac:dyDescent="0.2">
      <c r="B274" s="355"/>
      <c r="C274" s="356"/>
      <c r="D274" s="356"/>
    </row>
    <row r="275" spans="2:4" x14ac:dyDescent="0.2">
      <c r="B275" s="355"/>
      <c r="C275" s="356"/>
      <c r="D275" s="356"/>
    </row>
    <row r="276" spans="2:4" x14ac:dyDescent="0.2">
      <c r="B276" s="355"/>
      <c r="C276" s="356"/>
      <c r="D276" s="356"/>
    </row>
    <row r="277" spans="2:4" x14ac:dyDescent="0.2">
      <c r="B277" s="355"/>
      <c r="C277" s="356"/>
      <c r="D277" s="356"/>
    </row>
    <row r="278" spans="2:4" x14ac:dyDescent="0.2">
      <c r="B278" s="355"/>
      <c r="C278" s="356"/>
      <c r="D278" s="356"/>
    </row>
    <row r="279" spans="2:4" x14ac:dyDescent="0.2">
      <c r="B279" s="355"/>
      <c r="C279" s="356"/>
      <c r="D279" s="356"/>
    </row>
    <row r="280" spans="2:4" x14ac:dyDescent="0.2">
      <c r="B280" s="355"/>
      <c r="C280" s="356"/>
      <c r="D280" s="356"/>
    </row>
    <row r="281" spans="2:4" x14ac:dyDescent="0.2">
      <c r="B281" s="355"/>
      <c r="C281" s="356"/>
      <c r="D281" s="356"/>
    </row>
    <row r="282" spans="2:4" x14ac:dyDescent="0.2">
      <c r="B282" s="355"/>
      <c r="C282" s="356"/>
      <c r="D282" s="356"/>
    </row>
    <row r="283" spans="2:4" x14ac:dyDescent="0.2">
      <c r="B283" s="355"/>
      <c r="C283" s="356"/>
      <c r="D283" s="356"/>
    </row>
    <row r="284" spans="2:4" x14ac:dyDescent="0.2">
      <c r="B284" s="355"/>
      <c r="C284" s="356"/>
      <c r="D284" s="356"/>
    </row>
    <row r="285" spans="2:4" x14ac:dyDescent="0.2">
      <c r="B285" s="355"/>
      <c r="C285" s="356"/>
      <c r="D285" s="356"/>
    </row>
    <row r="286" spans="2:4" x14ac:dyDescent="0.2">
      <c r="B286" s="355"/>
      <c r="C286" s="356"/>
      <c r="D286" s="356"/>
    </row>
    <row r="287" spans="2:4" x14ac:dyDescent="0.2">
      <c r="B287" s="355"/>
      <c r="C287" s="356"/>
      <c r="D287" s="356"/>
    </row>
    <row r="288" spans="2:4" x14ac:dyDescent="0.2">
      <c r="B288" s="355"/>
      <c r="C288" s="356"/>
      <c r="D288" s="356"/>
    </row>
    <row r="289" spans="2:4" x14ac:dyDescent="0.2">
      <c r="B289" s="355"/>
      <c r="C289" s="356"/>
      <c r="D289" s="356"/>
    </row>
    <row r="290" spans="2:4" x14ac:dyDescent="0.2">
      <c r="B290" s="355"/>
      <c r="C290" s="356"/>
      <c r="D290" s="356"/>
    </row>
    <row r="291" spans="2:4" x14ac:dyDescent="0.2">
      <c r="B291" s="355"/>
      <c r="C291" s="356"/>
      <c r="D291" s="356"/>
    </row>
    <row r="292" spans="2:4" x14ac:dyDescent="0.2">
      <c r="B292" s="355"/>
      <c r="C292" s="356"/>
      <c r="D292" s="356"/>
    </row>
    <row r="293" spans="2:4" x14ac:dyDescent="0.2">
      <c r="B293" s="355"/>
      <c r="C293" s="356"/>
      <c r="D293" s="356"/>
    </row>
    <row r="294" spans="2:4" x14ac:dyDescent="0.2">
      <c r="B294" s="355"/>
      <c r="C294" s="356"/>
      <c r="D294" s="356"/>
    </row>
    <row r="295" spans="2:4" x14ac:dyDescent="0.2">
      <c r="B295" s="355"/>
      <c r="C295" s="356"/>
      <c r="D295" s="356"/>
    </row>
    <row r="296" spans="2:4" x14ac:dyDescent="0.2">
      <c r="B296" s="355"/>
      <c r="C296" s="356"/>
      <c r="D296" s="356"/>
    </row>
    <row r="297" spans="2:4" x14ac:dyDescent="0.2">
      <c r="B297" s="355"/>
      <c r="C297" s="356"/>
      <c r="D297" s="356"/>
    </row>
    <row r="298" spans="2:4" x14ac:dyDescent="0.2">
      <c r="B298" s="355"/>
      <c r="C298" s="356"/>
      <c r="D298" s="356"/>
    </row>
    <row r="299" spans="2:4" x14ac:dyDescent="0.2">
      <c r="B299" s="355"/>
      <c r="C299" s="356"/>
      <c r="D299" s="356"/>
    </row>
    <row r="300" spans="2:4" x14ac:dyDescent="0.2">
      <c r="B300" s="355"/>
      <c r="C300" s="356"/>
      <c r="D300" s="356"/>
    </row>
    <row r="301" spans="2:4" x14ac:dyDescent="0.2">
      <c r="B301" s="355"/>
      <c r="C301" s="356"/>
      <c r="D301" s="356"/>
    </row>
    <row r="302" spans="2:4" x14ac:dyDescent="0.2">
      <c r="B302" s="355"/>
      <c r="C302" s="356"/>
      <c r="D302" s="356"/>
    </row>
    <row r="303" spans="2:4" x14ac:dyDescent="0.2">
      <c r="B303" s="355"/>
      <c r="C303" s="356"/>
      <c r="D303" s="356"/>
    </row>
    <row r="304" spans="2:4" x14ac:dyDescent="0.2">
      <c r="B304" s="355"/>
      <c r="C304" s="356"/>
      <c r="D304" s="356"/>
    </row>
    <row r="305" spans="2:4" x14ac:dyDescent="0.2">
      <c r="B305" s="355"/>
      <c r="C305" s="356"/>
      <c r="D305" s="356"/>
    </row>
    <row r="306" spans="2:4" x14ac:dyDescent="0.2">
      <c r="B306" s="355"/>
      <c r="C306" s="356"/>
      <c r="D306" s="356"/>
    </row>
    <row r="307" spans="2:4" x14ac:dyDescent="0.2">
      <c r="B307" s="355"/>
      <c r="C307" s="356"/>
      <c r="D307" s="356"/>
    </row>
    <row r="308" spans="2:4" x14ac:dyDescent="0.2">
      <c r="B308" s="355"/>
      <c r="C308" s="356"/>
      <c r="D308" s="356"/>
    </row>
    <row r="309" spans="2:4" x14ac:dyDescent="0.2">
      <c r="B309" s="355"/>
      <c r="C309" s="356"/>
      <c r="D309" s="356"/>
    </row>
    <row r="310" spans="2:4" x14ac:dyDescent="0.2">
      <c r="B310" s="355"/>
      <c r="C310" s="356"/>
      <c r="D310" s="356"/>
    </row>
    <row r="311" spans="2:4" x14ac:dyDescent="0.2">
      <c r="B311" s="355"/>
      <c r="C311" s="356"/>
      <c r="D311" s="356"/>
    </row>
    <row r="312" spans="2:4" x14ac:dyDescent="0.2">
      <c r="B312" s="355"/>
      <c r="C312" s="356"/>
      <c r="D312" s="356"/>
    </row>
    <row r="313" spans="2:4" x14ac:dyDescent="0.2">
      <c r="B313" s="355"/>
      <c r="C313" s="356"/>
      <c r="D313" s="356"/>
    </row>
    <row r="314" spans="2:4" x14ac:dyDescent="0.2">
      <c r="B314" s="355"/>
      <c r="C314" s="356"/>
      <c r="D314" s="356"/>
    </row>
    <row r="315" spans="2:4" x14ac:dyDescent="0.2">
      <c r="B315" s="355"/>
      <c r="C315" s="356"/>
      <c r="D315" s="356"/>
    </row>
    <row r="316" spans="2:4" x14ac:dyDescent="0.2">
      <c r="B316" s="355"/>
      <c r="C316" s="356"/>
      <c r="D316" s="356"/>
    </row>
    <row r="317" spans="2:4" x14ac:dyDescent="0.2">
      <c r="B317" s="355"/>
      <c r="C317" s="356"/>
      <c r="D317" s="356"/>
    </row>
    <row r="318" spans="2:4" x14ac:dyDescent="0.2">
      <c r="B318" s="355"/>
      <c r="C318" s="356"/>
      <c r="D318" s="356"/>
    </row>
    <row r="319" spans="2:4" x14ac:dyDescent="0.2">
      <c r="B319" s="355"/>
      <c r="C319" s="356"/>
      <c r="D319" s="356"/>
    </row>
    <row r="320" spans="2:4" x14ac:dyDescent="0.2">
      <c r="B320" s="355"/>
      <c r="C320" s="356"/>
      <c r="D320" s="356"/>
    </row>
    <row r="321" spans="2:4" x14ac:dyDescent="0.2">
      <c r="B321" s="355"/>
      <c r="C321" s="356"/>
      <c r="D321" s="356"/>
    </row>
    <row r="322" spans="2:4" x14ac:dyDescent="0.2">
      <c r="B322" s="355"/>
      <c r="C322" s="356"/>
      <c r="D322" s="356"/>
    </row>
    <row r="323" spans="2:4" x14ac:dyDescent="0.2">
      <c r="B323" s="355"/>
      <c r="C323" s="356"/>
      <c r="D323" s="356"/>
    </row>
    <row r="324" spans="2:4" x14ac:dyDescent="0.2">
      <c r="B324" s="355"/>
      <c r="C324" s="356"/>
      <c r="D324" s="356"/>
    </row>
    <row r="325" spans="2:4" x14ac:dyDescent="0.2">
      <c r="B325" s="355"/>
      <c r="C325" s="356"/>
      <c r="D325" s="356"/>
    </row>
    <row r="326" spans="2:4" x14ac:dyDescent="0.2">
      <c r="B326" s="355"/>
      <c r="C326" s="356"/>
      <c r="D326" s="356"/>
    </row>
    <row r="327" spans="2:4" x14ac:dyDescent="0.2">
      <c r="B327" s="355"/>
      <c r="C327" s="356"/>
      <c r="D327" s="356"/>
    </row>
    <row r="328" spans="2:4" x14ac:dyDescent="0.2">
      <c r="B328" s="355"/>
      <c r="C328" s="356"/>
      <c r="D328" s="356"/>
    </row>
    <row r="329" spans="2:4" x14ac:dyDescent="0.2">
      <c r="B329" s="355"/>
      <c r="C329" s="356"/>
      <c r="D329" s="356"/>
    </row>
    <row r="330" spans="2:4" x14ac:dyDescent="0.2">
      <c r="B330" s="355"/>
      <c r="C330" s="356"/>
      <c r="D330" s="356"/>
    </row>
    <row r="331" spans="2:4" x14ac:dyDescent="0.2">
      <c r="B331" s="355"/>
      <c r="C331" s="356"/>
      <c r="D331" s="356"/>
    </row>
    <row r="332" spans="2:4" x14ac:dyDescent="0.2">
      <c r="B332" s="355"/>
      <c r="C332" s="356"/>
      <c r="D332" s="356"/>
    </row>
    <row r="333" spans="2:4" x14ac:dyDescent="0.2">
      <c r="B333" s="355"/>
      <c r="C333" s="356"/>
      <c r="D333" s="356"/>
    </row>
    <row r="334" spans="2:4" x14ac:dyDescent="0.2">
      <c r="B334" s="355"/>
      <c r="C334" s="356"/>
      <c r="D334" s="356"/>
    </row>
    <row r="335" spans="2:4" x14ac:dyDescent="0.2">
      <c r="B335" s="355"/>
      <c r="C335" s="356"/>
      <c r="D335" s="356"/>
    </row>
    <row r="336" spans="2:4" x14ac:dyDescent="0.2">
      <c r="B336" s="355"/>
      <c r="C336" s="356"/>
      <c r="D336" s="356"/>
    </row>
    <row r="337" spans="2:4" x14ac:dyDescent="0.2">
      <c r="B337" s="355"/>
      <c r="C337" s="356"/>
      <c r="D337" s="356"/>
    </row>
    <row r="338" spans="2:4" x14ac:dyDescent="0.2">
      <c r="B338" s="355"/>
      <c r="C338" s="356"/>
      <c r="D338" s="356"/>
    </row>
    <row r="339" spans="2:4" x14ac:dyDescent="0.2">
      <c r="B339" s="355"/>
      <c r="C339" s="356"/>
      <c r="D339" s="356"/>
    </row>
    <row r="340" spans="2:4" x14ac:dyDescent="0.2">
      <c r="B340" s="355"/>
      <c r="C340" s="356"/>
      <c r="D340" s="356"/>
    </row>
    <row r="341" spans="2:4" x14ac:dyDescent="0.2">
      <c r="B341" s="355"/>
      <c r="C341" s="356"/>
      <c r="D341" s="356"/>
    </row>
    <row r="342" spans="2:4" x14ac:dyDescent="0.2">
      <c r="B342" s="355"/>
      <c r="C342" s="356"/>
      <c r="D342" s="356"/>
    </row>
    <row r="343" spans="2:4" x14ac:dyDescent="0.2">
      <c r="B343" s="355"/>
      <c r="C343" s="356"/>
      <c r="D343" s="356"/>
    </row>
    <row r="344" spans="2:4" x14ac:dyDescent="0.2">
      <c r="B344" s="355"/>
      <c r="C344" s="356"/>
      <c r="D344" s="356"/>
    </row>
    <row r="345" spans="2:4" x14ac:dyDescent="0.2">
      <c r="B345" s="355"/>
      <c r="C345" s="356"/>
      <c r="D345" s="356"/>
    </row>
    <row r="346" spans="2:4" x14ac:dyDescent="0.2">
      <c r="B346" s="355"/>
      <c r="C346" s="356"/>
      <c r="D346" s="356"/>
    </row>
    <row r="347" spans="2:4" x14ac:dyDescent="0.2">
      <c r="B347" s="355"/>
      <c r="C347" s="356"/>
      <c r="D347" s="356"/>
    </row>
    <row r="348" spans="2:4" x14ac:dyDescent="0.2">
      <c r="B348" s="355"/>
      <c r="C348" s="356"/>
      <c r="D348" s="356"/>
    </row>
    <row r="349" spans="2:4" x14ac:dyDescent="0.2">
      <c r="B349" s="355"/>
      <c r="C349" s="356"/>
      <c r="D349" s="356"/>
    </row>
    <row r="350" spans="2:4" x14ac:dyDescent="0.2">
      <c r="B350" s="355"/>
      <c r="C350" s="356"/>
      <c r="D350" s="356"/>
    </row>
    <row r="351" spans="2:4" x14ac:dyDescent="0.2">
      <c r="B351" s="355"/>
      <c r="C351" s="356"/>
      <c r="D351" s="356"/>
    </row>
    <row r="352" spans="2:4" x14ac:dyDescent="0.2">
      <c r="B352" s="355"/>
      <c r="C352" s="356"/>
      <c r="D352" s="356"/>
    </row>
    <row r="353" spans="2:4" x14ac:dyDescent="0.2">
      <c r="B353" s="355"/>
      <c r="C353" s="356"/>
      <c r="D353" s="356"/>
    </row>
  </sheetData>
  <sheetProtection password="EECE" sheet="1" objects="1" scenarios="1" formatColumns="0" formatRows="0"/>
  <customSheetViews>
    <customSheetView guid="{C3088B2E-F853-4D7E-B687-C6500891DFCB}" scale="110" showPageBreaks="1" fitToPage="1" printArea="1">
      <pane xSplit="3" ySplit="6" topLeftCell="K56" activePane="bottomRight" state="frozen"/>
      <selection pane="bottomRight"/>
      <rowBreaks count="1" manualBreakCount="1">
        <brk id="53" max="12" man="1"/>
      </rowBreaks>
      <pageMargins left="0.47244094488188981" right="0.47244094488188981" top="0.59055118110236227" bottom="0.47244094488188981" header="0.39370078740157483" footer="0.31496062992125984"/>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rowBreaks count="1" manualBreakCount="1">
        <brk id="53" max="12" man="1"/>
      </rowBreaks>
      <pageMargins left="0.47244094488188981" right="0.47244094488188981" top="0.59055118110236227" bottom="0.47244094488188981" header="0.39370078740157483" footer="0.31496062992125984"/>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B18" sqref="B18"/>
      <rowBreaks count="1" manualBreakCount="1">
        <brk id="53" max="12" man="1"/>
      </rowBreaks>
      <pageMargins left="0.47244094488188981" right="0.47244094488188981" top="0.59055118110236227" bottom="0.47244094488188981" header="0.39370078740157483" footer="0.31496062992125984"/>
      <pageSetup scale="80" fitToHeight="0" orientation="landscape" r:id="rId3"/>
      <headerFooter alignWithMargins="0">
        <oddFooter>&amp;L&amp;8&amp;D  &amp;T&amp;R&amp;8March 2014, Version 0.2</oddFooter>
      </headerFooter>
    </customSheetView>
  </customSheetViews>
  <mergeCells count="12">
    <mergeCell ref="B4:C5"/>
    <mergeCell ref="G1:M1"/>
    <mergeCell ref="E4:H4"/>
    <mergeCell ref="I4:I5"/>
    <mergeCell ref="K4:K5"/>
    <mergeCell ref="F2:N2"/>
    <mergeCell ref="P4:Q4"/>
    <mergeCell ref="N3:N5"/>
    <mergeCell ref="G3:H3"/>
    <mergeCell ref="L4:L5"/>
    <mergeCell ref="M4:M5"/>
    <mergeCell ref="J4:J5"/>
  </mergeCells>
  <conditionalFormatting sqref="P8:Q115">
    <cfRule type="cellIs" dxfId="111" priority="12" operator="greaterThan">
      <formula>0.5</formula>
    </cfRule>
    <cfRule type="cellIs" dxfId="110" priority="11" operator="lessThan">
      <formula>-0.5</formula>
    </cfRule>
    <cfRule type="containsText" dxfId="109" priority="7" operator="containsText" text="NV">
      <formula>NOT(ISERROR(SEARCH("NV",P8)))</formula>
    </cfRule>
  </conditionalFormatting>
  <conditionalFormatting sqref="E118:N148">
    <cfRule type="cellIs" dxfId="108" priority="10" operator="greaterThan">
      <formula>0.5</formula>
    </cfRule>
    <cfRule type="cellIs" dxfId="107" priority="9" operator="lessThan">
      <formula>-0.5</formula>
    </cfRule>
    <cfRule type="containsText" dxfId="106" priority="6" operator="containsText" text="NV">
      <formula>NOT(ISERROR(SEARCH("NV",E118)))</formula>
    </cfRule>
  </conditionalFormatting>
  <conditionalFormatting sqref="E119:N148">
    <cfRule type="cellIs" dxfId="105" priority="4" operator="greaterThan">
      <formula>0.5</formula>
    </cfRule>
    <cfRule type="cellIs" dxfId="104" priority="3" operator="lessThan">
      <formula>-0.5</formula>
    </cfRule>
    <cfRule type="containsText" dxfId="103" priority="2" operator="containsText" text="NV">
      <formula>NOT(ISERROR(SEARCH("NV",E119)))</formula>
    </cfRule>
  </conditionalFormatting>
  <conditionalFormatting sqref="E149:N166">
    <cfRule type="containsText" dxfId="102" priority="5" operator="containsText" text="check">
      <formula>NOT(ISERROR(SEARCH("check",E149)))</formula>
    </cfRule>
    <cfRule type="containsText" dxfId="101" priority="1" operator="containsText" text="NV">
      <formula>NOT(ISERROR(SEARCH("NV",E149)))</formula>
    </cfRule>
  </conditionalFormatting>
  <pageMargins left="0.47244094488188998" right="0.47244094488188998" top="0.59055118110236204" bottom="0.47244094488188998" header="0.39370078740157499" footer="0.31496062992126"/>
  <pageSetup scale="80" fitToHeight="0" orientation="landscape" r:id="rId4"/>
  <headerFooter alignWithMargins="0">
    <oddFooter>&amp;L&amp;8&amp;D  &amp;T&amp;R&amp;8March 2014, Version 0.2</oddFooter>
  </headerFooter>
  <rowBreaks count="1" manualBreakCount="1">
    <brk id="54" min="1" max="13" man="1"/>
  </rowBreaks>
  <legacyDrawing r:id="rId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146"/>
  <sheetViews>
    <sheetView zoomScale="110" zoomScaleNormal="110" workbookViewId="0">
      <pane xSplit="4" ySplit="7" topLeftCell="E8" activePane="bottomRight" state="frozen"/>
      <selection activeCell="E11" sqref="E11"/>
      <selection pane="topRight" activeCell="E11" sqref="E11"/>
      <selection pane="bottomLeft" activeCell="E11" sqref="E11"/>
      <selection pane="bottomRight" activeCell="N3" sqref="N3:N5"/>
    </sheetView>
  </sheetViews>
  <sheetFormatPr baseColWidth="10" defaultColWidth="9.140625" defaultRowHeight="12.75" x14ac:dyDescent="0.2"/>
  <cols>
    <col min="1" max="1" width="12.85546875" style="232" hidden="1" customWidth="1"/>
    <col min="2" max="2" width="7.28515625" style="298" customWidth="1"/>
    <col min="3" max="3" width="50.7109375" style="232" customWidth="1"/>
    <col min="4" max="4" width="0.85546875" style="232" customWidth="1"/>
    <col min="5" max="14" width="10"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70"/>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775" t="s">
        <v>2944</v>
      </c>
      <c r="C2" s="74"/>
      <c r="D2" s="75"/>
      <c r="E2" s="76"/>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0"/>
      <c r="C3" s="77"/>
      <c r="D3" s="78"/>
      <c r="E3" s="142"/>
      <c r="F3" s="143"/>
      <c r="G3" s="1019" t="s">
        <v>2422</v>
      </c>
      <c r="H3" s="1019"/>
      <c r="I3" s="144" t="str">
        <f>Reporting_Period_Code</f>
        <v>2015</v>
      </c>
      <c r="J3" s="144"/>
      <c r="K3" s="143"/>
      <c r="L3" s="143"/>
      <c r="M3" s="145"/>
      <c r="N3" s="1013" t="s">
        <v>2334</v>
      </c>
      <c r="O3" s="125"/>
      <c r="P3" s="125"/>
      <c r="Q3" s="125"/>
    </row>
    <row r="4" spans="1:17" ht="12" customHeight="1" x14ac:dyDescent="0.2">
      <c r="B4" s="1032" t="s">
        <v>2945</v>
      </c>
      <c r="C4" s="1033"/>
      <c r="D4" s="79"/>
      <c r="E4" s="1010" t="s">
        <v>2330</v>
      </c>
      <c r="F4" s="1011"/>
      <c r="G4" s="1011"/>
      <c r="H4" s="1012"/>
      <c r="I4" s="1013" t="s">
        <v>2313</v>
      </c>
      <c r="J4" s="1013" t="s">
        <v>2314</v>
      </c>
      <c r="K4" s="1016" t="s">
        <v>2315</v>
      </c>
      <c r="L4" s="1013" t="s">
        <v>2333</v>
      </c>
      <c r="M4" s="1015" t="s">
        <v>2316</v>
      </c>
      <c r="N4" s="1014"/>
      <c r="O4" s="125"/>
      <c r="P4" s="1020" t="s">
        <v>2335</v>
      </c>
      <c r="Q4" s="1021"/>
    </row>
    <row r="5" spans="1:17" ht="30" customHeight="1" x14ac:dyDescent="0.2">
      <c r="B5" s="1032"/>
      <c r="C5" s="1033"/>
      <c r="D5" s="79"/>
      <c r="E5" s="495" t="s">
        <v>2331</v>
      </c>
      <c r="F5" s="496" t="s">
        <v>2332</v>
      </c>
      <c r="G5" s="496" t="s">
        <v>2333</v>
      </c>
      <c r="H5" s="497" t="s">
        <v>2312</v>
      </c>
      <c r="I5" s="1014"/>
      <c r="J5" s="1014"/>
      <c r="K5" s="1016"/>
      <c r="L5" s="1014"/>
      <c r="M5" s="1015"/>
      <c r="N5" s="1014"/>
      <c r="O5" s="125"/>
      <c r="P5" s="555" t="s">
        <v>2337</v>
      </c>
      <c r="Q5" s="556" t="s">
        <v>2336</v>
      </c>
    </row>
    <row r="6" spans="1:17" ht="30" hidden="1" customHeight="1" x14ac:dyDescent="0.2">
      <c r="B6" s="222"/>
      <c r="C6" s="223"/>
      <c r="D6" s="79"/>
      <c r="E6" s="146" t="s">
        <v>1406</v>
      </c>
      <c r="F6" s="216" t="s">
        <v>1407</v>
      </c>
      <c r="G6" s="216" t="s">
        <v>1419</v>
      </c>
      <c r="H6" s="217" t="s">
        <v>539</v>
      </c>
      <c r="I6" s="217" t="s">
        <v>1408</v>
      </c>
      <c r="J6" s="216" t="s">
        <v>1418</v>
      </c>
      <c r="K6" s="217" t="s">
        <v>542</v>
      </c>
      <c r="L6" s="216" t="s">
        <v>1420</v>
      </c>
      <c r="M6" s="221" t="s">
        <v>1409</v>
      </c>
      <c r="N6" s="221" t="s">
        <v>1421</v>
      </c>
      <c r="O6" s="125"/>
      <c r="P6" s="235"/>
      <c r="Q6" s="236"/>
    </row>
    <row r="7" spans="1:17" ht="10.5" customHeight="1" x14ac:dyDescent="0.2">
      <c r="A7" s="164"/>
      <c r="B7" s="161"/>
      <c r="C7" s="80"/>
      <c r="D7" s="80"/>
      <c r="E7" s="147" t="s">
        <v>537</v>
      </c>
      <c r="F7" s="148" t="s">
        <v>538</v>
      </c>
      <c r="G7" s="149" t="s">
        <v>140</v>
      </c>
      <c r="H7" s="148" t="s">
        <v>539</v>
      </c>
      <c r="I7" s="149" t="s">
        <v>540</v>
      </c>
      <c r="J7" s="148" t="s">
        <v>541</v>
      </c>
      <c r="K7" s="149" t="s">
        <v>542</v>
      </c>
      <c r="L7" s="148" t="s">
        <v>141</v>
      </c>
      <c r="M7" s="150" t="s">
        <v>543</v>
      </c>
      <c r="N7" s="150" t="s">
        <v>544</v>
      </c>
      <c r="O7" s="125"/>
      <c r="P7" s="237" t="s">
        <v>545</v>
      </c>
      <c r="Q7" s="238" t="s">
        <v>546</v>
      </c>
    </row>
    <row r="8" spans="1:17" ht="15" customHeight="1" x14ac:dyDescent="0.25">
      <c r="A8" s="164" t="s">
        <v>1918</v>
      </c>
      <c r="B8" s="171" t="s">
        <v>392</v>
      </c>
      <c r="C8" s="778" t="s">
        <v>2946</v>
      </c>
      <c r="D8" s="388" t="s">
        <v>33</v>
      </c>
      <c r="E8" s="198"/>
      <c r="F8" s="198"/>
      <c r="G8" s="198"/>
      <c r="H8" s="198" t="str">
        <f>IF(OR(E8="NA",F8="NA",G8="NA"),"NA",IF(AND(E8="",F8="",G8=""),"",SUM(E8:G8)))</f>
        <v/>
      </c>
      <c r="I8" s="198"/>
      <c r="J8" s="198"/>
      <c r="K8" s="198"/>
      <c r="L8" s="198"/>
      <c r="M8" s="198" t="str">
        <f>IF(OR(H8="NA",I8="NA",J8="NA",K8="NA",L8="NA"),"NA",IF(AND(H8="",I8="",J8="",K8="",L8=""),"",SUM(H8:L8)))</f>
        <v/>
      </c>
      <c r="N8" s="198"/>
      <c r="O8" s="243"/>
      <c r="P8" s="325">
        <f t="shared" ref="P8:P39" si="0">IF(OR(H8="NA",E8="NA",F8="NA",G8="NA"),"NA",SUM(H8)-SUM(E8:G8))</f>
        <v>0</v>
      </c>
      <c r="Q8" s="326">
        <f t="shared" ref="Q8:Q39" si="1">IF(OR(M8="NA",H8="NA",I8="NA",J8="NA",K8="NA",L8="NA"),"NA",SUM(M8)-SUM(H8:L8))</f>
        <v>0</v>
      </c>
    </row>
    <row r="9" spans="1:17" ht="10.9" customHeight="1" x14ac:dyDescent="0.25">
      <c r="A9" s="164"/>
      <c r="B9" s="173" t="s">
        <v>393</v>
      </c>
      <c r="C9" s="622" t="s">
        <v>2947</v>
      </c>
      <c r="D9" s="141" t="s">
        <v>33</v>
      </c>
      <c r="E9" s="383" t="s">
        <v>549</v>
      </c>
      <c r="F9" s="383" t="s">
        <v>549</v>
      </c>
      <c r="G9" s="383" t="s">
        <v>549</v>
      </c>
      <c r="H9" s="383" t="s">
        <v>549</v>
      </c>
      <c r="I9" s="383" t="s">
        <v>549</v>
      </c>
      <c r="J9" s="383" t="s">
        <v>549</v>
      </c>
      <c r="K9" s="383" t="s">
        <v>549</v>
      </c>
      <c r="L9" s="383" t="s">
        <v>549</v>
      </c>
      <c r="M9" s="383" t="s">
        <v>549</v>
      </c>
      <c r="N9" s="383" t="s">
        <v>549</v>
      </c>
      <c r="O9" s="243"/>
      <c r="P9" s="244">
        <f t="shared" si="0"/>
        <v>0</v>
      </c>
      <c r="Q9" s="245">
        <f t="shared" si="1"/>
        <v>0</v>
      </c>
    </row>
    <row r="10" spans="1:17" ht="10.9" customHeight="1" x14ac:dyDescent="0.25">
      <c r="A10" s="164" t="s">
        <v>1919</v>
      </c>
      <c r="B10" s="174" t="s">
        <v>394</v>
      </c>
      <c r="C10" s="779" t="s">
        <v>2948</v>
      </c>
      <c r="D10" s="288" t="s">
        <v>33</v>
      </c>
      <c r="E10" s="196" t="str">
        <f>IF(+E8="","",+E8)</f>
        <v/>
      </c>
      <c r="F10" s="196" t="str">
        <f t="shared" ref="F10:N10" si="2">IF(+F8="","",+F8)</f>
        <v/>
      </c>
      <c r="G10" s="196" t="str">
        <f t="shared" si="2"/>
        <v/>
      </c>
      <c r="H10" s="196" t="str">
        <f t="shared" si="2"/>
        <v/>
      </c>
      <c r="I10" s="196" t="str">
        <f t="shared" si="2"/>
        <v/>
      </c>
      <c r="J10" s="196" t="str">
        <f t="shared" si="2"/>
        <v/>
      </c>
      <c r="K10" s="196" t="str">
        <f t="shared" si="2"/>
        <v/>
      </c>
      <c r="L10" s="196" t="str">
        <f t="shared" si="2"/>
        <v/>
      </c>
      <c r="M10" s="196" t="str">
        <f t="shared" si="2"/>
        <v/>
      </c>
      <c r="N10" s="196" t="str">
        <f t="shared" si="2"/>
        <v/>
      </c>
      <c r="O10" s="243"/>
      <c r="P10" s="249">
        <f t="shared" si="0"/>
        <v>0</v>
      </c>
      <c r="Q10" s="250">
        <f t="shared" si="1"/>
        <v>0</v>
      </c>
    </row>
    <row r="11" spans="1:17" ht="10.9" customHeight="1" x14ac:dyDescent="0.25">
      <c r="A11" s="164"/>
      <c r="B11" s="173" t="s">
        <v>395</v>
      </c>
      <c r="C11" s="622" t="s">
        <v>2949</v>
      </c>
      <c r="D11" s="141" t="s">
        <v>33</v>
      </c>
      <c r="E11" s="383" t="s">
        <v>549</v>
      </c>
      <c r="F11" s="383" t="s">
        <v>549</v>
      </c>
      <c r="G11" s="383" t="s">
        <v>549</v>
      </c>
      <c r="H11" s="383" t="s">
        <v>549</v>
      </c>
      <c r="I11" s="383" t="s">
        <v>549</v>
      </c>
      <c r="J11" s="383" t="s">
        <v>549</v>
      </c>
      <c r="K11" s="383" t="s">
        <v>549</v>
      </c>
      <c r="L11" s="383" t="s">
        <v>549</v>
      </c>
      <c r="M11" s="383" t="s">
        <v>549</v>
      </c>
      <c r="N11" s="383" t="s">
        <v>549</v>
      </c>
      <c r="O11" s="243"/>
      <c r="P11" s="244">
        <f t="shared" si="0"/>
        <v>0</v>
      </c>
      <c r="Q11" s="245">
        <f t="shared" si="1"/>
        <v>0</v>
      </c>
    </row>
    <row r="12" spans="1:17" ht="10.9" customHeight="1" x14ac:dyDescent="0.25">
      <c r="A12" s="164"/>
      <c r="B12" s="173" t="s">
        <v>396</v>
      </c>
      <c r="C12" s="622" t="s">
        <v>2950</v>
      </c>
      <c r="D12" s="141" t="s">
        <v>33</v>
      </c>
      <c r="E12" s="383" t="s">
        <v>549</v>
      </c>
      <c r="F12" s="383" t="s">
        <v>549</v>
      </c>
      <c r="G12" s="383" t="s">
        <v>549</v>
      </c>
      <c r="H12" s="383" t="s">
        <v>549</v>
      </c>
      <c r="I12" s="383" t="s">
        <v>549</v>
      </c>
      <c r="J12" s="383" t="s">
        <v>549</v>
      </c>
      <c r="K12" s="383" t="s">
        <v>549</v>
      </c>
      <c r="L12" s="383" t="s">
        <v>549</v>
      </c>
      <c r="M12" s="383" t="s">
        <v>549</v>
      </c>
      <c r="N12" s="383" t="s">
        <v>549</v>
      </c>
      <c r="O12" s="243"/>
      <c r="P12" s="244">
        <f t="shared" si="0"/>
        <v>0</v>
      </c>
      <c r="Q12" s="245">
        <f t="shared" si="1"/>
        <v>0</v>
      </c>
    </row>
    <row r="13" spans="1:17" ht="10.9" customHeight="1" x14ac:dyDescent="0.25">
      <c r="A13" s="164" t="s">
        <v>1920</v>
      </c>
      <c r="B13" s="174" t="s">
        <v>397</v>
      </c>
      <c r="C13" s="779" t="s">
        <v>2951</v>
      </c>
      <c r="D13" s="288" t="s">
        <v>33</v>
      </c>
      <c r="E13" s="196" t="str">
        <f>IF(+E8="","",+E8)</f>
        <v/>
      </c>
      <c r="F13" s="196" t="str">
        <f t="shared" ref="F13:N13" si="3">IF(+F8="","",+F8)</f>
        <v/>
      </c>
      <c r="G13" s="196" t="str">
        <f t="shared" si="3"/>
        <v/>
      </c>
      <c r="H13" s="196" t="str">
        <f t="shared" si="3"/>
        <v/>
      </c>
      <c r="I13" s="196" t="str">
        <f t="shared" si="3"/>
        <v/>
      </c>
      <c r="J13" s="196" t="str">
        <f t="shared" si="3"/>
        <v/>
      </c>
      <c r="K13" s="196" t="str">
        <f t="shared" si="3"/>
        <v/>
      </c>
      <c r="L13" s="196" t="str">
        <f t="shared" si="3"/>
        <v/>
      </c>
      <c r="M13" s="196" t="str">
        <f t="shared" si="3"/>
        <v/>
      </c>
      <c r="N13" s="196" t="str">
        <f t="shared" si="3"/>
        <v/>
      </c>
      <c r="O13" s="243"/>
      <c r="P13" s="249">
        <f t="shared" si="0"/>
        <v>0</v>
      </c>
      <c r="Q13" s="250">
        <f t="shared" si="1"/>
        <v>0</v>
      </c>
    </row>
    <row r="14" spans="1:17" ht="10.9" customHeight="1" x14ac:dyDescent="0.25">
      <c r="A14" s="164"/>
      <c r="B14" s="173" t="s">
        <v>398</v>
      </c>
      <c r="C14" s="622" t="s">
        <v>2952</v>
      </c>
      <c r="D14" s="141" t="s">
        <v>33</v>
      </c>
      <c r="E14" s="383" t="s">
        <v>549</v>
      </c>
      <c r="F14" s="383" t="s">
        <v>549</v>
      </c>
      <c r="G14" s="383" t="s">
        <v>549</v>
      </c>
      <c r="H14" s="383" t="s">
        <v>549</v>
      </c>
      <c r="I14" s="383" t="s">
        <v>549</v>
      </c>
      <c r="J14" s="383" t="s">
        <v>549</v>
      </c>
      <c r="K14" s="383" t="s">
        <v>549</v>
      </c>
      <c r="L14" s="383" t="s">
        <v>549</v>
      </c>
      <c r="M14" s="383" t="s">
        <v>549</v>
      </c>
      <c r="N14" s="383" t="s">
        <v>549</v>
      </c>
      <c r="O14" s="243"/>
      <c r="P14" s="244">
        <f t="shared" si="0"/>
        <v>0</v>
      </c>
      <c r="Q14" s="245">
        <f t="shared" si="1"/>
        <v>0</v>
      </c>
    </row>
    <row r="15" spans="1:17" ht="10.9" customHeight="1" x14ac:dyDescent="0.25">
      <c r="A15" s="164" t="s">
        <v>1921</v>
      </c>
      <c r="B15" s="174" t="s">
        <v>399</v>
      </c>
      <c r="C15" s="779" t="s">
        <v>2953</v>
      </c>
      <c r="D15" s="288" t="s">
        <v>33</v>
      </c>
      <c r="E15" s="196" t="str">
        <f>IF(+E8="","",+E8)</f>
        <v/>
      </c>
      <c r="F15" s="196" t="str">
        <f t="shared" ref="F15:N15" si="4">IF(+F8="","",+F8)</f>
        <v/>
      </c>
      <c r="G15" s="196" t="str">
        <f t="shared" si="4"/>
        <v/>
      </c>
      <c r="H15" s="196" t="str">
        <f t="shared" si="4"/>
        <v/>
      </c>
      <c r="I15" s="196" t="str">
        <f t="shared" si="4"/>
        <v/>
      </c>
      <c r="J15" s="196" t="str">
        <f t="shared" si="4"/>
        <v/>
      </c>
      <c r="K15" s="196" t="str">
        <f t="shared" si="4"/>
        <v/>
      </c>
      <c r="L15" s="196" t="str">
        <f t="shared" si="4"/>
        <v/>
      </c>
      <c r="M15" s="196" t="str">
        <f t="shared" si="4"/>
        <v/>
      </c>
      <c r="N15" s="196" t="str">
        <f t="shared" si="4"/>
        <v/>
      </c>
      <c r="O15" s="243"/>
      <c r="P15" s="249">
        <f t="shared" si="0"/>
        <v>0</v>
      </c>
      <c r="Q15" s="250">
        <f t="shared" si="1"/>
        <v>0</v>
      </c>
    </row>
    <row r="16" spans="1:17" ht="10.9" customHeight="1" x14ac:dyDescent="0.25">
      <c r="A16" s="164"/>
      <c r="B16" s="173" t="s">
        <v>400</v>
      </c>
      <c r="C16" s="622" t="s">
        <v>3342</v>
      </c>
      <c r="D16" s="141" t="s">
        <v>33</v>
      </c>
      <c r="E16" s="383" t="s">
        <v>549</v>
      </c>
      <c r="F16" s="383" t="s">
        <v>549</v>
      </c>
      <c r="G16" s="383" t="s">
        <v>549</v>
      </c>
      <c r="H16" s="383" t="s">
        <v>549</v>
      </c>
      <c r="I16" s="383" t="s">
        <v>549</v>
      </c>
      <c r="J16" s="383" t="s">
        <v>549</v>
      </c>
      <c r="K16" s="383" t="s">
        <v>549</v>
      </c>
      <c r="L16" s="383" t="s">
        <v>549</v>
      </c>
      <c r="M16" s="383" t="s">
        <v>549</v>
      </c>
      <c r="N16" s="383" t="s">
        <v>549</v>
      </c>
      <c r="O16" s="243"/>
      <c r="P16" s="244">
        <f t="shared" si="0"/>
        <v>0</v>
      </c>
      <c r="Q16" s="245">
        <f t="shared" si="1"/>
        <v>0</v>
      </c>
    </row>
    <row r="17" spans="1:17" ht="10.9" customHeight="1" x14ac:dyDescent="0.25">
      <c r="A17" s="164" t="s">
        <v>1922</v>
      </c>
      <c r="B17" s="175" t="s">
        <v>401</v>
      </c>
      <c r="C17" s="796" t="s">
        <v>3343</v>
      </c>
      <c r="D17" s="101" t="s">
        <v>33</v>
      </c>
      <c r="E17" s="190" t="str">
        <f>IF(+E8="","",+E8)</f>
        <v/>
      </c>
      <c r="F17" s="190" t="str">
        <f t="shared" ref="F17:N17" si="5">IF(+F8="","",+F8)</f>
        <v/>
      </c>
      <c r="G17" s="190" t="str">
        <f t="shared" si="5"/>
        <v/>
      </c>
      <c r="H17" s="190" t="str">
        <f t="shared" si="5"/>
        <v/>
      </c>
      <c r="I17" s="190" t="str">
        <f t="shared" si="5"/>
        <v/>
      </c>
      <c r="J17" s="190" t="str">
        <f t="shared" si="5"/>
        <v/>
      </c>
      <c r="K17" s="190" t="str">
        <f t="shared" si="5"/>
        <v/>
      </c>
      <c r="L17" s="190" t="str">
        <f t="shared" si="5"/>
        <v/>
      </c>
      <c r="M17" s="190" t="str">
        <f t="shared" si="5"/>
        <v/>
      </c>
      <c r="N17" s="190" t="str">
        <f t="shared" si="5"/>
        <v/>
      </c>
      <c r="O17" s="243"/>
      <c r="P17" s="269">
        <f t="shared" si="0"/>
        <v>0</v>
      </c>
      <c r="Q17" s="270">
        <f t="shared" si="1"/>
        <v>0</v>
      </c>
    </row>
    <row r="18" spans="1:17" ht="15" customHeight="1" x14ac:dyDescent="0.25">
      <c r="A18" s="164" t="s">
        <v>1923</v>
      </c>
      <c r="B18" s="171" t="s">
        <v>402</v>
      </c>
      <c r="C18" s="797" t="s">
        <v>2954</v>
      </c>
      <c r="D18" s="388" t="s">
        <v>33</v>
      </c>
      <c r="E18" s="198"/>
      <c r="F18" s="198"/>
      <c r="G18" s="198"/>
      <c r="H18" s="198" t="str">
        <f t="shared" ref="H18:H49" si="6">IF(OR(E18="NA",F18="NA",G18="NA"),"NA",IF(AND(E18="",F18="",G18=""),"",SUM(E18:G18)))</f>
        <v/>
      </c>
      <c r="I18" s="198"/>
      <c r="J18" s="198"/>
      <c r="K18" s="198"/>
      <c r="L18" s="198"/>
      <c r="M18" s="198" t="str">
        <f t="shared" ref="M18:M49" si="7">IF(OR(H18="NA",I18="NA",J18="NA",K18="NA",L18="NA"),"NA",IF(AND(H18="",I18="",J18="",K18="",L18=""),"",SUM(H18:L18)))</f>
        <v/>
      </c>
      <c r="N18" s="198"/>
      <c r="O18" s="243"/>
      <c r="P18" s="325">
        <f t="shared" si="0"/>
        <v>0</v>
      </c>
      <c r="Q18" s="326">
        <f t="shared" si="1"/>
        <v>0</v>
      </c>
    </row>
    <row r="19" spans="1:17" ht="10.9" customHeight="1" x14ac:dyDescent="0.25">
      <c r="A19" s="164" t="s">
        <v>1924</v>
      </c>
      <c r="B19" s="173" t="s">
        <v>403</v>
      </c>
      <c r="C19" s="776" t="s">
        <v>2947</v>
      </c>
      <c r="D19" s="141" t="s">
        <v>33</v>
      </c>
      <c r="E19" s="93"/>
      <c r="F19" s="93"/>
      <c r="G19" s="93"/>
      <c r="H19" s="93" t="str">
        <f t="shared" si="6"/>
        <v/>
      </c>
      <c r="I19" s="93"/>
      <c r="J19" s="93"/>
      <c r="K19" s="93"/>
      <c r="L19" s="93"/>
      <c r="M19" s="93" t="str">
        <f t="shared" si="7"/>
        <v/>
      </c>
      <c r="N19" s="93"/>
      <c r="O19" s="243"/>
      <c r="P19" s="244">
        <f t="shared" si="0"/>
        <v>0</v>
      </c>
      <c r="Q19" s="245">
        <f t="shared" si="1"/>
        <v>0</v>
      </c>
    </row>
    <row r="20" spans="1:17" ht="10.9" customHeight="1" x14ac:dyDescent="0.25">
      <c r="A20" s="164" t="s">
        <v>1925</v>
      </c>
      <c r="B20" s="174" t="s">
        <v>404</v>
      </c>
      <c r="C20" s="779" t="s">
        <v>2948</v>
      </c>
      <c r="D20" s="288" t="s">
        <v>33</v>
      </c>
      <c r="E20" s="192"/>
      <c r="F20" s="192"/>
      <c r="G20" s="192"/>
      <c r="H20" s="192" t="str">
        <f t="shared" si="6"/>
        <v/>
      </c>
      <c r="I20" s="192"/>
      <c r="J20" s="192"/>
      <c r="K20" s="192"/>
      <c r="L20" s="192"/>
      <c r="M20" s="192" t="str">
        <f t="shared" si="7"/>
        <v/>
      </c>
      <c r="N20" s="192"/>
      <c r="O20" s="243"/>
      <c r="P20" s="249">
        <f t="shared" si="0"/>
        <v>0</v>
      </c>
      <c r="Q20" s="250">
        <f t="shared" si="1"/>
        <v>0</v>
      </c>
    </row>
    <row r="21" spans="1:17" ht="10.9" customHeight="1" x14ac:dyDescent="0.25">
      <c r="A21" s="164" t="s">
        <v>1926</v>
      </c>
      <c r="B21" s="173" t="s">
        <v>405</v>
      </c>
      <c r="C21" s="776" t="s">
        <v>2949</v>
      </c>
      <c r="D21" s="141" t="s">
        <v>33</v>
      </c>
      <c r="E21" s="93"/>
      <c r="F21" s="93"/>
      <c r="G21" s="93"/>
      <c r="H21" s="93" t="str">
        <f t="shared" si="6"/>
        <v/>
      </c>
      <c r="I21" s="93"/>
      <c r="J21" s="93"/>
      <c r="K21" s="93"/>
      <c r="L21" s="93"/>
      <c r="M21" s="93" t="str">
        <f t="shared" si="7"/>
        <v/>
      </c>
      <c r="N21" s="93"/>
      <c r="O21" s="243"/>
      <c r="P21" s="244">
        <f t="shared" si="0"/>
        <v>0</v>
      </c>
      <c r="Q21" s="245">
        <f t="shared" si="1"/>
        <v>0</v>
      </c>
    </row>
    <row r="22" spans="1:17" ht="10.9" customHeight="1" x14ac:dyDescent="0.25">
      <c r="A22" s="164" t="s">
        <v>1927</v>
      </c>
      <c r="B22" s="173" t="s">
        <v>406</v>
      </c>
      <c r="C22" s="776" t="s">
        <v>2950</v>
      </c>
      <c r="D22" s="141" t="s">
        <v>33</v>
      </c>
      <c r="E22" s="93"/>
      <c r="F22" s="93"/>
      <c r="G22" s="93"/>
      <c r="H22" s="93" t="str">
        <f t="shared" si="6"/>
        <v/>
      </c>
      <c r="I22" s="93"/>
      <c r="J22" s="93"/>
      <c r="K22" s="93"/>
      <c r="L22" s="93"/>
      <c r="M22" s="93" t="str">
        <f t="shared" si="7"/>
        <v/>
      </c>
      <c r="N22" s="93"/>
      <c r="O22" s="243"/>
      <c r="P22" s="244">
        <f t="shared" si="0"/>
        <v>0</v>
      </c>
      <c r="Q22" s="245">
        <f t="shared" si="1"/>
        <v>0</v>
      </c>
    </row>
    <row r="23" spans="1:17" ht="10.9" customHeight="1" x14ac:dyDescent="0.25">
      <c r="A23" s="164" t="s">
        <v>1928</v>
      </c>
      <c r="B23" s="174" t="s">
        <v>407</v>
      </c>
      <c r="C23" s="779" t="s">
        <v>2951</v>
      </c>
      <c r="D23" s="288" t="s">
        <v>33</v>
      </c>
      <c r="E23" s="192"/>
      <c r="F23" s="192"/>
      <c r="G23" s="192"/>
      <c r="H23" s="192" t="str">
        <f t="shared" si="6"/>
        <v/>
      </c>
      <c r="I23" s="192"/>
      <c r="J23" s="192"/>
      <c r="K23" s="192"/>
      <c r="L23" s="192"/>
      <c r="M23" s="192" t="str">
        <f t="shared" si="7"/>
        <v/>
      </c>
      <c r="N23" s="192"/>
      <c r="O23" s="243"/>
      <c r="P23" s="249">
        <f t="shared" si="0"/>
        <v>0</v>
      </c>
      <c r="Q23" s="250">
        <f t="shared" si="1"/>
        <v>0</v>
      </c>
    </row>
    <row r="24" spans="1:17" ht="10.9" customHeight="1" x14ac:dyDescent="0.25">
      <c r="A24" s="164" t="s">
        <v>2262</v>
      </c>
      <c r="B24" s="173" t="s">
        <v>408</v>
      </c>
      <c r="C24" s="776" t="s">
        <v>2955</v>
      </c>
      <c r="D24" s="141" t="s">
        <v>33</v>
      </c>
      <c r="E24" s="93"/>
      <c r="F24" s="93"/>
      <c r="G24" s="93"/>
      <c r="H24" s="93" t="str">
        <f t="shared" si="6"/>
        <v/>
      </c>
      <c r="I24" s="93"/>
      <c r="J24" s="93"/>
      <c r="K24" s="93"/>
      <c r="L24" s="93"/>
      <c r="M24" s="93" t="str">
        <f t="shared" si="7"/>
        <v/>
      </c>
      <c r="N24" s="93"/>
      <c r="O24" s="243"/>
      <c r="P24" s="244">
        <f t="shared" si="0"/>
        <v>0</v>
      </c>
      <c r="Q24" s="245">
        <f t="shared" si="1"/>
        <v>0</v>
      </c>
    </row>
    <row r="25" spans="1:17" ht="10.9" customHeight="1" x14ac:dyDescent="0.25">
      <c r="A25" s="164" t="s">
        <v>1929</v>
      </c>
      <c r="B25" s="174" t="s">
        <v>409</v>
      </c>
      <c r="C25" s="779" t="s">
        <v>2956</v>
      </c>
      <c r="D25" s="288" t="s">
        <v>33</v>
      </c>
      <c r="E25" s="192"/>
      <c r="F25" s="192"/>
      <c r="G25" s="192"/>
      <c r="H25" s="192" t="str">
        <f t="shared" si="6"/>
        <v/>
      </c>
      <c r="I25" s="192"/>
      <c r="J25" s="192"/>
      <c r="K25" s="192"/>
      <c r="L25" s="192"/>
      <c r="M25" s="192" t="str">
        <f t="shared" si="7"/>
        <v/>
      </c>
      <c r="N25" s="192"/>
      <c r="O25" s="243"/>
      <c r="P25" s="249">
        <f t="shared" si="0"/>
        <v>0</v>
      </c>
      <c r="Q25" s="250">
        <f t="shared" si="1"/>
        <v>0</v>
      </c>
    </row>
    <row r="26" spans="1:17" ht="10.9" customHeight="1" x14ac:dyDescent="0.25">
      <c r="A26" s="164" t="s">
        <v>1930</v>
      </c>
      <c r="B26" s="173" t="s">
        <v>410</v>
      </c>
      <c r="C26" s="776" t="s">
        <v>3342</v>
      </c>
      <c r="D26" s="141" t="s">
        <v>33</v>
      </c>
      <c r="E26" s="93"/>
      <c r="F26" s="93"/>
      <c r="G26" s="93"/>
      <c r="H26" s="93" t="str">
        <f t="shared" si="6"/>
        <v/>
      </c>
      <c r="I26" s="93"/>
      <c r="J26" s="93"/>
      <c r="K26" s="93"/>
      <c r="L26" s="93"/>
      <c r="M26" s="93" t="str">
        <f t="shared" si="7"/>
        <v/>
      </c>
      <c r="N26" s="93"/>
      <c r="O26" s="243"/>
      <c r="P26" s="244">
        <f t="shared" si="0"/>
        <v>0</v>
      </c>
      <c r="Q26" s="245">
        <f t="shared" si="1"/>
        <v>0</v>
      </c>
    </row>
    <row r="27" spans="1:17" ht="10.9" customHeight="1" x14ac:dyDescent="0.25">
      <c r="A27" s="164" t="s">
        <v>1931</v>
      </c>
      <c r="B27" s="175" t="s">
        <v>411</v>
      </c>
      <c r="C27" s="777" t="s">
        <v>3343</v>
      </c>
      <c r="D27" s="101" t="s">
        <v>33</v>
      </c>
      <c r="E27" s="190"/>
      <c r="F27" s="190"/>
      <c r="G27" s="190"/>
      <c r="H27" s="190" t="str">
        <f t="shared" si="6"/>
        <v/>
      </c>
      <c r="I27" s="190"/>
      <c r="J27" s="190"/>
      <c r="K27" s="190"/>
      <c r="L27" s="190"/>
      <c r="M27" s="190" t="str">
        <f t="shared" si="7"/>
        <v/>
      </c>
      <c r="N27" s="190"/>
      <c r="O27" s="243"/>
      <c r="P27" s="269">
        <f t="shared" si="0"/>
        <v>0</v>
      </c>
      <c r="Q27" s="270">
        <f t="shared" si="1"/>
        <v>0</v>
      </c>
    </row>
    <row r="28" spans="1:17" ht="15" customHeight="1" x14ac:dyDescent="0.25">
      <c r="A28" s="164" t="s">
        <v>1932</v>
      </c>
      <c r="B28" s="171" t="s">
        <v>412</v>
      </c>
      <c r="C28" s="778" t="s">
        <v>2957</v>
      </c>
      <c r="D28" s="388" t="s">
        <v>33</v>
      </c>
      <c r="E28" s="198"/>
      <c r="F28" s="198"/>
      <c r="G28" s="198"/>
      <c r="H28" s="198" t="str">
        <f t="shared" si="6"/>
        <v/>
      </c>
      <c r="I28" s="198"/>
      <c r="J28" s="198"/>
      <c r="K28" s="198"/>
      <c r="L28" s="198"/>
      <c r="M28" s="198" t="str">
        <f t="shared" si="7"/>
        <v/>
      </c>
      <c r="N28" s="198"/>
      <c r="O28" s="243"/>
      <c r="P28" s="325">
        <f t="shared" si="0"/>
        <v>0</v>
      </c>
      <c r="Q28" s="326">
        <f t="shared" si="1"/>
        <v>0</v>
      </c>
    </row>
    <row r="29" spans="1:17" ht="10.9" customHeight="1" x14ac:dyDescent="0.25">
      <c r="A29" s="164" t="s">
        <v>1933</v>
      </c>
      <c r="B29" s="173" t="s">
        <v>413</v>
      </c>
      <c r="C29" s="776" t="s">
        <v>2947</v>
      </c>
      <c r="D29" s="141" t="s">
        <v>33</v>
      </c>
      <c r="E29" s="93"/>
      <c r="F29" s="93"/>
      <c r="G29" s="93"/>
      <c r="H29" s="93" t="str">
        <f t="shared" si="6"/>
        <v/>
      </c>
      <c r="I29" s="93"/>
      <c r="J29" s="93"/>
      <c r="K29" s="93"/>
      <c r="L29" s="93"/>
      <c r="M29" s="93" t="str">
        <f t="shared" si="7"/>
        <v/>
      </c>
      <c r="N29" s="93"/>
      <c r="O29" s="243"/>
      <c r="P29" s="244">
        <f t="shared" si="0"/>
        <v>0</v>
      </c>
      <c r="Q29" s="245">
        <f t="shared" si="1"/>
        <v>0</v>
      </c>
    </row>
    <row r="30" spans="1:17" ht="10.9" customHeight="1" x14ac:dyDescent="0.25">
      <c r="A30" s="164" t="s">
        <v>1934</v>
      </c>
      <c r="B30" s="174" t="s">
        <v>414</v>
      </c>
      <c r="C30" s="779" t="s">
        <v>2948</v>
      </c>
      <c r="D30" s="288" t="s">
        <v>33</v>
      </c>
      <c r="E30" s="192"/>
      <c r="F30" s="192"/>
      <c r="G30" s="192"/>
      <c r="H30" s="192" t="str">
        <f t="shared" si="6"/>
        <v/>
      </c>
      <c r="I30" s="192"/>
      <c r="J30" s="192"/>
      <c r="K30" s="192"/>
      <c r="L30" s="192"/>
      <c r="M30" s="192" t="str">
        <f t="shared" si="7"/>
        <v/>
      </c>
      <c r="N30" s="192"/>
      <c r="O30" s="243"/>
      <c r="P30" s="249">
        <f t="shared" si="0"/>
        <v>0</v>
      </c>
      <c r="Q30" s="250">
        <f t="shared" si="1"/>
        <v>0</v>
      </c>
    </row>
    <row r="31" spans="1:17" ht="10.9" customHeight="1" x14ac:dyDescent="0.25">
      <c r="A31" s="164" t="s">
        <v>1935</v>
      </c>
      <c r="B31" s="173" t="s">
        <v>415</v>
      </c>
      <c r="C31" s="776" t="s">
        <v>2949</v>
      </c>
      <c r="D31" s="141" t="s">
        <v>33</v>
      </c>
      <c r="E31" s="199"/>
      <c r="F31" s="96"/>
      <c r="G31" s="96"/>
      <c r="H31" s="96" t="str">
        <f t="shared" si="6"/>
        <v/>
      </c>
      <c r="I31" s="96"/>
      <c r="J31" s="96"/>
      <c r="K31" s="96"/>
      <c r="L31" s="96"/>
      <c r="M31" s="96" t="str">
        <f t="shared" si="7"/>
        <v/>
      </c>
      <c r="N31" s="96"/>
      <c r="O31" s="243"/>
      <c r="P31" s="244">
        <f t="shared" si="0"/>
        <v>0</v>
      </c>
      <c r="Q31" s="245">
        <f t="shared" si="1"/>
        <v>0</v>
      </c>
    </row>
    <row r="32" spans="1:17" ht="10.9" customHeight="1" x14ac:dyDescent="0.25">
      <c r="A32" s="164" t="s">
        <v>1936</v>
      </c>
      <c r="B32" s="176" t="s">
        <v>579</v>
      </c>
      <c r="C32" s="780" t="s">
        <v>2958</v>
      </c>
      <c r="D32" s="141" t="s">
        <v>33</v>
      </c>
      <c r="E32" s="93"/>
      <c r="F32" s="199"/>
      <c r="G32" s="199"/>
      <c r="H32" s="199" t="str">
        <f t="shared" si="6"/>
        <v/>
      </c>
      <c r="I32" s="199"/>
      <c r="J32" s="199"/>
      <c r="K32" s="199"/>
      <c r="L32" s="199"/>
      <c r="M32" s="199" t="str">
        <f t="shared" si="7"/>
        <v/>
      </c>
      <c r="N32" s="199"/>
      <c r="O32" s="243"/>
      <c r="P32" s="244">
        <f t="shared" si="0"/>
        <v>0</v>
      </c>
      <c r="Q32" s="245">
        <f t="shared" si="1"/>
        <v>0</v>
      </c>
    </row>
    <row r="33" spans="1:17" ht="10.9" customHeight="1" x14ac:dyDescent="0.25">
      <c r="A33" s="164" t="s">
        <v>1937</v>
      </c>
      <c r="B33" s="173" t="s">
        <v>416</v>
      </c>
      <c r="C33" s="776" t="s">
        <v>2959</v>
      </c>
      <c r="D33" s="141" t="s">
        <v>33</v>
      </c>
      <c r="E33" s="93"/>
      <c r="F33" s="96"/>
      <c r="G33" s="96"/>
      <c r="H33" s="96" t="str">
        <f t="shared" si="6"/>
        <v/>
      </c>
      <c r="I33" s="96"/>
      <c r="J33" s="96"/>
      <c r="K33" s="96"/>
      <c r="L33" s="96"/>
      <c r="M33" s="96" t="str">
        <f t="shared" si="7"/>
        <v/>
      </c>
      <c r="N33" s="96"/>
      <c r="O33" s="243"/>
      <c r="P33" s="244">
        <f t="shared" si="0"/>
        <v>0</v>
      </c>
      <c r="Q33" s="245">
        <f t="shared" si="1"/>
        <v>0</v>
      </c>
    </row>
    <row r="34" spans="1:17" ht="10.9" customHeight="1" x14ac:dyDescent="0.25">
      <c r="A34" s="164" t="s">
        <v>1938</v>
      </c>
      <c r="B34" s="176" t="s">
        <v>580</v>
      </c>
      <c r="C34" s="780" t="s">
        <v>2958</v>
      </c>
      <c r="D34" s="389" t="s">
        <v>33</v>
      </c>
      <c r="E34" s="93"/>
      <c r="F34" s="199"/>
      <c r="G34" s="199"/>
      <c r="H34" s="199" t="str">
        <f t="shared" si="6"/>
        <v/>
      </c>
      <c r="I34" s="199"/>
      <c r="J34" s="199"/>
      <c r="K34" s="199"/>
      <c r="L34" s="199"/>
      <c r="M34" s="199" t="str">
        <f t="shared" si="7"/>
        <v/>
      </c>
      <c r="N34" s="199"/>
      <c r="O34" s="243"/>
      <c r="P34" s="244">
        <f t="shared" si="0"/>
        <v>0</v>
      </c>
      <c r="Q34" s="245">
        <f t="shared" si="1"/>
        <v>0</v>
      </c>
    </row>
    <row r="35" spans="1:17" ht="10.9" customHeight="1" x14ac:dyDescent="0.25">
      <c r="A35" s="164" t="s">
        <v>1939</v>
      </c>
      <c r="B35" s="174" t="s">
        <v>417</v>
      </c>
      <c r="C35" s="779" t="s">
        <v>2960</v>
      </c>
      <c r="D35" s="288" t="s">
        <v>33</v>
      </c>
      <c r="E35" s="196"/>
      <c r="F35" s="196"/>
      <c r="G35" s="196"/>
      <c r="H35" s="196" t="str">
        <f t="shared" si="6"/>
        <v/>
      </c>
      <c r="I35" s="196"/>
      <c r="J35" s="196"/>
      <c r="K35" s="196"/>
      <c r="L35" s="196"/>
      <c r="M35" s="196" t="str">
        <f t="shared" si="7"/>
        <v/>
      </c>
      <c r="N35" s="196"/>
      <c r="O35" s="243"/>
      <c r="P35" s="249">
        <f t="shared" si="0"/>
        <v>0</v>
      </c>
      <c r="Q35" s="250">
        <f t="shared" si="1"/>
        <v>0</v>
      </c>
    </row>
    <row r="36" spans="1:17" ht="10.9" customHeight="1" x14ac:dyDescent="0.25">
      <c r="A36" s="164" t="s">
        <v>2263</v>
      </c>
      <c r="B36" s="173" t="s">
        <v>418</v>
      </c>
      <c r="C36" s="776" t="s">
        <v>2952</v>
      </c>
      <c r="D36" s="141" t="s">
        <v>33</v>
      </c>
      <c r="E36" s="96"/>
      <c r="F36" s="96"/>
      <c r="G36" s="96"/>
      <c r="H36" s="96" t="str">
        <f t="shared" si="6"/>
        <v/>
      </c>
      <c r="I36" s="96"/>
      <c r="J36" s="96"/>
      <c r="K36" s="96"/>
      <c r="L36" s="96"/>
      <c r="M36" s="96" t="str">
        <f t="shared" si="7"/>
        <v/>
      </c>
      <c r="N36" s="96"/>
      <c r="O36" s="243"/>
      <c r="P36" s="244">
        <f t="shared" si="0"/>
        <v>0</v>
      </c>
      <c r="Q36" s="245">
        <f t="shared" si="1"/>
        <v>0</v>
      </c>
    </row>
    <row r="37" spans="1:17" ht="10.9" customHeight="1" x14ac:dyDescent="0.25">
      <c r="A37" s="164" t="s">
        <v>1940</v>
      </c>
      <c r="B37" s="174" t="s">
        <v>419</v>
      </c>
      <c r="C37" s="779" t="s">
        <v>2953</v>
      </c>
      <c r="D37" s="288" t="s">
        <v>33</v>
      </c>
      <c r="E37" s="196"/>
      <c r="F37" s="196"/>
      <c r="G37" s="196"/>
      <c r="H37" s="196" t="str">
        <f t="shared" si="6"/>
        <v/>
      </c>
      <c r="I37" s="196"/>
      <c r="J37" s="196"/>
      <c r="K37" s="196"/>
      <c r="L37" s="196"/>
      <c r="M37" s="196" t="str">
        <f t="shared" si="7"/>
        <v/>
      </c>
      <c r="N37" s="196"/>
      <c r="O37" s="243"/>
      <c r="P37" s="249">
        <f t="shared" si="0"/>
        <v>0</v>
      </c>
      <c r="Q37" s="250">
        <f t="shared" si="1"/>
        <v>0</v>
      </c>
    </row>
    <row r="38" spans="1:17" ht="10.9" customHeight="1" x14ac:dyDescent="0.25">
      <c r="A38" s="164" t="s">
        <v>1941</v>
      </c>
      <c r="B38" s="173" t="s">
        <v>420</v>
      </c>
      <c r="C38" s="776" t="s">
        <v>3342</v>
      </c>
      <c r="D38" s="141" t="s">
        <v>33</v>
      </c>
      <c r="E38" s="96"/>
      <c r="F38" s="96"/>
      <c r="G38" s="96"/>
      <c r="H38" s="96" t="str">
        <f t="shared" si="6"/>
        <v/>
      </c>
      <c r="I38" s="96"/>
      <c r="J38" s="96"/>
      <c r="K38" s="96"/>
      <c r="L38" s="96"/>
      <c r="M38" s="96" t="str">
        <f t="shared" si="7"/>
        <v/>
      </c>
      <c r="N38" s="96"/>
      <c r="O38" s="243"/>
      <c r="P38" s="244">
        <f t="shared" si="0"/>
        <v>0</v>
      </c>
      <c r="Q38" s="245">
        <f t="shared" si="1"/>
        <v>0</v>
      </c>
    </row>
    <row r="39" spans="1:17" ht="10.9" customHeight="1" x14ac:dyDescent="0.25">
      <c r="A39" s="164" t="s">
        <v>1942</v>
      </c>
      <c r="B39" s="175" t="s">
        <v>421</v>
      </c>
      <c r="C39" s="777" t="s">
        <v>3343</v>
      </c>
      <c r="D39" s="101" t="s">
        <v>33</v>
      </c>
      <c r="E39" s="197"/>
      <c r="F39" s="197"/>
      <c r="G39" s="197"/>
      <c r="H39" s="197" t="str">
        <f t="shared" si="6"/>
        <v/>
      </c>
      <c r="I39" s="197"/>
      <c r="J39" s="197"/>
      <c r="K39" s="197"/>
      <c r="L39" s="197"/>
      <c r="M39" s="197" t="str">
        <f t="shared" si="7"/>
        <v/>
      </c>
      <c r="N39" s="197"/>
      <c r="O39" s="243"/>
      <c r="P39" s="269">
        <f t="shared" si="0"/>
        <v>0</v>
      </c>
      <c r="Q39" s="270">
        <f t="shared" si="1"/>
        <v>0</v>
      </c>
    </row>
    <row r="40" spans="1:17" ht="15" customHeight="1" x14ac:dyDescent="0.25">
      <c r="A40" s="164" t="s">
        <v>1943</v>
      </c>
      <c r="B40" s="171" t="s">
        <v>422</v>
      </c>
      <c r="C40" s="778" t="s">
        <v>2961</v>
      </c>
      <c r="D40" s="388" t="s">
        <v>33</v>
      </c>
      <c r="E40" s="195"/>
      <c r="F40" s="195"/>
      <c r="G40" s="195"/>
      <c r="H40" s="195" t="str">
        <f t="shared" si="6"/>
        <v/>
      </c>
      <c r="I40" s="195"/>
      <c r="J40" s="195"/>
      <c r="K40" s="195"/>
      <c r="L40" s="195"/>
      <c r="M40" s="195" t="str">
        <f t="shared" si="7"/>
        <v/>
      </c>
      <c r="N40" s="195"/>
      <c r="O40" s="243"/>
      <c r="P40" s="325">
        <f t="shared" ref="P40:P71" si="8">IF(OR(H40="NA",E40="NA",F40="NA",G40="NA"),"NA",SUM(H40)-SUM(E40:G40))</f>
        <v>0</v>
      </c>
      <c r="Q40" s="326">
        <f t="shared" ref="Q40:Q71" si="9">IF(OR(M40="NA",H40="NA",I40="NA",J40="NA",K40="NA",L40="NA"),"NA",SUM(M40)-SUM(H40:L40))</f>
        <v>0</v>
      </c>
    </row>
    <row r="41" spans="1:17" ht="10.9" customHeight="1" x14ac:dyDescent="0.25">
      <c r="A41" s="164" t="s">
        <v>1944</v>
      </c>
      <c r="B41" s="173" t="s">
        <v>423</v>
      </c>
      <c r="C41" s="776" t="s">
        <v>2947</v>
      </c>
      <c r="D41" s="141" t="s">
        <v>33</v>
      </c>
      <c r="E41" s="200"/>
      <c r="F41" s="96"/>
      <c r="G41" s="96"/>
      <c r="H41" s="96" t="str">
        <f t="shared" si="6"/>
        <v/>
      </c>
      <c r="I41" s="96"/>
      <c r="J41" s="96"/>
      <c r="K41" s="96"/>
      <c r="L41" s="96"/>
      <c r="M41" s="96" t="str">
        <f t="shared" si="7"/>
        <v/>
      </c>
      <c r="N41" s="96"/>
      <c r="O41" s="243"/>
      <c r="P41" s="244">
        <f t="shared" si="8"/>
        <v>0</v>
      </c>
      <c r="Q41" s="245">
        <f t="shared" si="9"/>
        <v>0</v>
      </c>
    </row>
    <row r="42" spans="1:17" ht="10.9" customHeight="1" x14ac:dyDescent="0.25">
      <c r="A42" s="164" t="s">
        <v>1945</v>
      </c>
      <c r="B42" s="174" t="s">
        <v>424</v>
      </c>
      <c r="C42" s="779" t="s">
        <v>2948</v>
      </c>
      <c r="D42" s="288" t="s">
        <v>33</v>
      </c>
      <c r="E42" s="196"/>
      <c r="F42" s="196"/>
      <c r="G42" s="196"/>
      <c r="H42" s="196" t="str">
        <f t="shared" si="6"/>
        <v/>
      </c>
      <c r="I42" s="196"/>
      <c r="J42" s="196"/>
      <c r="K42" s="196"/>
      <c r="L42" s="196"/>
      <c r="M42" s="196" t="str">
        <f t="shared" si="7"/>
        <v/>
      </c>
      <c r="N42" s="196"/>
      <c r="O42" s="243"/>
      <c r="P42" s="249">
        <f t="shared" si="8"/>
        <v>0</v>
      </c>
      <c r="Q42" s="250">
        <f t="shared" si="9"/>
        <v>0</v>
      </c>
    </row>
    <row r="43" spans="1:17" ht="10.9" customHeight="1" x14ac:dyDescent="0.25">
      <c r="A43" s="164" t="s">
        <v>1946</v>
      </c>
      <c r="B43" s="173" t="s">
        <v>425</v>
      </c>
      <c r="C43" s="776" t="s">
        <v>2949</v>
      </c>
      <c r="D43" s="390" t="s">
        <v>33</v>
      </c>
      <c r="E43" s="96"/>
      <c r="F43" s="96"/>
      <c r="G43" s="96"/>
      <c r="H43" s="96" t="str">
        <f t="shared" si="6"/>
        <v/>
      </c>
      <c r="I43" s="96"/>
      <c r="J43" s="96"/>
      <c r="K43" s="96"/>
      <c r="L43" s="96"/>
      <c r="M43" s="96" t="str">
        <f t="shared" si="7"/>
        <v/>
      </c>
      <c r="N43" s="96"/>
      <c r="O43" s="243"/>
      <c r="P43" s="244">
        <f t="shared" si="8"/>
        <v>0</v>
      </c>
      <c r="Q43" s="245">
        <f t="shared" si="9"/>
        <v>0</v>
      </c>
    </row>
    <row r="44" spans="1:17" ht="10.9" customHeight="1" x14ac:dyDescent="0.25">
      <c r="A44" s="164" t="s">
        <v>1947</v>
      </c>
      <c r="B44" s="176" t="s">
        <v>581</v>
      </c>
      <c r="C44" s="780" t="s">
        <v>2958</v>
      </c>
      <c r="D44" s="391" t="s">
        <v>33</v>
      </c>
      <c r="E44" s="93"/>
      <c r="F44" s="199"/>
      <c r="G44" s="199"/>
      <c r="H44" s="199" t="str">
        <f t="shared" si="6"/>
        <v/>
      </c>
      <c r="I44" s="199"/>
      <c r="J44" s="199"/>
      <c r="K44" s="199"/>
      <c r="L44" s="199"/>
      <c r="M44" s="199" t="str">
        <f t="shared" si="7"/>
        <v/>
      </c>
      <c r="N44" s="199"/>
      <c r="O44" s="243"/>
      <c r="P44" s="244">
        <f t="shared" si="8"/>
        <v>0</v>
      </c>
      <c r="Q44" s="245">
        <f t="shared" si="9"/>
        <v>0</v>
      </c>
    </row>
    <row r="45" spans="1:17" ht="10.9" customHeight="1" x14ac:dyDescent="0.25">
      <c r="A45" s="164" t="s">
        <v>1948</v>
      </c>
      <c r="B45" s="173" t="s">
        <v>426</v>
      </c>
      <c r="C45" s="776" t="s">
        <v>2959</v>
      </c>
      <c r="D45" s="392" t="s">
        <v>33</v>
      </c>
      <c r="E45" s="93"/>
      <c r="F45" s="96"/>
      <c r="G45" s="96"/>
      <c r="H45" s="96" t="str">
        <f t="shared" si="6"/>
        <v/>
      </c>
      <c r="I45" s="96"/>
      <c r="J45" s="96"/>
      <c r="K45" s="96"/>
      <c r="L45" s="96"/>
      <c r="M45" s="96" t="str">
        <f t="shared" si="7"/>
        <v/>
      </c>
      <c r="N45" s="96"/>
      <c r="O45" s="243"/>
      <c r="P45" s="244">
        <f t="shared" si="8"/>
        <v>0</v>
      </c>
      <c r="Q45" s="245">
        <f t="shared" si="9"/>
        <v>0</v>
      </c>
    </row>
    <row r="46" spans="1:17" ht="10.9" customHeight="1" x14ac:dyDescent="0.25">
      <c r="A46" s="164" t="s">
        <v>1949</v>
      </c>
      <c r="B46" s="176" t="s">
        <v>582</v>
      </c>
      <c r="C46" s="780" t="s">
        <v>2958</v>
      </c>
      <c r="D46" s="391" t="s">
        <v>33</v>
      </c>
      <c r="E46" s="93"/>
      <c r="F46" s="199"/>
      <c r="G46" s="199"/>
      <c r="H46" s="199" t="str">
        <f t="shared" si="6"/>
        <v/>
      </c>
      <c r="I46" s="199"/>
      <c r="J46" s="199"/>
      <c r="K46" s="199"/>
      <c r="L46" s="199"/>
      <c r="M46" s="199" t="str">
        <f t="shared" si="7"/>
        <v/>
      </c>
      <c r="N46" s="199"/>
      <c r="O46" s="243"/>
      <c r="P46" s="244">
        <f t="shared" si="8"/>
        <v>0</v>
      </c>
      <c r="Q46" s="245">
        <f t="shared" si="9"/>
        <v>0</v>
      </c>
    </row>
    <row r="47" spans="1:17" ht="10.9" customHeight="1" x14ac:dyDescent="0.25">
      <c r="A47" s="164" t="s">
        <v>1950</v>
      </c>
      <c r="B47" s="174" t="s">
        <v>427</v>
      </c>
      <c r="C47" s="779" t="s">
        <v>2960</v>
      </c>
      <c r="D47" s="393" t="s">
        <v>33</v>
      </c>
      <c r="E47" s="196"/>
      <c r="F47" s="196"/>
      <c r="G47" s="196"/>
      <c r="H47" s="196" t="str">
        <f t="shared" si="6"/>
        <v/>
      </c>
      <c r="I47" s="196"/>
      <c r="J47" s="196"/>
      <c r="K47" s="196"/>
      <c r="L47" s="196"/>
      <c r="M47" s="196" t="str">
        <f t="shared" si="7"/>
        <v/>
      </c>
      <c r="N47" s="196"/>
      <c r="O47" s="243"/>
      <c r="P47" s="249">
        <f t="shared" si="8"/>
        <v>0</v>
      </c>
      <c r="Q47" s="250">
        <f t="shared" si="9"/>
        <v>0</v>
      </c>
    </row>
    <row r="48" spans="1:17" ht="10.9" customHeight="1" x14ac:dyDescent="0.25">
      <c r="A48" s="164" t="s">
        <v>2264</v>
      </c>
      <c r="B48" s="173" t="s">
        <v>428</v>
      </c>
      <c r="C48" s="776" t="s">
        <v>2952</v>
      </c>
      <c r="D48" s="392" t="s">
        <v>33</v>
      </c>
      <c r="E48" s="96"/>
      <c r="F48" s="96"/>
      <c r="G48" s="96"/>
      <c r="H48" s="96" t="str">
        <f t="shared" si="6"/>
        <v/>
      </c>
      <c r="I48" s="96"/>
      <c r="J48" s="96"/>
      <c r="K48" s="96"/>
      <c r="L48" s="96"/>
      <c r="M48" s="96" t="str">
        <f t="shared" si="7"/>
        <v/>
      </c>
      <c r="N48" s="96"/>
      <c r="O48" s="243"/>
      <c r="P48" s="244">
        <f t="shared" si="8"/>
        <v>0</v>
      </c>
      <c r="Q48" s="245">
        <f t="shared" si="9"/>
        <v>0</v>
      </c>
    </row>
    <row r="49" spans="1:17" ht="10.9" customHeight="1" x14ac:dyDescent="0.25">
      <c r="A49" s="164" t="s">
        <v>1951</v>
      </c>
      <c r="B49" s="174" t="s">
        <v>429</v>
      </c>
      <c r="C49" s="779" t="s">
        <v>2953</v>
      </c>
      <c r="D49" s="393" t="s">
        <v>33</v>
      </c>
      <c r="E49" s="196"/>
      <c r="F49" s="196"/>
      <c r="G49" s="196"/>
      <c r="H49" s="196" t="str">
        <f t="shared" si="6"/>
        <v/>
      </c>
      <c r="I49" s="196"/>
      <c r="J49" s="196"/>
      <c r="K49" s="196"/>
      <c r="L49" s="196"/>
      <c r="M49" s="196" t="str">
        <f t="shared" si="7"/>
        <v/>
      </c>
      <c r="N49" s="196"/>
      <c r="O49" s="243"/>
      <c r="P49" s="249">
        <f t="shared" si="8"/>
        <v>0</v>
      </c>
      <c r="Q49" s="250">
        <f t="shared" si="9"/>
        <v>0</v>
      </c>
    </row>
    <row r="50" spans="1:17" ht="10.9" customHeight="1" x14ac:dyDescent="0.25">
      <c r="A50" s="164" t="s">
        <v>1952</v>
      </c>
      <c r="B50" s="173" t="s">
        <v>430</v>
      </c>
      <c r="C50" s="776" t="s">
        <v>3342</v>
      </c>
      <c r="D50" s="392" t="s">
        <v>33</v>
      </c>
      <c r="E50" s="96"/>
      <c r="F50" s="96"/>
      <c r="G50" s="96"/>
      <c r="H50" s="96" t="str">
        <f t="shared" ref="H50:H81" si="10">IF(OR(E50="NA",F50="NA",G50="NA"),"NA",IF(AND(E50="",F50="",G50=""),"",SUM(E50:G50)))</f>
        <v/>
      </c>
      <c r="I50" s="96"/>
      <c r="J50" s="96"/>
      <c r="K50" s="96"/>
      <c r="L50" s="96"/>
      <c r="M50" s="96" t="str">
        <f t="shared" ref="M50:M81" si="11">IF(OR(H50="NA",I50="NA",J50="NA",K50="NA",L50="NA"),"NA",IF(AND(H50="",I50="",J50="",K50="",L50=""),"",SUM(H50:L50)))</f>
        <v/>
      </c>
      <c r="N50" s="96"/>
      <c r="O50" s="243"/>
      <c r="P50" s="244">
        <f t="shared" si="8"/>
        <v>0</v>
      </c>
      <c r="Q50" s="245">
        <f t="shared" si="9"/>
        <v>0</v>
      </c>
    </row>
    <row r="51" spans="1:17" ht="10.9" customHeight="1" x14ac:dyDescent="0.25">
      <c r="A51" s="164" t="s">
        <v>1953</v>
      </c>
      <c r="B51" s="175" t="s">
        <v>431</v>
      </c>
      <c r="C51" s="777" t="s">
        <v>3343</v>
      </c>
      <c r="D51" s="394" t="s">
        <v>33</v>
      </c>
      <c r="E51" s="197"/>
      <c r="F51" s="197"/>
      <c r="G51" s="197"/>
      <c r="H51" s="197" t="str">
        <f t="shared" si="10"/>
        <v/>
      </c>
      <c r="I51" s="197"/>
      <c r="J51" s="197"/>
      <c r="K51" s="197"/>
      <c r="L51" s="197"/>
      <c r="M51" s="197" t="str">
        <f t="shared" si="11"/>
        <v/>
      </c>
      <c r="N51" s="197"/>
      <c r="O51" s="243"/>
      <c r="P51" s="269">
        <f t="shared" si="8"/>
        <v>0</v>
      </c>
      <c r="Q51" s="270">
        <f t="shared" si="9"/>
        <v>0</v>
      </c>
    </row>
    <row r="52" spans="1:17" ht="15" customHeight="1" x14ac:dyDescent="0.25">
      <c r="A52" s="164" t="s">
        <v>1954</v>
      </c>
      <c r="B52" s="171" t="s">
        <v>432</v>
      </c>
      <c r="C52" s="778" t="s">
        <v>2741</v>
      </c>
      <c r="D52" s="388" t="s">
        <v>33</v>
      </c>
      <c r="E52" s="195"/>
      <c r="F52" s="195"/>
      <c r="G52" s="195"/>
      <c r="H52" s="195" t="str">
        <f t="shared" si="10"/>
        <v/>
      </c>
      <c r="I52" s="195"/>
      <c r="J52" s="195"/>
      <c r="K52" s="195"/>
      <c r="L52" s="195"/>
      <c r="M52" s="195" t="str">
        <f t="shared" si="11"/>
        <v/>
      </c>
      <c r="N52" s="195"/>
      <c r="O52" s="243"/>
      <c r="P52" s="325">
        <f t="shared" si="8"/>
        <v>0</v>
      </c>
      <c r="Q52" s="326">
        <f t="shared" si="9"/>
        <v>0</v>
      </c>
    </row>
    <row r="53" spans="1:17" ht="10.9" customHeight="1" x14ac:dyDescent="0.25">
      <c r="A53" s="164" t="s">
        <v>1955</v>
      </c>
      <c r="B53" s="173" t="s">
        <v>433</v>
      </c>
      <c r="C53" s="776" t="s">
        <v>2947</v>
      </c>
      <c r="D53" s="392" t="s">
        <v>33</v>
      </c>
      <c r="E53" s="96"/>
      <c r="F53" s="96"/>
      <c r="G53" s="96"/>
      <c r="H53" s="96" t="str">
        <f t="shared" si="10"/>
        <v/>
      </c>
      <c r="I53" s="96"/>
      <c r="J53" s="96"/>
      <c r="K53" s="96"/>
      <c r="L53" s="96"/>
      <c r="M53" s="96" t="str">
        <f t="shared" si="11"/>
        <v/>
      </c>
      <c r="N53" s="96"/>
      <c r="O53" s="243"/>
      <c r="P53" s="244">
        <f t="shared" si="8"/>
        <v>0</v>
      </c>
      <c r="Q53" s="245">
        <f t="shared" si="9"/>
        <v>0</v>
      </c>
    </row>
    <row r="54" spans="1:17" ht="10.9" customHeight="1" x14ac:dyDescent="0.25">
      <c r="A54" s="164" t="s">
        <v>1956</v>
      </c>
      <c r="B54" s="174" t="s">
        <v>434</v>
      </c>
      <c r="C54" s="779" t="s">
        <v>2948</v>
      </c>
      <c r="D54" s="393" t="s">
        <v>33</v>
      </c>
      <c r="E54" s="196"/>
      <c r="F54" s="196"/>
      <c r="G54" s="196"/>
      <c r="H54" s="196" t="str">
        <f t="shared" si="10"/>
        <v/>
      </c>
      <c r="I54" s="196"/>
      <c r="J54" s="196"/>
      <c r="K54" s="196"/>
      <c r="L54" s="196"/>
      <c r="M54" s="196" t="str">
        <f t="shared" si="11"/>
        <v/>
      </c>
      <c r="N54" s="196"/>
      <c r="O54" s="243"/>
      <c r="P54" s="249">
        <f t="shared" si="8"/>
        <v>0</v>
      </c>
      <c r="Q54" s="250">
        <f t="shared" si="9"/>
        <v>0</v>
      </c>
    </row>
    <row r="55" spans="1:17" ht="10.9" customHeight="1" x14ac:dyDescent="0.25">
      <c r="A55" s="164" t="s">
        <v>1957</v>
      </c>
      <c r="B55" s="173" t="s">
        <v>435</v>
      </c>
      <c r="C55" s="776" t="s">
        <v>2949</v>
      </c>
      <c r="D55" s="392" t="s">
        <v>33</v>
      </c>
      <c r="E55" s="96"/>
      <c r="F55" s="96"/>
      <c r="G55" s="96"/>
      <c r="H55" s="96" t="str">
        <f t="shared" si="10"/>
        <v/>
      </c>
      <c r="I55" s="96"/>
      <c r="J55" s="96"/>
      <c r="K55" s="96"/>
      <c r="L55" s="96"/>
      <c r="M55" s="96" t="str">
        <f t="shared" si="11"/>
        <v/>
      </c>
      <c r="N55" s="96"/>
      <c r="O55" s="243"/>
      <c r="P55" s="244">
        <f t="shared" si="8"/>
        <v>0</v>
      </c>
      <c r="Q55" s="245">
        <f t="shared" si="9"/>
        <v>0</v>
      </c>
    </row>
    <row r="56" spans="1:17" ht="10.9" customHeight="1" x14ac:dyDescent="0.25">
      <c r="A56" s="164" t="s">
        <v>1958</v>
      </c>
      <c r="B56" s="176" t="s">
        <v>583</v>
      </c>
      <c r="C56" s="780" t="s">
        <v>2958</v>
      </c>
      <c r="D56" s="391" t="s">
        <v>33</v>
      </c>
      <c r="E56" s="93"/>
      <c r="F56" s="199"/>
      <c r="G56" s="199"/>
      <c r="H56" s="199" t="str">
        <f t="shared" si="10"/>
        <v/>
      </c>
      <c r="I56" s="199"/>
      <c r="J56" s="199"/>
      <c r="K56" s="199"/>
      <c r="L56" s="199"/>
      <c r="M56" s="199" t="str">
        <f t="shared" si="11"/>
        <v/>
      </c>
      <c r="N56" s="199"/>
      <c r="O56" s="243"/>
      <c r="P56" s="244">
        <f t="shared" si="8"/>
        <v>0</v>
      </c>
      <c r="Q56" s="245">
        <f t="shared" si="9"/>
        <v>0</v>
      </c>
    </row>
    <row r="57" spans="1:17" ht="10.9" customHeight="1" x14ac:dyDescent="0.25">
      <c r="A57" s="164" t="s">
        <v>1959</v>
      </c>
      <c r="B57" s="173" t="s">
        <v>436</v>
      </c>
      <c r="C57" s="776" t="s">
        <v>2959</v>
      </c>
      <c r="D57" s="141" t="s">
        <v>33</v>
      </c>
      <c r="E57" s="93"/>
      <c r="F57" s="96"/>
      <c r="G57" s="96"/>
      <c r="H57" s="96" t="str">
        <f t="shared" si="10"/>
        <v/>
      </c>
      <c r="I57" s="96"/>
      <c r="J57" s="96"/>
      <c r="K57" s="96"/>
      <c r="L57" s="96"/>
      <c r="M57" s="96" t="str">
        <f t="shared" si="11"/>
        <v/>
      </c>
      <c r="N57" s="96"/>
      <c r="O57" s="243"/>
      <c r="P57" s="244">
        <f t="shared" si="8"/>
        <v>0</v>
      </c>
      <c r="Q57" s="245">
        <f t="shared" si="9"/>
        <v>0</v>
      </c>
    </row>
    <row r="58" spans="1:17" ht="10.9" customHeight="1" x14ac:dyDescent="0.25">
      <c r="A58" s="164" t="s">
        <v>1960</v>
      </c>
      <c r="B58" s="176" t="s">
        <v>584</v>
      </c>
      <c r="C58" s="780" t="s">
        <v>2958</v>
      </c>
      <c r="D58" s="389" t="s">
        <v>33</v>
      </c>
      <c r="E58" s="93"/>
      <c r="F58" s="199"/>
      <c r="G58" s="199"/>
      <c r="H58" s="199" t="str">
        <f t="shared" si="10"/>
        <v/>
      </c>
      <c r="I58" s="199"/>
      <c r="J58" s="199"/>
      <c r="K58" s="199"/>
      <c r="L58" s="199"/>
      <c r="M58" s="199" t="str">
        <f t="shared" si="11"/>
        <v/>
      </c>
      <c r="N58" s="199"/>
      <c r="O58" s="243"/>
      <c r="P58" s="244">
        <f t="shared" si="8"/>
        <v>0</v>
      </c>
      <c r="Q58" s="245">
        <f t="shared" si="9"/>
        <v>0</v>
      </c>
    </row>
    <row r="59" spans="1:17" ht="10.9" customHeight="1" x14ac:dyDescent="0.25">
      <c r="A59" s="164" t="s">
        <v>1961</v>
      </c>
      <c r="B59" s="174" t="s">
        <v>437</v>
      </c>
      <c r="C59" s="779" t="s">
        <v>2960</v>
      </c>
      <c r="D59" s="288" t="s">
        <v>33</v>
      </c>
      <c r="E59" s="196"/>
      <c r="F59" s="196"/>
      <c r="G59" s="196"/>
      <c r="H59" s="196" t="str">
        <f t="shared" si="10"/>
        <v/>
      </c>
      <c r="I59" s="196"/>
      <c r="J59" s="196"/>
      <c r="K59" s="196"/>
      <c r="L59" s="196"/>
      <c r="M59" s="196" t="str">
        <f t="shared" si="11"/>
        <v/>
      </c>
      <c r="N59" s="196"/>
      <c r="O59" s="243"/>
      <c r="P59" s="249">
        <f t="shared" si="8"/>
        <v>0</v>
      </c>
      <c r="Q59" s="250">
        <f t="shared" si="9"/>
        <v>0</v>
      </c>
    </row>
    <row r="60" spans="1:17" ht="10.9" customHeight="1" x14ac:dyDescent="0.25">
      <c r="A60" s="164" t="s">
        <v>2265</v>
      </c>
      <c r="B60" s="173" t="s">
        <v>438</v>
      </c>
      <c r="C60" s="776" t="s">
        <v>2952</v>
      </c>
      <c r="D60" s="141" t="s">
        <v>33</v>
      </c>
      <c r="E60" s="96"/>
      <c r="F60" s="96"/>
      <c r="G60" s="96"/>
      <c r="H60" s="96" t="str">
        <f t="shared" si="10"/>
        <v/>
      </c>
      <c r="I60" s="96"/>
      <c r="J60" s="96"/>
      <c r="K60" s="96"/>
      <c r="L60" s="96"/>
      <c r="M60" s="96" t="str">
        <f t="shared" si="11"/>
        <v/>
      </c>
      <c r="N60" s="96"/>
      <c r="O60" s="243"/>
      <c r="P60" s="244">
        <f t="shared" si="8"/>
        <v>0</v>
      </c>
      <c r="Q60" s="245">
        <f t="shared" si="9"/>
        <v>0</v>
      </c>
    </row>
    <row r="61" spans="1:17" ht="10.9" customHeight="1" x14ac:dyDescent="0.25">
      <c r="A61" s="164" t="s">
        <v>1962</v>
      </c>
      <c r="B61" s="174" t="s">
        <v>439</v>
      </c>
      <c r="C61" s="779" t="s">
        <v>2953</v>
      </c>
      <c r="D61" s="288" t="s">
        <v>33</v>
      </c>
      <c r="E61" s="192"/>
      <c r="F61" s="192"/>
      <c r="G61" s="192"/>
      <c r="H61" s="192" t="str">
        <f t="shared" si="10"/>
        <v/>
      </c>
      <c r="I61" s="192"/>
      <c r="J61" s="192"/>
      <c r="K61" s="192"/>
      <c r="L61" s="192"/>
      <c r="M61" s="192" t="str">
        <f t="shared" si="11"/>
        <v/>
      </c>
      <c r="N61" s="192"/>
      <c r="O61" s="243"/>
      <c r="P61" s="249">
        <f t="shared" si="8"/>
        <v>0</v>
      </c>
      <c r="Q61" s="250">
        <f t="shared" si="9"/>
        <v>0</v>
      </c>
    </row>
    <row r="62" spans="1:17" ht="10.9" customHeight="1" x14ac:dyDescent="0.25">
      <c r="A62" s="164" t="s">
        <v>1963</v>
      </c>
      <c r="B62" s="173" t="s">
        <v>440</v>
      </c>
      <c r="C62" s="776" t="s">
        <v>3342</v>
      </c>
      <c r="D62" s="141" t="s">
        <v>33</v>
      </c>
      <c r="E62" s="93"/>
      <c r="F62" s="93"/>
      <c r="G62" s="93"/>
      <c r="H62" s="93" t="str">
        <f t="shared" si="10"/>
        <v/>
      </c>
      <c r="I62" s="93"/>
      <c r="J62" s="93"/>
      <c r="K62" s="93"/>
      <c r="L62" s="93"/>
      <c r="M62" s="93" t="str">
        <f t="shared" si="11"/>
        <v/>
      </c>
      <c r="N62" s="93"/>
      <c r="O62" s="243"/>
      <c r="P62" s="244">
        <f t="shared" si="8"/>
        <v>0</v>
      </c>
      <c r="Q62" s="245">
        <f t="shared" si="9"/>
        <v>0</v>
      </c>
    </row>
    <row r="63" spans="1:17" ht="10.9" customHeight="1" x14ac:dyDescent="0.25">
      <c r="A63" s="164" t="s">
        <v>1964</v>
      </c>
      <c r="B63" s="175" t="s">
        <v>441</v>
      </c>
      <c r="C63" s="777" t="s">
        <v>3343</v>
      </c>
      <c r="D63" s="101" t="s">
        <v>33</v>
      </c>
      <c r="E63" s="190"/>
      <c r="F63" s="190"/>
      <c r="G63" s="190"/>
      <c r="H63" s="190" t="str">
        <f t="shared" si="10"/>
        <v/>
      </c>
      <c r="I63" s="190"/>
      <c r="J63" s="190"/>
      <c r="K63" s="190"/>
      <c r="L63" s="190"/>
      <c r="M63" s="190" t="str">
        <f t="shared" si="11"/>
        <v/>
      </c>
      <c r="N63" s="190"/>
      <c r="O63" s="243"/>
      <c r="P63" s="269">
        <f t="shared" si="8"/>
        <v>0</v>
      </c>
      <c r="Q63" s="270">
        <f t="shared" si="9"/>
        <v>0</v>
      </c>
    </row>
    <row r="64" spans="1:17" ht="15" customHeight="1" x14ac:dyDescent="0.25">
      <c r="A64" s="164" t="s">
        <v>1965</v>
      </c>
      <c r="B64" s="171" t="s">
        <v>442</v>
      </c>
      <c r="C64" s="778" t="s">
        <v>2962</v>
      </c>
      <c r="D64" s="388" t="s">
        <v>33</v>
      </c>
      <c r="E64" s="198"/>
      <c r="F64" s="198"/>
      <c r="G64" s="198"/>
      <c r="H64" s="198" t="str">
        <f t="shared" si="10"/>
        <v/>
      </c>
      <c r="I64" s="198"/>
      <c r="J64" s="198"/>
      <c r="K64" s="198"/>
      <c r="L64" s="198"/>
      <c r="M64" s="198" t="str">
        <f t="shared" si="11"/>
        <v/>
      </c>
      <c r="N64" s="198"/>
      <c r="O64" s="243"/>
      <c r="P64" s="325">
        <f t="shared" si="8"/>
        <v>0</v>
      </c>
      <c r="Q64" s="326">
        <f t="shared" si="9"/>
        <v>0</v>
      </c>
    </row>
    <row r="65" spans="1:17" ht="10.9" customHeight="1" x14ac:dyDescent="0.25">
      <c r="A65" s="164" t="s">
        <v>1966</v>
      </c>
      <c r="B65" s="173" t="s">
        <v>443</v>
      </c>
      <c r="C65" s="776" t="s">
        <v>2947</v>
      </c>
      <c r="D65" s="141" t="s">
        <v>33</v>
      </c>
      <c r="E65" s="93"/>
      <c r="F65" s="93"/>
      <c r="G65" s="93"/>
      <c r="H65" s="93" t="str">
        <f t="shared" si="10"/>
        <v/>
      </c>
      <c r="I65" s="93"/>
      <c r="J65" s="93"/>
      <c r="K65" s="93"/>
      <c r="L65" s="93"/>
      <c r="M65" s="93" t="str">
        <f t="shared" si="11"/>
        <v/>
      </c>
      <c r="N65" s="93"/>
      <c r="O65" s="243"/>
      <c r="P65" s="244">
        <f t="shared" si="8"/>
        <v>0</v>
      </c>
      <c r="Q65" s="245">
        <f t="shared" si="9"/>
        <v>0</v>
      </c>
    </row>
    <row r="66" spans="1:17" ht="10.9" customHeight="1" x14ac:dyDescent="0.25">
      <c r="A66" s="164" t="s">
        <v>1967</v>
      </c>
      <c r="B66" s="174" t="s">
        <v>444</v>
      </c>
      <c r="C66" s="779" t="s">
        <v>2948</v>
      </c>
      <c r="D66" s="288" t="s">
        <v>33</v>
      </c>
      <c r="E66" s="192"/>
      <c r="F66" s="192"/>
      <c r="G66" s="192"/>
      <c r="H66" s="192" t="str">
        <f t="shared" si="10"/>
        <v/>
      </c>
      <c r="I66" s="192"/>
      <c r="J66" s="192"/>
      <c r="K66" s="192"/>
      <c r="L66" s="192"/>
      <c r="M66" s="192" t="str">
        <f t="shared" si="11"/>
        <v/>
      </c>
      <c r="N66" s="192"/>
      <c r="O66" s="243"/>
      <c r="P66" s="249">
        <f t="shared" si="8"/>
        <v>0</v>
      </c>
      <c r="Q66" s="250">
        <f t="shared" si="9"/>
        <v>0</v>
      </c>
    </row>
    <row r="67" spans="1:17" ht="10.9" customHeight="1" x14ac:dyDescent="0.25">
      <c r="A67" s="164" t="s">
        <v>1968</v>
      </c>
      <c r="B67" s="173" t="s">
        <v>445</v>
      </c>
      <c r="C67" s="776" t="s">
        <v>2949</v>
      </c>
      <c r="D67" s="141" t="s">
        <v>33</v>
      </c>
      <c r="E67" s="93"/>
      <c r="F67" s="93"/>
      <c r="G67" s="93"/>
      <c r="H67" s="93" t="str">
        <f t="shared" si="10"/>
        <v/>
      </c>
      <c r="I67" s="93"/>
      <c r="J67" s="93"/>
      <c r="K67" s="93"/>
      <c r="L67" s="93"/>
      <c r="M67" s="93" t="str">
        <f t="shared" si="11"/>
        <v/>
      </c>
      <c r="N67" s="93"/>
      <c r="O67" s="243"/>
      <c r="P67" s="244">
        <f t="shared" si="8"/>
        <v>0</v>
      </c>
      <c r="Q67" s="245">
        <f t="shared" si="9"/>
        <v>0</v>
      </c>
    </row>
    <row r="68" spans="1:17" ht="10.9" customHeight="1" x14ac:dyDescent="0.25">
      <c r="A68" s="164" t="s">
        <v>1969</v>
      </c>
      <c r="B68" s="173" t="s">
        <v>446</v>
      </c>
      <c r="C68" s="776" t="s">
        <v>2950</v>
      </c>
      <c r="D68" s="141" t="s">
        <v>33</v>
      </c>
      <c r="E68" s="93"/>
      <c r="F68" s="93"/>
      <c r="G68" s="93"/>
      <c r="H68" s="93" t="str">
        <f t="shared" si="10"/>
        <v/>
      </c>
      <c r="I68" s="93"/>
      <c r="J68" s="93"/>
      <c r="K68" s="93"/>
      <c r="L68" s="93"/>
      <c r="M68" s="93" t="str">
        <f t="shared" si="11"/>
        <v/>
      </c>
      <c r="N68" s="93"/>
      <c r="O68" s="243"/>
      <c r="P68" s="244">
        <f t="shared" si="8"/>
        <v>0</v>
      </c>
      <c r="Q68" s="245">
        <f t="shared" si="9"/>
        <v>0</v>
      </c>
    </row>
    <row r="69" spans="1:17" ht="10.9" customHeight="1" x14ac:dyDescent="0.25">
      <c r="A69" s="164" t="s">
        <v>1970</v>
      </c>
      <c r="B69" s="174" t="s">
        <v>447</v>
      </c>
      <c r="C69" s="779" t="s">
        <v>2951</v>
      </c>
      <c r="D69" s="288" t="s">
        <v>33</v>
      </c>
      <c r="E69" s="192"/>
      <c r="F69" s="192"/>
      <c r="G69" s="192"/>
      <c r="H69" s="192" t="str">
        <f t="shared" si="10"/>
        <v/>
      </c>
      <c r="I69" s="192"/>
      <c r="J69" s="192"/>
      <c r="K69" s="192"/>
      <c r="L69" s="192"/>
      <c r="M69" s="192" t="str">
        <f t="shared" si="11"/>
        <v/>
      </c>
      <c r="N69" s="192"/>
      <c r="O69" s="243"/>
      <c r="P69" s="249">
        <f t="shared" si="8"/>
        <v>0</v>
      </c>
      <c r="Q69" s="250">
        <f t="shared" si="9"/>
        <v>0</v>
      </c>
    </row>
    <row r="70" spans="1:17" ht="10.9" customHeight="1" x14ac:dyDescent="0.25">
      <c r="A70" s="164" t="s">
        <v>2266</v>
      </c>
      <c r="B70" s="173" t="s">
        <v>448</v>
      </c>
      <c r="C70" s="776" t="s">
        <v>2955</v>
      </c>
      <c r="D70" s="141" t="s">
        <v>33</v>
      </c>
      <c r="E70" s="93"/>
      <c r="F70" s="93"/>
      <c r="G70" s="93"/>
      <c r="H70" s="93" t="str">
        <f t="shared" si="10"/>
        <v/>
      </c>
      <c r="I70" s="93"/>
      <c r="J70" s="93"/>
      <c r="K70" s="93"/>
      <c r="L70" s="93"/>
      <c r="M70" s="93" t="str">
        <f t="shared" si="11"/>
        <v/>
      </c>
      <c r="N70" s="93"/>
      <c r="O70" s="243"/>
      <c r="P70" s="244">
        <f t="shared" si="8"/>
        <v>0</v>
      </c>
      <c r="Q70" s="245">
        <f t="shared" si="9"/>
        <v>0</v>
      </c>
    </row>
    <row r="71" spans="1:17" ht="10.9" customHeight="1" x14ac:dyDescent="0.25">
      <c r="A71" s="164" t="s">
        <v>1971</v>
      </c>
      <c r="B71" s="174" t="s">
        <v>449</v>
      </c>
      <c r="C71" s="779" t="s">
        <v>2956</v>
      </c>
      <c r="D71" s="288" t="s">
        <v>33</v>
      </c>
      <c r="E71" s="192"/>
      <c r="F71" s="192"/>
      <c r="G71" s="192"/>
      <c r="H71" s="192" t="str">
        <f t="shared" si="10"/>
        <v/>
      </c>
      <c r="I71" s="192"/>
      <c r="J71" s="192"/>
      <c r="K71" s="192"/>
      <c r="L71" s="192"/>
      <c r="M71" s="192" t="str">
        <f t="shared" si="11"/>
        <v/>
      </c>
      <c r="N71" s="192"/>
      <c r="O71" s="243"/>
      <c r="P71" s="249">
        <f t="shared" si="8"/>
        <v>0</v>
      </c>
      <c r="Q71" s="250">
        <f t="shared" si="9"/>
        <v>0</v>
      </c>
    </row>
    <row r="72" spans="1:17" ht="10.9" customHeight="1" x14ac:dyDescent="0.25">
      <c r="A72" s="164" t="s">
        <v>1972</v>
      </c>
      <c r="B72" s="173" t="s">
        <v>450</v>
      </c>
      <c r="C72" s="776" t="s">
        <v>3342</v>
      </c>
      <c r="D72" s="141" t="s">
        <v>33</v>
      </c>
      <c r="E72" s="93"/>
      <c r="F72" s="93"/>
      <c r="G72" s="93"/>
      <c r="H72" s="93" t="str">
        <f t="shared" si="10"/>
        <v/>
      </c>
      <c r="I72" s="93"/>
      <c r="J72" s="93"/>
      <c r="K72" s="93"/>
      <c r="L72" s="93"/>
      <c r="M72" s="93" t="str">
        <f t="shared" si="11"/>
        <v/>
      </c>
      <c r="N72" s="93"/>
      <c r="O72" s="243"/>
      <c r="P72" s="244">
        <f t="shared" ref="P72:P83" si="12">IF(OR(H72="NA",E72="NA",F72="NA",G72="NA"),"NA",SUM(H72)-SUM(E72:G72))</f>
        <v>0</v>
      </c>
      <c r="Q72" s="245">
        <f t="shared" ref="Q72:Q83" si="13">IF(OR(M72="NA",H72="NA",I72="NA",J72="NA",K72="NA",L72="NA"),"NA",SUM(M72)-SUM(H72:L72))</f>
        <v>0</v>
      </c>
    </row>
    <row r="73" spans="1:17" ht="10.9" customHeight="1" x14ac:dyDescent="0.25">
      <c r="A73" s="164" t="s">
        <v>1973</v>
      </c>
      <c r="B73" s="175" t="s">
        <v>451</v>
      </c>
      <c r="C73" s="777" t="s">
        <v>3343</v>
      </c>
      <c r="D73" s="101" t="s">
        <v>33</v>
      </c>
      <c r="E73" s="190"/>
      <c r="F73" s="190"/>
      <c r="G73" s="190"/>
      <c r="H73" s="190" t="str">
        <f t="shared" si="10"/>
        <v/>
      </c>
      <c r="I73" s="190"/>
      <c r="J73" s="190"/>
      <c r="K73" s="190"/>
      <c r="L73" s="190"/>
      <c r="M73" s="190" t="str">
        <f t="shared" si="11"/>
        <v/>
      </c>
      <c r="N73" s="190"/>
      <c r="O73" s="243"/>
      <c r="P73" s="269">
        <f t="shared" si="12"/>
        <v>0</v>
      </c>
      <c r="Q73" s="270">
        <f t="shared" si="13"/>
        <v>0</v>
      </c>
    </row>
    <row r="74" spans="1:17" ht="15" customHeight="1" x14ac:dyDescent="0.25">
      <c r="A74" s="164" t="s">
        <v>1974</v>
      </c>
      <c r="B74" s="171" t="s">
        <v>452</v>
      </c>
      <c r="C74" s="778" t="s">
        <v>2774</v>
      </c>
      <c r="D74" s="388" t="s">
        <v>33</v>
      </c>
      <c r="E74" s="198"/>
      <c r="F74" s="198"/>
      <c r="G74" s="198"/>
      <c r="H74" s="198" t="str">
        <f t="shared" si="10"/>
        <v/>
      </c>
      <c r="I74" s="198"/>
      <c r="J74" s="198"/>
      <c r="K74" s="198"/>
      <c r="L74" s="198"/>
      <c r="M74" s="198" t="str">
        <f t="shared" si="11"/>
        <v/>
      </c>
      <c r="N74" s="198"/>
      <c r="O74" s="243"/>
      <c r="P74" s="325">
        <f t="shared" si="12"/>
        <v>0</v>
      </c>
      <c r="Q74" s="326">
        <f t="shared" si="13"/>
        <v>0</v>
      </c>
    </row>
    <row r="75" spans="1:17" ht="10.9" customHeight="1" x14ac:dyDescent="0.25">
      <c r="A75" s="164" t="s">
        <v>1975</v>
      </c>
      <c r="B75" s="173" t="s">
        <v>453</v>
      </c>
      <c r="C75" s="776" t="s">
        <v>2947</v>
      </c>
      <c r="D75" s="141" t="s">
        <v>33</v>
      </c>
      <c r="E75" s="93"/>
      <c r="F75" s="93"/>
      <c r="G75" s="93"/>
      <c r="H75" s="93" t="str">
        <f t="shared" si="10"/>
        <v/>
      </c>
      <c r="I75" s="93"/>
      <c r="J75" s="93"/>
      <c r="K75" s="93"/>
      <c r="L75" s="93"/>
      <c r="M75" s="93" t="str">
        <f t="shared" si="11"/>
        <v/>
      </c>
      <c r="N75" s="93"/>
      <c r="O75" s="243"/>
      <c r="P75" s="244">
        <f t="shared" si="12"/>
        <v>0</v>
      </c>
      <c r="Q75" s="245">
        <f t="shared" si="13"/>
        <v>0</v>
      </c>
    </row>
    <row r="76" spans="1:17" ht="10.9" customHeight="1" x14ac:dyDescent="0.25">
      <c r="A76" s="164" t="s">
        <v>1976</v>
      </c>
      <c r="B76" s="174" t="s">
        <v>454</v>
      </c>
      <c r="C76" s="779" t="s">
        <v>2948</v>
      </c>
      <c r="D76" s="288" t="s">
        <v>33</v>
      </c>
      <c r="E76" s="192"/>
      <c r="F76" s="192"/>
      <c r="G76" s="192"/>
      <c r="H76" s="192" t="str">
        <f t="shared" si="10"/>
        <v/>
      </c>
      <c r="I76" s="192"/>
      <c r="J76" s="192"/>
      <c r="K76" s="192"/>
      <c r="L76" s="192"/>
      <c r="M76" s="192" t="str">
        <f t="shared" si="11"/>
        <v/>
      </c>
      <c r="N76" s="192"/>
      <c r="O76" s="243"/>
      <c r="P76" s="249">
        <f t="shared" si="12"/>
        <v>0</v>
      </c>
      <c r="Q76" s="250">
        <f t="shared" si="13"/>
        <v>0</v>
      </c>
    </row>
    <row r="77" spans="1:17" ht="10.9" customHeight="1" x14ac:dyDescent="0.25">
      <c r="A77" s="164" t="s">
        <v>1977</v>
      </c>
      <c r="B77" s="173" t="s">
        <v>455</v>
      </c>
      <c r="C77" s="776" t="s">
        <v>2949</v>
      </c>
      <c r="D77" s="141" t="s">
        <v>33</v>
      </c>
      <c r="E77" s="93"/>
      <c r="F77" s="93"/>
      <c r="G77" s="93"/>
      <c r="H77" s="93" t="str">
        <f t="shared" si="10"/>
        <v/>
      </c>
      <c r="I77" s="93"/>
      <c r="J77" s="93"/>
      <c r="K77" s="93"/>
      <c r="L77" s="93"/>
      <c r="M77" s="93" t="str">
        <f t="shared" si="11"/>
        <v/>
      </c>
      <c r="N77" s="93"/>
      <c r="O77" s="243"/>
      <c r="P77" s="244">
        <f t="shared" si="12"/>
        <v>0</v>
      </c>
      <c r="Q77" s="245">
        <f t="shared" si="13"/>
        <v>0</v>
      </c>
    </row>
    <row r="78" spans="1:17" ht="10.9" customHeight="1" x14ac:dyDescent="0.25">
      <c r="A78" s="164" t="s">
        <v>1978</v>
      </c>
      <c r="B78" s="173" t="s">
        <v>456</v>
      </c>
      <c r="C78" s="776" t="s">
        <v>2950</v>
      </c>
      <c r="D78" s="141" t="s">
        <v>33</v>
      </c>
      <c r="E78" s="93"/>
      <c r="F78" s="93"/>
      <c r="G78" s="93"/>
      <c r="H78" s="93" t="str">
        <f t="shared" si="10"/>
        <v/>
      </c>
      <c r="I78" s="93"/>
      <c r="J78" s="93"/>
      <c r="K78" s="93"/>
      <c r="L78" s="93"/>
      <c r="M78" s="93" t="str">
        <f t="shared" si="11"/>
        <v/>
      </c>
      <c r="N78" s="93"/>
      <c r="O78" s="243"/>
      <c r="P78" s="244">
        <f t="shared" si="12"/>
        <v>0</v>
      </c>
      <c r="Q78" s="245">
        <f t="shared" si="13"/>
        <v>0</v>
      </c>
    </row>
    <row r="79" spans="1:17" ht="10.9" customHeight="1" x14ac:dyDescent="0.25">
      <c r="A79" s="164" t="s">
        <v>1979</v>
      </c>
      <c r="B79" s="174" t="s">
        <v>457</v>
      </c>
      <c r="C79" s="779" t="s">
        <v>2951</v>
      </c>
      <c r="D79" s="288" t="s">
        <v>33</v>
      </c>
      <c r="E79" s="192"/>
      <c r="F79" s="192"/>
      <c r="G79" s="192"/>
      <c r="H79" s="192" t="str">
        <f t="shared" si="10"/>
        <v/>
      </c>
      <c r="I79" s="192"/>
      <c r="J79" s="192"/>
      <c r="K79" s="192"/>
      <c r="L79" s="192"/>
      <c r="M79" s="192" t="str">
        <f t="shared" si="11"/>
        <v/>
      </c>
      <c r="N79" s="192"/>
      <c r="O79" s="243"/>
      <c r="P79" s="249">
        <f t="shared" si="12"/>
        <v>0</v>
      </c>
      <c r="Q79" s="250">
        <f t="shared" si="13"/>
        <v>0</v>
      </c>
    </row>
    <row r="80" spans="1:17" ht="10.9" customHeight="1" x14ac:dyDescent="0.25">
      <c r="A80" s="164" t="s">
        <v>2267</v>
      </c>
      <c r="B80" s="173" t="s">
        <v>458</v>
      </c>
      <c r="C80" s="776" t="s">
        <v>2955</v>
      </c>
      <c r="D80" s="141" t="s">
        <v>33</v>
      </c>
      <c r="E80" s="93"/>
      <c r="F80" s="93"/>
      <c r="G80" s="93"/>
      <c r="H80" s="93" t="str">
        <f t="shared" si="10"/>
        <v/>
      </c>
      <c r="I80" s="93"/>
      <c r="J80" s="93"/>
      <c r="K80" s="93"/>
      <c r="L80" s="93"/>
      <c r="M80" s="93" t="str">
        <f t="shared" si="11"/>
        <v/>
      </c>
      <c r="N80" s="93"/>
      <c r="O80" s="243"/>
      <c r="P80" s="244">
        <f t="shared" si="12"/>
        <v>0</v>
      </c>
      <c r="Q80" s="245">
        <f t="shared" si="13"/>
        <v>0</v>
      </c>
    </row>
    <row r="81" spans="1:17" ht="10.9" customHeight="1" x14ac:dyDescent="0.25">
      <c r="A81" s="164" t="s">
        <v>1980</v>
      </c>
      <c r="B81" s="174" t="s">
        <v>459</v>
      </c>
      <c r="C81" s="779" t="s">
        <v>2956</v>
      </c>
      <c r="D81" s="288" t="s">
        <v>33</v>
      </c>
      <c r="E81" s="192"/>
      <c r="F81" s="192"/>
      <c r="G81" s="192"/>
      <c r="H81" s="192" t="str">
        <f t="shared" si="10"/>
        <v/>
      </c>
      <c r="I81" s="192"/>
      <c r="J81" s="192"/>
      <c r="K81" s="192"/>
      <c r="L81" s="192"/>
      <c r="M81" s="192" t="str">
        <f t="shared" si="11"/>
        <v/>
      </c>
      <c r="N81" s="192"/>
      <c r="O81" s="243"/>
      <c r="P81" s="249">
        <f t="shared" si="12"/>
        <v>0</v>
      </c>
      <c r="Q81" s="250">
        <f t="shared" si="13"/>
        <v>0</v>
      </c>
    </row>
    <row r="82" spans="1:17" ht="10.9" customHeight="1" x14ac:dyDescent="0.25">
      <c r="A82" s="164" t="s">
        <v>1981</v>
      </c>
      <c r="B82" s="173" t="s">
        <v>460</v>
      </c>
      <c r="C82" s="776" t="s">
        <v>3342</v>
      </c>
      <c r="D82" s="141" t="s">
        <v>33</v>
      </c>
      <c r="E82" s="93"/>
      <c r="F82" s="93"/>
      <c r="G82" s="93"/>
      <c r="H82" s="93" t="str">
        <f t="shared" ref="H82:H83" si="14">IF(OR(E82="NA",F82="NA",G82="NA"),"NA",IF(AND(E82="",F82="",G82=""),"",SUM(E82:G82)))</f>
        <v/>
      </c>
      <c r="I82" s="93"/>
      <c r="J82" s="93"/>
      <c r="K82" s="93"/>
      <c r="L82" s="93"/>
      <c r="M82" s="93" t="str">
        <f t="shared" ref="M82:M83" si="15">IF(OR(H82="NA",I82="NA",J82="NA",K82="NA",L82="NA"),"NA",IF(AND(H82="",I82="",J82="",K82="",L82=""),"",SUM(H82:L82)))</f>
        <v/>
      </c>
      <c r="N82" s="93"/>
      <c r="O82" s="243"/>
      <c r="P82" s="244">
        <f t="shared" si="12"/>
        <v>0</v>
      </c>
      <c r="Q82" s="245">
        <f t="shared" si="13"/>
        <v>0</v>
      </c>
    </row>
    <row r="83" spans="1:17" ht="10.9" customHeight="1" x14ac:dyDescent="0.25">
      <c r="A83" s="164" t="s">
        <v>1982</v>
      </c>
      <c r="B83" s="175" t="s">
        <v>461</v>
      </c>
      <c r="C83" s="777" t="s">
        <v>3343</v>
      </c>
      <c r="D83" s="101" t="s">
        <v>33</v>
      </c>
      <c r="E83" s="190"/>
      <c r="F83" s="190"/>
      <c r="G83" s="190"/>
      <c r="H83" s="190" t="str">
        <f t="shared" si="14"/>
        <v/>
      </c>
      <c r="I83" s="190"/>
      <c r="J83" s="190"/>
      <c r="K83" s="190"/>
      <c r="L83" s="190"/>
      <c r="M83" s="190" t="str">
        <f t="shared" si="15"/>
        <v/>
      </c>
      <c r="N83" s="190"/>
      <c r="O83" s="243"/>
      <c r="P83" s="269">
        <f t="shared" si="12"/>
        <v>0</v>
      </c>
      <c r="Q83" s="270">
        <f t="shared" si="13"/>
        <v>0</v>
      </c>
    </row>
    <row r="84" spans="1:17" ht="14.25" x14ac:dyDescent="0.25">
      <c r="B84" s="289"/>
      <c r="C84" s="287"/>
      <c r="D84" s="287" t="s">
        <v>33</v>
      </c>
      <c r="E84" s="385"/>
      <c r="F84" s="385"/>
      <c r="G84" s="385"/>
      <c r="H84" s="385"/>
      <c r="I84" s="385"/>
      <c r="J84" s="385"/>
      <c r="K84" s="243"/>
      <c r="L84" s="243"/>
      <c r="M84" s="243"/>
      <c r="N84" s="243"/>
      <c r="O84" s="282"/>
      <c r="P84" s="357"/>
      <c r="Q84" s="357"/>
    </row>
    <row r="85" spans="1:17" s="379" customFormat="1" ht="15" customHeight="1" x14ac:dyDescent="0.2">
      <c r="B85" s="621" t="s">
        <v>2532</v>
      </c>
      <c r="C85" s="620"/>
      <c r="D85" s="386"/>
      <c r="E85" s="387"/>
      <c r="F85" s="387"/>
      <c r="G85" s="387"/>
      <c r="H85" s="387"/>
      <c r="I85" s="387"/>
      <c r="J85" s="387"/>
      <c r="K85" s="328"/>
      <c r="L85" s="328"/>
      <c r="M85" s="328"/>
      <c r="N85" s="329"/>
      <c r="O85" s="395"/>
      <c r="P85" s="380"/>
      <c r="Q85" s="380"/>
    </row>
    <row r="86" spans="1:17" ht="10.35" customHeight="1" x14ac:dyDescent="0.2">
      <c r="B86" s="789" t="s">
        <v>2380</v>
      </c>
      <c r="C86" s="784"/>
      <c r="D86" s="287" t="s">
        <v>33</v>
      </c>
      <c r="E86" s="332"/>
      <c r="F86" s="332"/>
      <c r="G86" s="332"/>
      <c r="H86" s="332"/>
      <c r="I86" s="332"/>
      <c r="J86" s="332"/>
      <c r="K86" s="331"/>
      <c r="L86" s="331"/>
      <c r="M86" s="331"/>
      <c r="N86" s="331"/>
      <c r="O86" s="282"/>
      <c r="P86" s="357"/>
      <c r="Q86" s="357"/>
    </row>
    <row r="87" spans="1:17" ht="10.35" customHeight="1" x14ac:dyDescent="0.2">
      <c r="B87" s="789"/>
      <c r="C87" s="782" t="s">
        <v>724</v>
      </c>
      <c r="D87" s="287" t="s">
        <v>33</v>
      </c>
      <c r="E87" s="332">
        <f t="shared" ref="E87:N87" si="16">IF(OR(E8="NA",E9="NA",E10="NA"),"NA",-SUM(E8)+SUM(E9)+SUM(E10))</f>
        <v>0</v>
      </c>
      <c r="F87" s="332">
        <f t="shared" si="16"/>
        <v>0</v>
      </c>
      <c r="G87" s="332">
        <f t="shared" si="16"/>
        <v>0</v>
      </c>
      <c r="H87" s="332">
        <f t="shared" si="16"/>
        <v>0</v>
      </c>
      <c r="I87" s="332">
        <f t="shared" si="16"/>
        <v>0</v>
      </c>
      <c r="J87" s="332">
        <f t="shared" si="16"/>
        <v>0</v>
      </c>
      <c r="K87" s="332">
        <f t="shared" si="16"/>
        <v>0</v>
      </c>
      <c r="L87" s="332">
        <f t="shared" si="16"/>
        <v>0</v>
      </c>
      <c r="M87" s="332">
        <f t="shared" si="16"/>
        <v>0</v>
      </c>
      <c r="N87" s="332">
        <f t="shared" si="16"/>
        <v>0</v>
      </c>
      <c r="O87" s="282"/>
      <c r="P87" s="357"/>
      <c r="Q87" s="357"/>
    </row>
    <row r="88" spans="1:17" ht="10.35" customHeight="1" x14ac:dyDescent="0.2">
      <c r="B88" s="790"/>
      <c r="C88" s="782" t="s">
        <v>725</v>
      </c>
      <c r="D88" s="141" t="s">
        <v>33</v>
      </c>
      <c r="E88" s="332">
        <f t="shared" ref="E88:N88" si="17">IF(OR(E8="NA",E11="NA",E12="NA",E13="NA"),"NA",-SUM(E8)+SUM(E11)+SUM(E12)+SUM(E13))</f>
        <v>0</v>
      </c>
      <c r="F88" s="332">
        <f t="shared" si="17"/>
        <v>0</v>
      </c>
      <c r="G88" s="332">
        <f t="shared" si="17"/>
        <v>0</v>
      </c>
      <c r="H88" s="332">
        <f t="shared" si="17"/>
        <v>0</v>
      </c>
      <c r="I88" s="332">
        <f t="shared" si="17"/>
        <v>0</v>
      </c>
      <c r="J88" s="332">
        <f t="shared" si="17"/>
        <v>0</v>
      </c>
      <c r="K88" s="332">
        <f t="shared" si="17"/>
        <v>0</v>
      </c>
      <c r="L88" s="332">
        <f t="shared" si="17"/>
        <v>0</v>
      </c>
      <c r="M88" s="332">
        <f t="shared" si="17"/>
        <v>0</v>
      </c>
      <c r="N88" s="332">
        <f t="shared" si="17"/>
        <v>0</v>
      </c>
      <c r="O88" s="282"/>
      <c r="P88" s="357"/>
      <c r="Q88" s="357"/>
    </row>
    <row r="89" spans="1:17" ht="10.35" customHeight="1" x14ac:dyDescent="0.2">
      <c r="B89" s="790"/>
      <c r="C89" s="782" t="s">
        <v>726</v>
      </c>
      <c r="D89" s="141" t="s">
        <v>33</v>
      </c>
      <c r="E89" s="332">
        <f t="shared" ref="E89:N89" si="18">IF(OR(E8="NA",E14="NA",E15="NA"),"NA",-SUM(E8)+SUM(E14)+SUM(E15))</f>
        <v>0</v>
      </c>
      <c r="F89" s="332">
        <f t="shared" si="18"/>
        <v>0</v>
      </c>
      <c r="G89" s="332">
        <f t="shared" si="18"/>
        <v>0</v>
      </c>
      <c r="H89" s="332">
        <f t="shared" si="18"/>
        <v>0</v>
      </c>
      <c r="I89" s="332">
        <f t="shared" si="18"/>
        <v>0</v>
      </c>
      <c r="J89" s="332">
        <f t="shared" si="18"/>
        <v>0</v>
      </c>
      <c r="K89" s="332">
        <f t="shared" si="18"/>
        <v>0</v>
      </c>
      <c r="L89" s="332">
        <f t="shared" si="18"/>
        <v>0</v>
      </c>
      <c r="M89" s="332">
        <f t="shared" si="18"/>
        <v>0</v>
      </c>
      <c r="N89" s="332">
        <f t="shared" si="18"/>
        <v>0</v>
      </c>
      <c r="O89" s="282"/>
      <c r="P89" s="357"/>
      <c r="Q89" s="357"/>
    </row>
    <row r="90" spans="1:17" ht="10.35" customHeight="1" x14ac:dyDescent="0.2">
      <c r="B90" s="790"/>
      <c r="C90" s="785" t="s">
        <v>727</v>
      </c>
      <c r="D90" s="288" t="s">
        <v>33</v>
      </c>
      <c r="E90" s="333">
        <f t="shared" ref="E90:N90" si="19">IF(OR(E8="NA",E16="NA",E17="NA"),"NA",-SUM(E8)+SUM(E16)+SUM(E17))</f>
        <v>0</v>
      </c>
      <c r="F90" s="333">
        <f t="shared" si="19"/>
        <v>0</v>
      </c>
      <c r="G90" s="333">
        <f t="shared" si="19"/>
        <v>0</v>
      </c>
      <c r="H90" s="333">
        <f t="shared" si="19"/>
        <v>0</v>
      </c>
      <c r="I90" s="333">
        <f t="shared" si="19"/>
        <v>0</v>
      </c>
      <c r="J90" s="333">
        <f t="shared" si="19"/>
        <v>0</v>
      </c>
      <c r="K90" s="333">
        <f t="shared" si="19"/>
        <v>0</v>
      </c>
      <c r="L90" s="333">
        <f t="shared" si="19"/>
        <v>0</v>
      </c>
      <c r="M90" s="333">
        <f t="shared" si="19"/>
        <v>0</v>
      </c>
      <c r="N90" s="333">
        <f t="shared" si="19"/>
        <v>0</v>
      </c>
      <c r="O90" s="282"/>
      <c r="P90" s="357"/>
      <c r="Q90" s="357"/>
    </row>
    <row r="91" spans="1:17" ht="10.35" customHeight="1" x14ac:dyDescent="0.2">
      <c r="B91" s="788"/>
      <c r="C91" s="782" t="s">
        <v>728</v>
      </c>
      <c r="D91" s="141" t="s">
        <v>33</v>
      </c>
      <c r="E91" s="332">
        <f t="shared" ref="E91:N91" si="20">IF(OR(E18="NA",E19="NA",E20="NA"),"NA",-SUM(E18)+SUM(E19)+SUM(E20))</f>
        <v>0</v>
      </c>
      <c r="F91" s="332">
        <f t="shared" si="20"/>
        <v>0</v>
      </c>
      <c r="G91" s="332">
        <f t="shared" si="20"/>
        <v>0</v>
      </c>
      <c r="H91" s="332">
        <f t="shared" si="20"/>
        <v>0</v>
      </c>
      <c r="I91" s="332">
        <f t="shared" si="20"/>
        <v>0</v>
      </c>
      <c r="J91" s="332">
        <f t="shared" si="20"/>
        <v>0</v>
      </c>
      <c r="K91" s="332">
        <f t="shared" si="20"/>
        <v>0</v>
      </c>
      <c r="L91" s="332">
        <f t="shared" si="20"/>
        <v>0</v>
      </c>
      <c r="M91" s="332">
        <f t="shared" si="20"/>
        <v>0</v>
      </c>
      <c r="N91" s="332">
        <f t="shared" si="20"/>
        <v>0</v>
      </c>
      <c r="O91" s="282"/>
      <c r="P91" s="357"/>
      <c r="Q91" s="357"/>
    </row>
    <row r="92" spans="1:17" ht="10.35" customHeight="1" x14ac:dyDescent="0.2">
      <c r="B92" s="788"/>
      <c r="C92" s="782" t="s">
        <v>729</v>
      </c>
      <c r="D92" s="141" t="s">
        <v>33</v>
      </c>
      <c r="E92" s="332">
        <f t="shared" ref="E92:N92" si="21">IF(OR(E18="NA",E21="NA",E22="NA",E23="NA"),"NA",-SUM(E18)+SUM(E21)+SUM(E22)+SUM(E23))</f>
        <v>0</v>
      </c>
      <c r="F92" s="332">
        <f t="shared" si="21"/>
        <v>0</v>
      </c>
      <c r="G92" s="332">
        <f t="shared" si="21"/>
        <v>0</v>
      </c>
      <c r="H92" s="332">
        <f t="shared" si="21"/>
        <v>0</v>
      </c>
      <c r="I92" s="332">
        <f t="shared" si="21"/>
        <v>0</v>
      </c>
      <c r="J92" s="332">
        <f t="shared" si="21"/>
        <v>0</v>
      </c>
      <c r="K92" s="332">
        <f t="shared" si="21"/>
        <v>0</v>
      </c>
      <c r="L92" s="332">
        <f t="shared" si="21"/>
        <v>0</v>
      </c>
      <c r="M92" s="332">
        <f t="shared" si="21"/>
        <v>0</v>
      </c>
      <c r="N92" s="332">
        <f t="shared" si="21"/>
        <v>0</v>
      </c>
      <c r="O92" s="282"/>
      <c r="P92" s="357"/>
      <c r="Q92" s="357"/>
    </row>
    <row r="93" spans="1:17" ht="10.35" customHeight="1" x14ac:dyDescent="0.2">
      <c r="B93" s="788"/>
      <c r="C93" s="782" t="s">
        <v>730</v>
      </c>
      <c r="D93" s="141" t="s">
        <v>33</v>
      </c>
      <c r="E93" s="332">
        <f t="shared" ref="E93:N93" si="22">IF(OR(E18="NA",E24="NA",E25="NA"),"NA",-SUM(E18)+SUM(E24)+SUM(E25))</f>
        <v>0</v>
      </c>
      <c r="F93" s="332">
        <f t="shared" si="22"/>
        <v>0</v>
      </c>
      <c r="G93" s="332">
        <f t="shared" si="22"/>
        <v>0</v>
      </c>
      <c r="H93" s="332">
        <f t="shared" si="22"/>
        <v>0</v>
      </c>
      <c r="I93" s="332">
        <f t="shared" si="22"/>
        <v>0</v>
      </c>
      <c r="J93" s="332">
        <f t="shared" si="22"/>
        <v>0</v>
      </c>
      <c r="K93" s="332">
        <f t="shared" si="22"/>
        <v>0</v>
      </c>
      <c r="L93" s="332">
        <f t="shared" si="22"/>
        <v>0</v>
      </c>
      <c r="M93" s="332">
        <f t="shared" si="22"/>
        <v>0</v>
      </c>
      <c r="N93" s="332">
        <f t="shared" si="22"/>
        <v>0</v>
      </c>
      <c r="O93" s="282"/>
      <c r="P93" s="357"/>
      <c r="Q93" s="357"/>
    </row>
    <row r="94" spans="1:17" ht="10.35" customHeight="1" x14ac:dyDescent="0.2">
      <c r="B94" s="788"/>
      <c r="C94" s="785" t="s">
        <v>731</v>
      </c>
      <c r="D94" s="288" t="s">
        <v>33</v>
      </c>
      <c r="E94" s="333">
        <f t="shared" ref="E94:N94" si="23">IF(OR(E18="NA",E26="NA",E27="NA"),"NA",-SUM(E18)+SUM(E26)+SUM(E27))</f>
        <v>0</v>
      </c>
      <c r="F94" s="333">
        <f t="shared" si="23"/>
        <v>0</v>
      </c>
      <c r="G94" s="333">
        <f t="shared" si="23"/>
        <v>0</v>
      </c>
      <c r="H94" s="333">
        <f t="shared" si="23"/>
        <v>0</v>
      </c>
      <c r="I94" s="333">
        <f t="shared" si="23"/>
        <v>0</v>
      </c>
      <c r="J94" s="333">
        <f t="shared" si="23"/>
        <v>0</v>
      </c>
      <c r="K94" s="333">
        <f t="shared" si="23"/>
        <v>0</v>
      </c>
      <c r="L94" s="333">
        <f t="shared" si="23"/>
        <v>0</v>
      </c>
      <c r="M94" s="333">
        <f t="shared" si="23"/>
        <v>0</v>
      </c>
      <c r="N94" s="333">
        <f t="shared" si="23"/>
        <v>0</v>
      </c>
      <c r="O94" s="282"/>
      <c r="P94" s="357"/>
      <c r="Q94" s="357"/>
    </row>
    <row r="95" spans="1:17" ht="10.35" customHeight="1" x14ac:dyDescent="0.2">
      <c r="B95" s="788"/>
      <c r="C95" s="782" t="s">
        <v>732</v>
      </c>
      <c r="D95" s="141" t="s">
        <v>33</v>
      </c>
      <c r="E95" s="332">
        <f t="shared" ref="E95:N95" si="24">IF(OR(E28="NA",E29="NA",E30="NA"),"NA",-SUM(E28)+SUM(E29)+SUM(E30))</f>
        <v>0</v>
      </c>
      <c r="F95" s="332">
        <f t="shared" si="24"/>
        <v>0</v>
      </c>
      <c r="G95" s="332">
        <f t="shared" si="24"/>
        <v>0</v>
      </c>
      <c r="H95" s="332">
        <f t="shared" si="24"/>
        <v>0</v>
      </c>
      <c r="I95" s="332">
        <f t="shared" si="24"/>
        <v>0</v>
      </c>
      <c r="J95" s="332">
        <f t="shared" si="24"/>
        <v>0</v>
      </c>
      <c r="K95" s="332">
        <f t="shared" si="24"/>
        <v>0</v>
      </c>
      <c r="L95" s="332">
        <f t="shared" si="24"/>
        <v>0</v>
      </c>
      <c r="M95" s="332">
        <f t="shared" si="24"/>
        <v>0</v>
      </c>
      <c r="N95" s="332">
        <f t="shared" si="24"/>
        <v>0</v>
      </c>
      <c r="O95" s="282"/>
      <c r="P95" s="357"/>
      <c r="Q95" s="357"/>
    </row>
    <row r="96" spans="1:17" ht="10.35" customHeight="1" x14ac:dyDescent="0.2">
      <c r="B96" s="788"/>
      <c r="C96" s="782" t="s">
        <v>733</v>
      </c>
      <c r="D96" s="141" t="s">
        <v>33</v>
      </c>
      <c r="E96" s="332">
        <f t="shared" ref="E96:N96" si="25">IF(OR(E28="NA",E31="NA",E33="NA",E35="NA"),"NA",-SUM(E28)+SUM(E31)+SUM(E33)+SUM(E35))</f>
        <v>0</v>
      </c>
      <c r="F96" s="332">
        <f t="shared" si="25"/>
        <v>0</v>
      </c>
      <c r="G96" s="332">
        <f t="shared" si="25"/>
        <v>0</v>
      </c>
      <c r="H96" s="332">
        <f t="shared" si="25"/>
        <v>0</v>
      </c>
      <c r="I96" s="332">
        <f t="shared" si="25"/>
        <v>0</v>
      </c>
      <c r="J96" s="332">
        <f t="shared" si="25"/>
        <v>0</v>
      </c>
      <c r="K96" s="332">
        <f t="shared" si="25"/>
        <v>0</v>
      </c>
      <c r="L96" s="332">
        <f t="shared" si="25"/>
        <v>0</v>
      </c>
      <c r="M96" s="332">
        <f t="shared" si="25"/>
        <v>0</v>
      </c>
      <c r="N96" s="332">
        <f t="shared" si="25"/>
        <v>0</v>
      </c>
      <c r="O96" s="282"/>
      <c r="P96" s="357"/>
      <c r="Q96" s="357"/>
    </row>
    <row r="97" spans="2:17" ht="10.35" customHeight="1" x14ac:dyDescent="0.2">
      <c r="B97" s="788"/>
      <c r="C97" s="782" t="s">
        <v>734</v>
      </c>
      <c r="D97" s="141" t="s">
        <v>33</v>
      </c>
      <c r="E97" s="332">
        <f t="shared" ref="E97:N97" si="26">IF(OR(E28="NA",E36="NA",E37="NA"),"NA",-SUM(E28)+SUM(E36)+SUM(E37))</f>
        <v>0</v>
      </c>
      <c r="F97" s="332">
        <f t="shared" si="26"/>
        <v>0</v>
      </c>
      <c r="G97" s="332">
        <f t="shared" si="26"/>
        <v>0</v>
      </c>
      <c r="H97" s="332">
        <f t="shared" si="26"/>
        <v>0</v>
      </c>
      <c r="I97" s="332">
        <f t="shared" si="26"/>
        <v>0</v>
      </c>
      <c r="J97" s="332">
        <f t="shared" si="26"/>
        <v>0</v>
      </c>
      <c r="K97" s="332">
        <f t="shared" si="26"/>
        <v>0</v>
      </c>
      <c r="L97" s="332">
        <f t="shared" si="26"/>
        <v>0</v>
      </c>
      <c r="M97" s="332">
        <f t="shared" si="26"/>
        <v>0</v>
      </c>
      <c r="N97" s="332">
        <f t="shared" si="26"/>
        <v>0</v>
      </c>
      <c r="O97" s="282"/>
      <c r="P97" s="357"/>
      <c r="Q97" s="357"/>
    </row>
    <row r="98" spans="2:17" ht="10.35" customHeight="1" x14ac:dyDescent="0.2">
      <c r="B98" s="788"/>
      <c r="C98" s="785" t="s">
        <v>735</v>
      </c>
      <c r="D98" s="288" t="s">
        <v>33</v>
      </c>
      <c r="E98" s="333">
        <f t="shared" ref="E98:N98" si="27">IF(OR(E28="NA",E38="NA",E39="NA"),"NA",-SUM(E28)+SUM(E38)+SUM(E39))</f>
        <v>0</v>
      </c>
      <c r="F98" s="333">
        <f t="shared" si="27"/>
        <v>0</v>
      </c>
      <c r="G98" s="333">
        <f t="shared" si="27"/>
        <v>0</v>
      </c>
      <c r="H98" s="333">
        <f t="shared" si="27"/>
        <v>0</v>
      </c>
      <c r="I98" s="333">
        <f t="shared" si="27"/>
        <v>0</v>
      </c>
      <c r="J98" s="333">
        <f t="shared" si="27"/>
        <v>0</v>
      </c>
      <c r="K98" s="333">
        <f t="shared" si="27"/>
        <v>0</v>
      </c>
      <c r="L98" s="333">
        <f t="shared" si="27"/>
        <v>0</v>
      </c>
      <c r="M98" s="333">
        <f t="shared" si="27"/>
        <v>0</v>
      </c>
      <c r="N98" s="333">
        <f t="shared" si="27"/>
        <v>0</v>
      </c>
      <c r="O98" s="282"/>
      <c r="P98" s="357"/>
      <c r="Q98" s="357"/>
    </row>
    <row r="99" spans="2:17" ht="10.35" customHeight="1" x14ac:dyDescent="0.2">
      <c r="B99" s="788"/>
      <c r="C99" s="782" t="s">
        <v>748</v>
      </c>
      <c r="D99" s="141"/>
      <c r="E99" s="332">
        <f t="shared" ref="E99:N99" si="28">IF(OR(E40="NA",E41="NA",E42="NA"),"NA",-SUM(E40)+SUM(E41)+SUM(E42))</f>
        <v>0</v>
      </c>
      <c r="F99" s="332">
        <f t="shared" si="28"/>
        <v>0</v>
      </c>
      <c r="G99" s="332">
        <f t="shared" si="28"/>
        <v>0</v>
      </c>
      <c r="H99" s="332">
        <f t="shared" si="28"/>
        <v>0</v>
      </c>
      <c r="I99" s="332">
        <f t="shared" si="28"/>
        <v>0</v>
      </c>
      <c r="J99" s="332">
        <f t="shared" si="28"/>
        <v>0</v>
      </c>
      <c r="K99" s="332">
        <f t="shared" si="28"/>
        <v>0</v>
      </c>
      <c r="L99" s="332">
        <f t="shared" si="28"/>
        <v>0</v>
      </c>
      <c r="M99" s="332">
        <f t="shared" si="28"/>
        <v>0</v>
      </c>
      <c r="N99" s="332">
        <f t="shared" si="28"/>
        <v>0</v>
      </c>
      <c r="O99" s="282"/>
      <c r="P99" s="357"/>
      <c r="Q99" s="357"/>
    </row>
    <row r="100" spans="2:17" ht="10.35" customHeight="1" x14ac:dyDescent="0.2">
      <c r="B100" s="788"/>
      <c r="C100" s="782" t="s">
        <v>749</v>
      </c>
      <c r="D100" s="141"/>
      <c r="E100" s="332">
        <f t="shared" ref="E100:N100" si="29">IF(OR(E40="NA",E43="NA",E45="NA",E47="NA"),"NA",-SUM(E40)+SUM(E43)+SUM(E45)+SUM(E47))</f>
        <v>0</v>
      </c>
      <c r="F100" s="332">
        <f t="shared" si="29"/>
        <v>0</v>
      </c>
      <c r="G100" s="332">
        <f t="shared" si="29"/>
        <v>0</v>
      </c>
      <c r="H100" s="332">
        <f t="shared" si="29"/>
        <v>0</v>
      </c>
      <c r="I100" s="332">
        <f t="shared" si="29"/>
        <v>0</v>
      </c>
      <c r="J100" s="332">
        <f t="shared" si="29"/>
        <v>0</v>
      </c>
      <c r="K100" s="332">
        <f t="shared" si="29"/>
        <v>0</v>
      </c>
      <c r="L100" s="332">
        <f t="shared" si="29"/>
        <v>0</v>
      </c>
      <c r="M100" s="332">
        <f t="shared" si="29"/>
        <v>0</v>
      </c>
      <c r="N100" s="332">
        <f t="shared" si="29"/>
        <v>0</v>
      </c>
      <c r="O100" s="282"/>
      <c r="P100" s="357"/>
      <c r="Q100" s="357"/>
    </row>
    <row r="101" spans="2:17" ht="10.35" customHeight="1" x14ac:dyDescent="0.2">
      <c r="B101" s="788"/>
      <c r="C101" s="782" t="s">
        <v>750</v>
      </c>
      <c r="D101" s="141"/>
      <c r="E101" s="332">
        <f t="shared" ref="E101:N101" si="30">IF(OR(E40="NA",E48="NA",E49="NA"),"NA",-SUM(E40)+SUM(E48)+SUM(E49))</f>
        <v>0</v>
      </c>
      <c r="F101" s="332">
        <f t="shared" si="30"/>
        <v>0</v>
      </c>
      <c r="G101" s="332">
        <f t="shared" si="30"/>
        <v>0</v>
      </c>
      <c r="H101" s="332">
        <f t="shared" si="30"/>
        <v>0</v>
      </c>
      <c r="I101" s="332">
        <f t="shared" si="30"/>
        <v>0</v>
      </c>
      <c r="J101" s="332">
        <f t="shared" si="30"/>
        <v>0</v>
      </c>
      <c r="K101" s="332">
        <f t="shared" si="30"/>
        <v>0</v>
      </c>
      <c r="L101" s="332">
        <f t="shared" si="30"/>
        <v>0</v>
      </c>
      <c r="M101" s="332">
        <f t="shared" si="30"/>
        <v>0</v>
      </c>
      <c r="N101" s="332">
        <f t="shared" si="30"/>
        <v>0</v>
      </c>
      <c r="O101" s="282"/>
      <c r="P101" s="357"/>
      <c r="Q101" s="357"/>
    </row>
    <row r="102" spans="2:17" ht="10.35" customHeight="1" x14ac:dyDescent="0.2">
      <c r="B102" s="788"/>
      <c r="C102" s="785" t="s">
        <v>751</v>
      </c>
      <c r="D102" s="141"/>
      <c r="E102" s="332">
        <f t="shared" ref="E102:N102" si="31">IF(OR(E40="NA",E50="NA",E51="NA"),"NA",-SUM(E40)+SUM(E50)+SUM(E51))</f>
        <v>0</v>
      </c>
      <c r="F102" s="332">
        <f t="shared" si="31"/>
        <v>0</v>
      </c>
      <c r="G102" s="332">
        <f t="shared" si="31"/>
        <v>0</v>
      </c>
      <c r="H102" s="332">
        <f t="shared" si="31"/>
        <v>0</v>
      </c>
      <c r="I102" s="332">
        <f t="shared" si="31"/>
        <v>0</v>
      </c>
      <c r="J102" s="332">
        <f t="shared" si="31"/>
        <v>0</v>
      </c>
      <c r="K102" s="332">
        <f t="shared" si="31"/>
        <v>0</v>
      </c>
      <c r="L102" s="332">
        <f t="shared" si="31"/>
        <v>0</v>
      </c>
      <c r="M102" s="332">
        <f t="shared" si="31"/>
        <v>0</v>
      </c>
      <c r="N102" s="332">
        <f t="shared" si="31"/>
        <v>0</v>
      </c>
      <c r="O102" s="282"/>
      <c r="P102" s="357"/>
      <c r="Q102" s="357"/>
    </row>
    <row r="103" spans="2:17" ht="10.35" customHeight="1" x14ac:dyDescent="0.2">
      <c r="B103" s="788"/>
      <c r="C103" s="782" t="s">
        <v>736</v>
      </c>
      <c r="D103" s="141" t="s">
        <v>33</v>
      </c>
      <c r="E103" s="332">
        <f t="shared" ref="E103:N103" si="32">IF(OR(E52="NA",E53="NA",E54="NA"),"NA",-SUM(E52)+SUM(E53)+SUM(E54))</f>
        <v>0</v>
      </c>
      <c r="F103" s="332">
        <f t="shared" si="32"/>
        <v>0</v>
      </c>
      <c r="G103" s="332">
        <f t="shared" si="32"/>
        <v>0</v>
      </c>
      <c r="H103" s="332">
        <f t="shared" si="32"/>
        <v>0</v>
      </c>
      <c r="I103" s="332">
        <f t="shared" si="32"/>
        <v>0</v>
      </c>
      <c r="J103" s="332">
        <f t="shared" si="32"/>
        <v>0</v>
      </c>
      <c r="K103" s="332">
        <f t="shared" si="32"/>
        <v>0</v>
      </c>
      <c r="L103" s="332">
        <f t="shared" si="32"/>
        <v>0</v>
      </c>
      <c r="M103" s="332">
        <f t="shared" si="32"/>
        <v>0</v>
      </c>
      <c r="N103" s="332">
        <f t="shared" si="32"/>
        <v>0</v>
      </c>
      <c r="O103" s="282"/>
      <c r="P103" s="357"/>
      <c r="Q103" s="357"/>
    </row>
    <row r="104" spans="2:17" ht="10.35" customHeight="1" x14ac:dyDescent="0.2">
      <c r="B104" s="790"/>
      <c r="C104" s="782" t="s">
        <v>737</v>
      </c>
      <c r="D104" s="141" t="s">
        <v>33</v>
      </c>
      <c r="E104" s="332">
        <f t="shared" ref="E104:N104" si="33">IF(OR(E52="NA",E55="NA",E57="NA",E59="NA"),"NA",-SUM(E52)+SUM(E55)+SUM(E57)+SUM(E59))</f>
        <v>0</v>
      </c>
      <c r="F104" s="332">
        <f t="shared" si="33"/>
        <v>0</v>
      </c>
      <c r="G104" s="332">
        <f t="shared" si="33"/>
        <v>0</v>
      </c>
      <c r="H104" s="332">
        <f t="shared" si="33"/>
        <v>0</v>
      </c>
      <c r="I104" s="332">
        <f t="shared" si="33"/>
        <v>0</v>
      </c>
      <c r="J104" s="332">
        <f t="shared" si="33"/>
        <v>0</v>
      </c>
      <c r="K104" s="332">
        <f t="shared" si="33"/>
        <v>0</v>
      </c>
      <c r="L104" s="332">
        <f t="shared" si="33"/>
        <v>0</v>
      </c>
      <c r="M104" s="332">
        <f t="shared" si="33"/>
        <v>0</v>
      </c>
      <c r="N104" s="332">
        <f t="shared" si="33"/>
        <v>0</v>
      </c>
      <c r="O104" s="282"/>
      <c r="P104" s="357"/>
      <c r="Q104" s="357"/>
    </row>
    <row r="105" spans="2:17" ht="10.35" customHeight="1" x14ac:dyDescent="0.2">
      <c r="B105" s="790"/>
      <c r="C105" s="782" t="s">
        <v>738</v>
      </c>
      <c r="D105" s="141" t="s">
        <v>33</v>
      </c>
      <c r="E105" s="332">
        <f t="shared" ref="E105:N105" si="34">IF(OR(E52="NA",E60="NA",E61="NA"),"NA",-SUM(E52)+SUM(E60)+SUM(E61))</f>
        <v>0</v>
      </c>
      <c r="F105" s="332">
        <f t="shared" si="34"/>
        <v>0</v>
      </c>
      <c r="G105" s="332">
        <f t="shared" si="34"/>
        <v>0</v>
      </c>
      <c r="H105" s="332">
        <f t="shared" si="34"/>
        <v>0</v>
      </c>
      <c r="I105" s="332">
        <f t="shared" si="34"/>
        <v>0</v>
      </c>
      <c r="J105" s="332">
        <f t="shared" si="34"/>
        <v>0</v>
      </c>
      <c r="K105" s="332">
        <f t="shared" si="34"/>
        <v>0</v>
      </c>
      <c r="L105" s="332">
        <f t="shared" si="34"/>
        <v>0</v>
      </c>
      <c r="M105" s="332">
        <f t="shared" si="34"/>
        <v>0</v>
      </c>
      <c r="N105" s="332">
        <f t="shared" si="34"/>
        <v>0</v>
      </c>
      <c r="O105" s="282"/>
      <c r="P105" s="357"/>
      <c r="Q105" s="357"/>
    </row>
    <row r="106" spans="2:17" ht="10.35" customHeight="1" x14ac:dyDescent="0.2">
      <c r="B106" s="788"/>
      <c r="C106" s="785" t="s">
        <v>739</v>
      </c>
      <c r="D106" s="288" t="s">
        <v>33</v>
      </c>
      <c r="E106" s="333">
        <f t="shared" ref="E106:N106" si="35">IF(OR(E52="NA",E62="NA",E63="NA"),"NA",-SUM(E52)+SUM(E62)+SUM(E63))</f>
        <v>0</v>
      </c>
      <c r="F106" s="333">
        <f t="shared" si="35"/>
        <v>0</v>
      </c>
      <c r="G106" s="333">
        <f t="shared" si="35"/>
        <v>0</v>
      </c>
      <c r="H106" s="333">
        <f t="shared" si="35"/>
        <v>0</v>
      </c>
      <c r="I106" s="333">
        <f t="shared" si="35"/>
        <v>0</v>
      </c>
      <c r="J106" s="333">
        <f t="shared" si="35"/>
        <v>0</v>
      </c>
      <c r="K106" s="333">
        <f t="shared" si="35"/>
        <v>0</v>
      </c>
      <c r="L106" s="333">
        <f t="shared" si="35"/>
        <v>0</v>
      </c>
      <c r="M106" s="333">
        <f t="shared" si="35"/>
        <v>0</v>
      </c>
      <c r="N106" s="333">
        <f t="shared" si="35"/>
        <v>0</v>
      </c>
      <c r="O106" s="282"/>
      <c r="P106" s="357"/>
      <c r="Q106" s="357"/>
    </row>
    <row r="107" spans="2:17" ht="10.35" customHeight="1" x14ac:dyDescent="0.2">
      <c r="B107" s="788"/>
      <c r="C107" s="782" t="s">
        <v>740</v>
      </c>
      <c r="D107" s="287" t="s">
        <v>33</v>
      </c>
      <c r="E107" s="332">
        <f t="shared" ref="E107:N107" si="36">IF(OR(E64="NA",E65="NA",E66="NA"),"NA",-SUM(E64)+SUM(E65)+SUM(E66))</f>
        <v>0</v>
      </c>
      <c r="F107" s="332">
        <f t="shared" si="36"/>
        <v>0</v>
      </c>
      <c r="G107" s="332">
        <f t="shared" si="36"/>
        <v>0</v>
      </c>
      <c r="H107" s="332">
        <f t="shared" si="36"/>
        <v>0</v>
      </c>
      <c r="I107" s="332">
        <f t="shared" si="36"/>
        <v>0</v>
      </c>
      <c r="J107" s="332">
        <f t="shared" si="36"/>
        <v>0</v>
      </c>
      <c r="K107" s="332">
        <f t="shared" si="36"/>
        <v>0</v>
      </c>
      <c r="L107" s="332">
        <f t="shared" si="36"/>
        <v>0</v>
      </c>
      <c r="M107" s="332">
        <f t="shared" si="36"/>
        <v>0</v>
      </c>
      <c r="N107" s="332">
        <f t="shared" si="36"/>
        <v>0</v>
      </c>
      <c r="O107" s="282"/>
      <c r="P107" s="357"/>
      <c r="Q107" s="357"/>
    </row>
    <row r="108" spans="2:17" ht="10.35" customHeight="1" x14ac:dyDescent="0.2">
      <c r="B108" s="788"/>
      <c r="C108" s="782" t="s">
        <v>741</v>
      </c>
      <c r="D108" s="287" t="s">
        <v>33</v>
      </c>
      <c r="E108" s="332">
        <f t="shared" ref="E108:N108" si="37">IF(OR(E64="NA",E67="NA",E68="NA",E69="NA"),"NA",-SUM(E64)+SUM(E67)+SUM(E68)+SUM(E69))</f>
        <v>0</v>
      </c>
      <c r="F108" s="332">
        <f t="shared" si="37"/>
        <v>0</v>
      </c>
      <c r="G108" s="332">
        <f t="shared" si="37"/>
        <v>0</v>
      </c>
      <c r="H108" s="332">
        <f t="shared" si="37"/>
        <v>0</v>
      </c>
      <c r="I108" s="332">
        <f t="shared" si="37"/>
        <v>0</v>
      </c>
      <c r="J108" s="332">
        <f t="shared" si="37"/>
        <v>0</v>
      </c>
      <c r="K108" s="332">
        <f t="shared" si="37"/>
        <v>0</v>
      </c>
      <c r="L108" s="332">
        <f t="shared" si="37"/>
        <v>0</v>
      </c>
      <c r="M108" s="332">
        <f t="shared" si="37"/>
        <v>0</v>
      </c>
      <c r="N108" s="332">
        <f t="shared" si="37"/>
        <v>0</v>
      </c>
      <c r="O108" s="282"/>
      <c r="P108" s="357"/>
      <c r="Q108" s="357"/>
    </row>
    <row r="109" spans="2:17" ht="10.35" customHeight="1" x14ac:dyDescent="0.2">
      <c r="B109" s="788"/>
      <c r="C109" s="782" t="s">
        <v>742</v>
      </c>
      <c r="D109" s="287" t="s">
        <v>33</v>
      </c>
      <c r="E109" s="332">
        <f t="shared" ref="E109:N109" si="38">IF(OR(E64="NA",E70="NA",E71="NA"),"NA",-SUM(E64)+SUM(E70)+SUM(E71))</f>
        <v>0</v>
      </c>
      <c r="F109" s="332">
        <f t="shared" si="38"/>
        <v>0</v>
      </c>
      <c r="G109" s="332">
        <f t="shared" si="38"/>
        <v>0</v>
      </c>
      <c r="H109" s="332">
        <f t="shared" si="38"/>
        <v>0</v>
      </c>
      <c r="I109" s="332">
        <f t="shared" si="38"/>
        <v>0</v>
      </c>
      <c r="J109" s="332">
        <f t="shared" si="38"/>
        <v>0</v>
      </c>
      <c r="K109" s="332">
        <f t="shared" si="38"/>
        <v>0</v>
      </c>
      <c r="L109" s="332">
        <f t="shared" si="38"/>
        <v>0</v>
      </c>
      <c r="M109" s="332">
        <f t="shared" si="38"/>
        <v>0</v>
      </c>
      <c r="N109" s="332">
        <f t="shared" si="38"/>
        <v>0</v>
      </c>
      <c r="O109" s="282"/>
      <c r="P109" s="357"/>
      <c r="Q109" s="357"/>
    </row>
    <row r="110" spans="2:17" ht="10.35" customHeight="1" x14ac:dyDescent="0.2">
      <c r="B110" s="788"/>
      <c r="C110" s="785" t="s">
        <v>743</v>
      </c>
      <c r="D110" s="288" t="s">
        <v>33</v>
      </c>
      <c r="E110" s="333">
        <f t="shared" ref="E110:N110" si="39">IF(OR(E64="NA",E72="NA",E73="NA"),"NA",-SUM(E64)+SUM(E72)+SUM(E73))</f>
        <v>0</v>
      </c>
      <c r="F110" s="333">
        <f t="shared" si="39"/>
        <v>0</v>
      </c>
      <c r="G110" s="333">
        <f t="shared" si="39"/>
        <v>0</v>
      </c>
      <c r="H110" s="333">
        <f t="shared" si="39"/>
        <v>0</v>
      </c>
      <c r="I110" s="333">
        <f t="shared" si="39"/>
        <v>0</v>
      </c>
      <c r="J110" s="333">
        <f t="shared" si="39"/>
        <v>0</v>
      </c>
      <c r="K110" s="333">
        <f t="shared" si="39"/>
        <v>0</v>
      </c>
      <c r="L110" s="333">
        <f t="shared" si="39"/>
        <v>0</v>
      </c>
      <c r="M110" s="333">
        <f t="shared" si="39"/>
        <v>0</v>
      </c>
      <c r="N110" s="333">
        <f t="shared" si="39"/>
        <v>0</v>
      </c>
      <c r="O110" s="282"/>
      <c r="P110" s="357"/>
      <c r="Q110" s="357"/>
    </row>
    <row r="111" spans="2:17" ht="10.35" customHeight="1" x14ac:dyDescent="0.2">
      <c r="B111" s="788"/>
      <c r="C111" s="782" t="s">
        <v>744</v>
      </c>
      <c r="D111" s="287" t="s">
        <v>33</v>
      </c>
      <c r="E111" s="332">
        <f t="shared" ref="E111:N111" si="40">IF(OR(E74="NA",E75="NA",E76="NA"),"NA",-SUM(E74)+SUM(E75)+SUM(E76))</f>
        <v>0</v>
      </c>
      <c r="F111" s="332">
        <f t="shared" si="40"/>
        <v>0</v>
      </c>
      <c r="G111" s="332">
        <f t="shared" si="40"/>
        <v>0</v>
      </c>
      <c r="H111" s="332">
        <f t="shared" si="40"/>
        <v>0</v>
      </c>
      <c r="I111" s="332">
        <f t="shared" si="40"/>
        <v>0</v>
      </c>
      <c r="J111" s="332">
        <f t="shared" si="40"/>
        <v>0</v>
      </c>
      <c r="K111" s="332">
        <f t="shared" si="40"/>
        <v>0</v>
      </c>
      <c r="L111" s="332">
        <f t="shared" si="40"/>
        <v>0</v>
      </c>
      <c r="M111" s="332">
        <f t="shared" si="40"/>
        <v>0</v>
      </c>
      <c r="N111" s="332">
        <f t="shared" si="40"/>
        <v>0</v>
      </c>
      <c r="O111" s="282"/>
      <c r="P111" s="357"/>
      <c r="Q111" s="357"/>
    </row>
    <row r="112" spans="2:17" ht="10.35" customHeight="1" x14ac:dyDescent="0.2">
      <c r="B112" s="788"/>
      <c r="C112" s="782" t="s">
        <v>745</v>
      </c>
      <c r="D112" s="287" t="s">
        <v>33</v>
      </c>
      <c r="E112" s="332">
        <f t="shared" ref="E112:N112" si="41">IF(OR(E74="NA",E77="NA",E78="NA",E79="NA"),"NA",-SUM(E74)+SUM(E77)+SUM(E78)+SUM(E79))</f>
        <v>0</v>
      </c>
      <c r="F112" s="332">
        <f t="shared" si="41"/>
        <v>0</v>
      </c>
      <c r="G112" s="332">
        <f t="shared" si="41"/>
        <v>0</v>
      </c>
      <c r="H112" s="332">
        <f t="shared" si="41"/>
        <v>0</v>
      </c>
      <c r="I112" s="332">
        <f t="shared" si="41"/>
        <v>0</v>
      </c>
      <c r="J112" s="332">
        <f t="shared" si="41"/>
        <v>0</v>
      </c>
      <c r="K112" s="332">
        <f t="shared" si="41"/>
        <v>0</v>
      </c>
      <c r="L112" s="332">
        <f t="shared" si="41"/>
        <v>0</v>
      </c>
      <c r="M112" s="332">
        <f t="shared" si="41"/>
        <v>0</v>
      </c>
      <c r="N112" s="332">
        <f t="shared" si="41"/>
        <v>0</v>
      </c>
      <c r="O112" s="282"/>
      <c r="P112" s="357"/>
      <c r="Q112" s="357"/>
    </row>
    <row r="113" spans="2:17" ht="10.35" customHeight="1" x14ac:dyDescent="0.2">
      <c r="B113" s="788"/>
      <c r="C113" s="782" t="s">
        <v>746</v>
      </c>
      <c r="D113" s="287" t="s">
        <v>33</v>
      </c>
      <c r="E113" s="332">
        <f t="shared" ref="E113:N113" si="42">IF(OR(E74="NA",E80="NA",E81="NA"),"NA",-SUM(E74)+SUM(E80)+SUM(E81))</f>
        <v>0</v>
      </c>
      <c r="F113" s="332">
        <f t="shared" si="42"/>
        <v>0</v>
      </c>
      <c r="G113" s="332">
        <f t="shared" si="42"/>
        <v>0</v>
      </c>
      <c r="H113" s="332">
        <f t="shared" si="42"/>
        <v>0</v>
      </c>
      <c r="I113" s="332">
        <f t="shared" si="42"/>
        <v>0</v>
      </c>
      <c r="J113" s="332">
        <f t="shared" si="42"/>
        <v>0</v>
      </c>
      <c r="K113" s="332">
        <f t="shared" si="42"/>
        <v>0</v>
      </c>
      <c r="L113" s="332">
        <f t="shared" si="42"/>
        <v>0</v>
      </c>
      <c r="M113" s="332">
        <f t="shared" si="42"/>
        <v>0</v>
      </c>
      <c r="N113" s="332">
        <f t="shared" si="42"/>
        <v>0</v>
      </c>
      <c r="O113" s="282"/>
      <c r="P113" s="357"/>
      <c r="Q113" s="357"/>
    </row>
    <row r="114" spans="2:17" ht="10.35" customHeight="1" x14ac:dyDescent="0.2">
      <c r="B114" s="793"/>
      <c r="C114" s="785" t="s">
        <v>747</v>
      </c>
      <c r="D114" s="288" t="s">
        <v>33</v>
      </c>
      <c r="E114" s="333">
        <f t="shared" ref="E114:N114" si="43">IF(OR(E74="NA",E82="NA",E83="NA"),"NA",-SUM(E74)+SUM(E82)+SUM(E83))</f>
        <v>0</v>
      </c>
      <c r="F114" s="333">
        <f t="shared" si="43"/>
        <v>0</v>
      </c>
      <c r="G114" s="333">
        <f t="shared" si="43"/>
        <v>0</v>
      </c>
      <c r="H114" s="333">
        <f t="shared" si="43"/>
        <v>0</v>
      </c>
      <c r="I114" s="333">
        <f t="shared" si="43"/>
        <v>0</v>
      </c>
      <c r="J114" s="333">
        <f t="shared" si="43"/>
        <v>0</v>
      </c>
      <c r="K114" s="333">
        <f t="shared" si="43"/>
        <v>0</v>
      </c>
      <c r="L114" s="333">
        <f t="shared" si="43"/>
        <v>0</v>
      </c>
      <c r="M114" s="333">
        <f t="shared" si="43"/>
        <v>0</v>
      </c>
      <c r="N114" s="333">
        <f t="shared" si="43"/>
        <v>0</v>
      </c>
      <c r="O114" s="282"/>
      <c r="P114" s="357"/>
      <c r="Q114" s="357"/>
    </row>
    <row r="115" spans="2:17" s="125" customFormat="1" ht="10.9" customHeight="1" x14ac:dyDescent="0.15">
      <c r="B115" s="786" t="s">
        <v>2408</v>
      </c>
      <c r="C115" s="783"/>
      <c r="E115" s="290"/>
      <c r="F115" s="290"/>
      <c r="G115" s="290"/>
      <c r="H115" s="290"/>
      <c r="I115" s="290"/>
      <c r="J115" s="290"/>
      <c r="K115" s="290"/>
      <c r="L115" s="290"/>
      <c r="M115" s="290"/>
      <c r="N115" s="290"/>
      <c r="O115" s="272"/>
      <c r="P115" s="272"/>
      <c r="Q115" s="272"/>
    </row>
    <row r="116" spans="2:17" s="125" customFormat="1" ht="10.9" customHeight="1" x14ac:dyDescent="0.15">
      <c r="B116" s="786"/>
      <c r="C116" s="791" t="s">
        <v>2415</v>
      </c>
      <c r="E116" s="290"/>
      <c r="F116" s="290"/>
      <c r="G116" s="290"/>
      <c r="H116" s="290"/>
      <c r="I116" s="290"/>
      <c r="J116" s="290"/>
      <c r="K116" s="290"/>
      <c r="L116" s="290"/>
      <c r="M116" s="290"/>
      <c r="N116" s="290"/>
      <c r="O116" s="272"/>
      <c r="P116" s="272"/>
      <c r="Q116" s="272"/>
    </row>
    <row r="117" spans="2:17" s="125" customFormat="1" ht="10.9" customHeight="1" x14ac:dyDescent="0.15">
      <c r="B117" s="787"/>
      <c r="C117" s="792" t="s">
        <v>2963</v>
      </c>
      <c r="E117" s="292"/>
      <c r="F117" s="292"/>
      <c r="G117" s="283" t="str">
        <f>IF(OR(G10="NA"),"NA",IF(ROUND(SUM(G10),1)=0,"si","verificar!"))</f>
        <v>si</v>
      </c>
      <c r="H117" s="292"/>
      <c r="I117" s="292"/>
      <c r="J117" s="292"/>
      <c r="K117" s="292"/>
      <c r="L117" s="283" t="str">
        <f>IF(OR(L10="NA"),"NA",IF(ROUND(SUM(L10),1)=0,"si","verificar!"))</f>
        <v>si</v>
      </c>
      <c r="M117" s="292"/>
      <c r="N117" s="292"/>
      <c r="O117" s="272"/>
      <c r="P117" s="272"/>
      <c r="Q117" s="272"/>
    </row>
    <row r="118" spans="2:17" s="125" customFormat="1" ht="10.9" customHeight="1" x14ac:dyDescent="0.15">
      <c r="B118" s="787"/>
      <c r="C118" s="792" t="s">
        <v>2964</v>
      </c>
      <c r="E118" s="292"/>
      <c r="F118" s="292"/>
      <c r="G118" s="283" t="str">
        <f>IF(OR(G20="NA"),"NA",IF(ROUND(G20,1)=0,"si","verificar!"))</f>
        <v>si</v>
      </c>
      <c r="H118" s="292"/>
      <c r="I118" s="292"/>
      <c r="J118" s="292"/>
      <c r="K118" s="292"/>
      <c r="L118" s="283" t="str">
        <f>IF(OR(L20="NA"),"NA",IF(ROUND(L20,1)=0,"si","verificar!"))</f>
        <v>si</v>
      </c>
      <c r="M118" s="292"/>
      <c r="N118" s="292"/>
      <c r="O118" s="272"/>
      <c r="P118" s="272"/>
      <c r="Q118" s="272"/>
    </row>
    <row r="119" spans="2:17" s="125" customFormat="1" ht="10.9" customHeight="1" x14ac:dyDescent="0.15">
      <c r="B119" s="787"/>
      <c r="C119" s="792" t="s">
        <v>2965</v>
      </c>
      <c r="E119" s="292"/>
      <c r="F119" s="292"/>
      <c r="G119" s="283" t="str">
        <f>IF(OR(G30="NA"),"NA",IF(ROUND(G30,1)=0,"si","verificar!"))</f>
        <v>si</v>
      </c>
      <c r="H119" s="292"/>
      <c r="I119" s="292"/>
      <c r="J119" s="292"/>
      <c r="K119" s="292"/>
      <c r="L119" s="283" t="str">
        <f>IF(OR(L30="NA"),"NA",IF(ROUND(L30,1)=0,"si","verificar!"))</f>
        <v>si</v>
      </c>
      <c r="M119" s="292"/>
      <c r="N119" s="292"/>
      <c r="O119" s="272"/>
      <c r="P119" s="272"/>
      <c r="Q119" s="272"/>
    </row>
    <row r="120" spans="2:17" s="125" customFormat="1" ht="10.9" customHeight="1" x14ac:dyDescent="0.15">
      <c r="B120" s="787"/>
      <c r="C120" s="792" t="s">
        <v>2966</v>
      </c>
      <c r="E120" s="292"/>
      <c r="F120" s="292"/>
      <c r="G120" s="283" t="str">
        <f>IF(OR(G42="NA"),"NA",IF(ROUND(G42,1)=0,"si","verificar!"))</f>
        <v>si</v>
      </c>
      <c r="H120" s="292"/>
      <c r="I120" s="292"/>
      <c r="J120" s="292"/>
      <c r="K120" s="292"/>
      <c r="L120" s="283" t="str">
        <f>IF(OR(L42="NA"),"NA",IF(ROUND(L42,1)=0,"si","verificar!"))</f>
        <v>si</v>
      </c>
      <c r="M120" s="292"/>
      <c r="N120" s="292"/>
      <c r="O120" s="272"/>
      <c r="P120" s="272"/>
      <c r="Q120" s="272"/>
    </row>
    <row r="121" spans="2:17" s="125" customFormat="1" ht="10.9" customHeight="1" x14ac:dyDescent="0.15">
      <c r="B121" s="787"/>
      <c r="C121" s="792" t="s">
        <v>2967</v>
      </c>
      <c r="E121" s="292"/>
      <c r="F121" s="292"/>
      <c r="G121" s="283" t="str">
        <f>IF(OR(G54="NA"),"NA",IF(ROUND(G54,1)=0,"si","verificar!"))</f>
        <v>si</v>
      </c>
      <c r="H121" s="292"/>
      <c r="I121" s="292"/>
      <c r="J121" s="292"/>
      <c r="K121" s="292"/>
      <c r="L121" s="283" t="str">
        <f>IF(OR(L54="NA"),"NA",IF(ROUND(L54,1)=0,"si","verificar!"))</f>
        <v>si</v>
      </c>
      <c r="M121" s="292"/>
      <c r="N121" s="292"/>
      <c r="O121" s="272"/>
      <c r="P121" s="272"/>
      <c r="Q121" s="272"/>
    </row>
    <row r="122" spans="2:17" s="125" customFormat="1" ht="10.9" customHeight="1" x14ac:dyDescent="0.15">
      <c r="B122" s="787"/>
      <c r="C122" s="792" t="s">
        <v>2968</v>
      </c>
      <c r="E122" s="292"/>
      <c r="F122" s="292"/>
      <c r="G122" s="283" t="str">
        <f>IF(OR(G66="NA"),"NA",IF(ROUND(G66,1)=0,"si","verificar!"))</f>
        <v>si</v>
      </c>
      <c r="H122" s="292"/>
      <c r="I122" s="292"/>
      <c r="J122" s="292"/>
      <c r="K122" s="292"/>
      <c r="L122" s="283" t="str">
        <f>IF(OR(L66="NA"),"NA",IF(ROUND(L66,1)=0,"si","verificar!"))</f>
        <v>si</v>
      </c>
      <c r="M122" s="292"/>
      <c r="N122" s="292"/>
      <c r="O122" s="272"/>
      <c r="P122" s="272"/>
      <c r="Q122" s="272"/>
    </row>
    <row r="123" spans="2:17" s="125" customFormat="1" ht="10.9" customHeight="1" x14ac:dyDescent="0.15">
      <c r="B123" s="787"/>
      <c r="C123" s="792" t="s">
        <v>2969</v>
      </c>
      <c r="E123" s="292"/>
      <c r="F123" s="292"/>
      <c r="G123" s="283" t="str">
        <f>IF(OR(G76="NA"),"NA",IF(ROUND(G76,1)=0,"si","verificar!"))</f>
        <v>si</v>
      </c>
      <c r="H123" s="292"/>
      <c r="I123" s="292"/>
      <c r="J123" s="292"/>
      <c r="K123" s="292"/>
      <c r="L123" s="283" t="str">
        <f>IF(OR(L76="NA"),"NA",IF(ROUND(L76,1)=0,"si","verificar!"))</f>
        <v>si</v>
      </c>
      <c r="M123" s="292"/>
      <c r="N123" s="292"/>
      <c r="O123" s="272"/>
      <c r="P123" s="272"/>
      <c r="Q123" s="272"/>
    </row>
    <row r="124" spans="2:17" ht="10.35" customHeight="1" x14ac:dyDescent="0.2">
      <c r="B124" s="376"/>
      <c r="C124" s="101"/>
      <c r="D124" s="101" t="s">
        <v>33</v>
      </c>
      <c r="E124" s="334"/>
      <c r="F124" s="334"/>
      <c r="G124" s="334"/>
      <c r="H124" s="334"/>
      <c r="I124" s="334"/>
      <c r="J124" s="334"/>
      <c r="K124" s="377"/>
      <c r="L124" s="377"/>
      <c r="M124" s="377"/>
      <c r="N124" s="377"/>
      <c r="O124" s="282"/>
      <c r="P124" s="357"/>
      <c r="Q124" s="357"/>
    </row>
    <row r="125" spans="2:17" ht="10.35" customHeight="1" x14ac:dyDescent="0.25">
      <c r="B125" s="271"/>
      <c r="C125" s="125"/>
      <c r="D125" s="125"/>
      <c r="E125" s="233"/>
      <c r="F125" s="233"/>
      <c r="G125" s="233"/>
      <c r="H125" s="233"/>
      <c r="I125" s="233"/>
      <c r="J125" s="233"/>
      <c r="K125" s="233"/>
      <c r="L125" s="233"/>
      <c r="M125" s="233"/>
      <c r="N125" s="233"/>
    </row>
    <row r="126" spans="2:17" ht="10.35" customHeight="1" x14ac:dyDescent="0.25">
      <c r="B126" s="271"/>
      <c r="C126" s="125"/>
      <c r="D126" s="125"/>
      <c r="E126" s="233"/>
      <c r="F126" s="233"/>
      <c r="G126" s="233"/>
      <c r="H126" s="233"/>
      <c r="I126" s="233"/>
      <c r="J126" s="233"/>
      <c r="K126" s="233"/>
      <c r="L126" s="233"/>
      <c r="M126" s="233"/>
      <c r="N126" s="233"/>
    </row>
    <row r="127" spans="2:17" ht="10.35" customHeight="1" x14ac:dyDescent="0.25">
      <c r="B127" s="271"/>
      <c r="C127" s="125"/>
      <c r="D127" s="125"/>
      <c r="E127" s="233"/>
      <c r="F127" s="233"/>
      <c r="G127" s="233"/>
      <c r="H127" s="233"/>
      <c r="I127" s="233"/>
      <c r="J127" s="233"/>
      <c r="K127" s="233"/>
      <c r="L127" s="233"/>
      <c r="M127" s="233"/>
      <c r="N127" s="233"/>
    </row>
    <row r="128" spans="2:17" ht="10.35" customHeight="1" x14ac:dyDescent="0.25">
      <c r="B128" s="271"/>
      <c r="C128" s="125"/>
      <c r="D128" s="125"/>
      <c r="E128" s="233"/>
      <c r="F128" s="233"/>
      <c r="G128" s="233"/>
      <c r="H128" s="233"/>
      <c r="I128" s="233"/>
      <c r="J128" s="233"/>
      <c r="K128" s="233"/>
      <c r="L128" s="233"/>
      <c r="M128" s="233"/>
      <c r="N128" s="233"/>
    </row>
    <row r="129" spans="2:14" ht="10.35" customHeight="1" x14ac:dyDescent="0.25">
      <c r="B129" s="271"/>
      <c r="C129" s="125"/>
      <c r="D129" s="125"/>
      <c r="E129" s="233"/>
      <c r="F129" s="233"/>
      <c r="G129" s="233"/>
      <c r="H129" s="233"/>
      <c r="I129" s="233"/>
      <c r="J129" s="233"/>
      <c r="K129" s="233"/>
      <c r="L129" s="233"/>
      <c r="M129" s="233"/>
      <c r="N129" s="233"/>
    </row>
    <row r="130" spans="2:14" ht="10.35" customHeight="1" x14ac:dyDescent="0.25">
      <c r="B130" s="271"/>
      <c r="C130" s="125"/>
      <c r="D130" s="125"/>
      <c r="E130" s="233"/>
      <c r="F130" s="233"/>
      <c r="G130" s="233"/>
      <c r="H130" s="233"/>
      <c r="I130" s="233"/>
      <c r="J130" s="233"/>
      <c r="K130" s="233"/>
      <c r="L130" s="233"/>
      <c r="M130" s="233"/>
      <c r="N130" s="233"/>
    </row>
    <row r="131" spans="2:14" ht="10.35" customHeight="1" x14ac:dyDescent="0.25">
      <c r="B131" s="271"/>
      <c r="C131" s="125"/>
      <c r="D131" s="125"/>
      <c r="E131" s="233"/>
      <c r="F131" s="233"/>
      <c r="G131" s="233"/>
      <c r="H131" s="233"/>
      <c r="I131" s="233"/>
      <c r="J131" s="233"/>
      <c r="K131" s="233"/>
      <c r="L131" s="233"/>
      <c r="M131" s="233"/>
      <c r="N131" s="233"/>
    </row>
    <row r="132" spans="2:14" ht="10.35" customHeight="1" x14ac:dyDescent="0.25">
      <c r="B132" s="271"/>
      <c r="C132" s="125"/>
      <c r="D132" s="125"/>
      <c r="E132" s="233"/>
      <c r="F132" s="233"/>
      <c r="G132" s="233"/>
      <c r="H132" s="233"/>
      <c r="I132" s="233"/>
      <c r="J132" s="233"/>
      <c r="K132" s="233"/>
      <c r="L132" s="233"/>
      <c r="M132" s="233"/>
      <c r="N132" s="233"/>
    </row>
    <row r="133" spans="2:14" ht="10.35" customHeight="1" x14ac:dyDescent="0.25">
      <c r="B133" s="271"/>
      <c r="C133" s="125"/>
      <c r="D133" s="125"/>
      <c r="E133" s="233"/>
      <c r="F133" s="233"/>
      <c r="G133" s="233"/>
      <c r="H133" s="233"/>
      <c r="I133" s="233"/>
      <c r="J133" s="233"/>
      <c r="K133" s="233"/>
      <c r="L133" s="233"/>
      <c r="M133" s="233"/>
      <c r="N133" s="233"/>
    </row>
    <row r="134" spans="2:14" ht="10.35" customHeight="1" x14ac:dyDescent="0.25">
      <c r="B134" s="271"/>
      <c r="C134" s="125"/>
      <c r="D134" s="125"/>
      <c r="E134" s="233"/>
      <c r="F134" s="233"/>
      <c r="G134" s="233"/>
      <c r="H134" s="233"/>
      <c r="I134" s="233"/>
      <c r="J134" s="233"/>
      <c r="K134" s="233"/>
      <c r="L134" s="233"/>
      <c r="M134" s="233"/>
      <c r="N134" s="233"/>
    </row>
    <row r="135" spans="2:14" ht="10.35" customHeight="1" x14ac:dyDescent="0.25">
      <c r="B135" s="271"/>
      <c r="C135" s="125"/>
      <c r="D135" s="125"/>
      <c r="E135" s="233"/>
      <c r="F135" s="233"/>
      <c r="G135" s="233"/>
      <c r="H135" s="233"/>
      <c r="I135" s="233"/>
      <c r="J135" s="233"/>
      <c r="K135" s="233"/>
      <c r="L135" s="233"/>
      <c r="M135" s="233"/>
      <c r="N135" s="233"/>
    </row>
    <row r="136" spans="2:14" ht="10.35" customHeight="1" x14ac:dyDescent="0.25">
      <c r="B136" s="271"/>
      <c r="C136" s="125"/>
      <c r="D136" s="125"/>
      <c r="E136" s="233"/>
      <c r="F136" s="233"/>
      <c r="G136" s="233"/>
      <c r="H136" s="233"/>
      <c r="I136" s="233"/>
      <c r="J136" s="233"/>
      <c r="K136" s="233"/>
      <c r="L136" s="233"/>
      <c r="M136" s="233"/>
      <c r="N136" s="233"/>
    </row>
    <row r="137" spans="2:14" ht="10.35" customHeight="1" x14ac:dyDescent="0.25">
      <c r="B137" s="271"/>
      <c r="C137" s="125"/>
      <c r="D137" s="125"/>
      <c r="E137" s="233"/>
      <c r="F137" s="233"/>
      <c r="G137" s="233"/>
      <c r="H137" s="233"/>
      <c r="I137" s="233"/>
      <c r="J137" s="233"/>
      <c r="K137" s="233"/>
      <c r="L137" s="233"/>
      <c r="M137" s="233"/>
      <c r="N137" s="233"/>
    </row>
    <row r="138" spans="2:14" ht="10.35" customHeight="1" x14ac:dyDescent="0.25">
      <c r="B138" s="271"/>
      <c r="C138" s="125"/>
      <c r="D138" s="125"/>
      <c r="E138" s="233"/>
      <c r="F138" s="233"/>
      <c r="G138" s="233"/>
      <c r="H138" s="233"/>
      <c r="I138" s="233"/>
      <c r="J138" s="233"/>
      <c r="K138" s="233"/>
      <c r="L138" s="233"/>
      <c r="M138" s="233"/>
      <c r="N138" s="233"/>
    </row>
    <row r="139" spans="2:14" ht="10.35" customHeight="1" x14ac:dyDescent="0.2">
      <c r="B139" s="355"/>
      <c r="C139" s="356"/>
      <c r="D139" s="356"/>
    </row>
    <row r="140" spans="2:14" ht="10.35" customHeight="1" x14ac:dyDescent="0.2">
      <c r="B140" s="355"/>
      <c r="C140" s="356"/>
      <c r="D140" s="356"/>
    </row>
    <row r="141" spans="2:14" ht="10.35" customHeight="1" x14ac:dyDescent="0.2">
      <c r="B141" s="355"/>
      <c r="C141" s="356"/>
      <c r="D141" s="356"/>
    </row>
    <row r="142" spans="2:14" ht="10.35" customHeight="1" x14ac:dyDescent="0.2">
      <c r="B142" s="355"/>
      <c r="C142" s="356"/>
      <c r="D142" s="356"/>
    </row>
    <row r="143" spans="2:14" ht="10.35" customHeight="1" x14ac:dyDescent="0.2">
      <c r="B143" s="355"/>
      <c r="C143" s="356"/>
      <c r="D143" s="356"/>
    </row>
    <row r="144" spans="2:14" ht="10.35" customHeight="1" x14ac:dyDescent="0.2">
      <c r="B144" s="355"/>
      <c r="C144" s="356"/>
      <c r="D144" s="356"/>
    </row>
    <row r="145" spans="2:4" x14ac:dyDescent="0.2">
      <c r="B145" s="355"/>
      <c r="C145" s="356"/>
      <c r="D145" s="356" t="s">
        <v>33</v>
      </c>
    </row>
    <row r="146" spans="2:4" x14ac:dyDescent="0.2">
      <c r="B146" s="355"/>
      <c r="C146" s="356"/>
      <c r="D146" s="356"/>
    </row>
  </sheetData>
  <sheetProtection password="EECE" sheet="1" objects="1" scenarios="1" formatColumns="0" formatRows="0"/>
  <customSheetViews>
    <customSheetView guid="{C3088B2E-F853-4D7E-B687-C6500891DFCB}" scale="110" showPageBreaks="1" fitToPage="1" printArea="1">
      <pane xSplit="3" ySplit="6" topLeftCell="D60" activePane="bottomRight" state="frozen"/>
      <selection pane="bottomRight"/>
      <rowBreaks count="1" manualBreakCount="1">
        <brk id="50" max="12" man="1"/>
      </rowBreaks>
      <pageMargins left="0.70866141732283472" right="0.70866141732283472" top="0.74803149606299213" bottom="0.74803149606299213" header="0.31496062992125984" footer="0.31496062992125984"/>
      <pageSetup scale="78" fitToHeight="0" orientation="landscape" r:id="rId1"/>
    </customSheetView>
    <customSheetView guid="{F866C9B2-56BF-4FE4-B270-CC8FE15A5892}" scale="110" showPageBreaks="1" fitToPage="1" printArea="1">
      <pane xSplit="3" ySplit="6" topLeftCell="D7" activePane="bottomRight" state="frozen"/>
      <selection pane="bottomRight"/>
      <rowBreaks count="1" manualBreakCount="1">
        <brk id="50" max="12" man="1"/>
      </rowBreaks>
      <pageMargins left="0.70866141732283472" right="0.70866141732283472" top="0.74803149606299213" bottom="0.74803149606299213" header="0.31496062992125984" footer="0.31496062992125984"/>
      <pageSetup scale="77" fitToHeight="0" orientation="landscape" r:id="rId2"/>
    </customSheetView>
    <customSheetView guid="{D66484CB-9D53-43A1-A83D-11534BC40BF6}" scale="110" showPageBreaks="1" fitToPage="1" printArea="1">
      <pane xSplit="3" ySplit="6" topLeftCell="D7" activePane="bottomRight" state="frozen"/>
      <selection pane="bottomRight" activeCell="D32" sqref="D32"/>
      <rowBreaks count="1" manualBreakCount="1">
        <brk id="50" max="12" man="1"/>
      </rowBreaks>
      <pageMargins left="0.70866141732283472" right="0.70866141732283472" top="0.74803149606299213" bottom="0.74803149606299213" header="0.31496062992125984" footer="0.31496062992125984"/>
      <pageSetup scale="77" fitToHeight="0" orientation="landscape" r:id="rId3"/>
    </customSheetView>
  </customSheetViews>
  <mergeCells count="12">
    <mergeCell ref="B4:C5"/>
    <mergeCell ref="G1:M1"/>
    <mergeCell ref="N3:N5"/>
    <mergeCell ref="M4:M5"/>
    <mergeCell ref="P4:Q4"/>
    <mergeCell ref="G3:H3"/>
    <mergeCell ref="F2:N2"/>
    <mergeCell ref="L4:L5"/>
    <mergeCell ref="E4:H4"/>
    <mergeCell ref="I4:I5"/>
    <mergeCell ref="J4:J5"/>
    <mergeCell ref="K4:K5"/>
  </mergeCells>
  <conditionalFormatting sqref="P8:Q83">
    <cfRule type="cellIs" dxfId="100" priority="12" operator="greaterThan">
      <formula>0.5</formula>
    </cfRule>
    <cfRule type="cellIs" dxfId="99" priority="11" operator="lessThan">
      <formula>-0.5</formula>
    </cfRule>
    <cfRule type="containsText" dxfId="98" priority="7" operator="containsText" text="NV">
      <formula>NOT(ISERROR(SEARCH("NV",P8)))</formula>
    </cfRule>
  </conditionalFormatting>
  <conditionalFormatting sqref="E86:N114">
    <cfRule type="cellIs" dxfId="97" priority="10" operator="greaterThan">
      <formula>0.5</formula>
    </cfRule>
    <cfRule type="cellIs" dxfId="96" priority="9" operator="lessThan">
      <formula>-0.5</formula>
    </cfRule>
    <cfRule type="containsText" dxfId="95" priority="6" operator="containsText" text="NV">
      <formula>NOT(ISERROR(SEARCH("NV",E86)))</formula>
    </cfRule>
  </conditionalFormatting>
  <conditionalFormatting sqref="E86:N114">
    <cfRule type="cellIs" dxfId="94" priority="4" operator="greaterThan">
      <formula>0.5</formula>
    </cfRule>
    <cfRule type="cellIs" dxfId="93" priority="3" operator="lessThan">
      <formula>-0.5</formula>
    </cfRule>
    <cfRule type="containsText" dxfId="92" priority="2" operator="containsText" text="NV">
      <formula>NOT(ISERROR(SEARCH("NV",E86)))</formula>
    </cfRule>
  </conditionalFormatting>
  <conditionalFormatting sqref="E115:N124">
    <cfRule type="containsText" dxfId="91" priority="5" operator="containsText" text="check">
      <formula>NOT(ISERROR(SEARCH("check",E115)))</formula>
    </cfRule>
    <cfRule type="containsText" dxfId="90" priority="1" operator="containsText" text="NV">
      <formula>NOT(ISERROR(SEARCH("NV",E115)))</formula>
    </cfRule>
  </conditionalFormatting>
  <pageMargins left="0.70866141732283505" right="0.70866141732283505" top="0.74803149606299202" bottom="0.74803149606299202" header="0.31496062992126" footer="0.31496062992126"/>
  <pageSetup scale="77" fitToHeight="0" orientation="landscape" r:id="rId4"/>
  <rowBreaks count="1" manualBreakCount="1">
    <brk id="51" min="1" max="13" man="1"/>
  </rowBreaks>
  <legacyDrawing r:id="rId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128"/>
  <sheetViews>
    <sheetView zoomScale="110" zoomScaleNormal="110" workbookViewId="0">
      <pane xSplit="4" ySplit="7" topLeftCell="E8" activePane="bottomRight" state="frozen"/>
      <selection activeCell="E11" sqref="E11"/>
      <selection pane="topRight" activeCell="E11" sqref="E11"/>
      <selection pane="bottomLeft" activeCell="E11" sqref="E11"/>
      <selection pane="bottomRight" activeCell="E8" sqref="E8"/>
    </sheetView>
  </sheetViews>
  <sheetFormatPr baseColWidth="10" defaultColWidth="9.140625" defaultRowHeight="12.75" x14ac:dyDescent="0.2"/>
  <cols>
    <col min="1" max="1" width="12.85546875" style="232" hidden="1" customWidth="1"/>
    <col min="2" max="2" width="7.28515625" style="298" customWidth="1"/>
    <col min="3" max="3" width="50.7109375" style="232" customWidth="1"/>
    <col min="4" max="4" width="0.85546875" style="232" customWidth="1"/>
    <col min="5" max="14" width="10"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70"/>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794" t="s">
        <v>2970</v>
      </c>
      <c r="C2" s="74"/>
      <c r="D2" s="75"/>
      <c r="E2" s="76"/>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0"/>
      <c r="C3" s="77"/>
      <c r="D3" s="78"/>
      <c r="E3" s="142"/>
      <c r="F3" s="143"/>
      <c r="G3" s="1019" t="s">
        <v>2422</v>
      </c>
      <c r="H3" s="1019"/>
      <c r="I3" s="144" t="str">
        <f>Reporting_Period_Code</f>
        <v>2015</v>
      </c>
      <c r="J3" s="144"/>
      <c r="K3" s="143"/>
      <c r="L3" s="143"/>
      <c r="M3" s="145"/>
      <c r="N3" s="1013" t="s">
        <v>2334</v>
      </c>
      <c r="O3" s="125"/>
      <c r="P3" s="125"/>
      <c r="Q3" s="125"/>
    </row>
    <row r="4" spans="1:17" ht="12" customHeight="1" x14ac:dyDescent="0.2">
      <c r="B4" s="1032" t="s">
        <v>2971</v>
      </c>
      <c r="C4" s="1033"/>
      <c r="D4" s="79"/>
      <c r="E4" s="1010" t="s">
        <v>2330</v>
      </c>
      <c r="F4" s="1011"/>
      <c r="G4" s="1011"/>
      <c r="H4" s="1012"/>
      <c r="I4" s="1013" t="s">
        <v>2313</v>
      </c>
      <c r="J4" s="1013" t="s">
        <v>2314</v>
      </c>
      <c r="K4" s="1016" t="s">
        <v>2315</v>
      </c>
      <c r="L4" s="1013" t="s">
        <v>2333</v>
      </c>
      <c r="M4" s="1015" t="s">
        <v>2316</v>
      </c>
      <c r="N4" s="1014"/>
      <c r="O4" s="125"/>
      <c r="P4" s="1020" t="s">
        <v>2335</v>
      </c>
      <c r="Q4" s="1021"/>
    </row>
    <row r="5" spans="1:17" ht="30" customHeight="1" x14ac:dyDescent="0.2">
      <c r="B5" s="1032"/>
      <c r="C5" s="1033"/>
      <c r="D5" s="79"/>
      <c r="E5" s="495" t="s">
        <v>2331</v>
      </c>
      <c r="F5" s="496" t="s">
        <v>2332</v>
      </c>
      <c r="G5" s="496" t="s">
        <v>2333</v>
      </c>
      <c r="H5" s="497" t="s">
        <v>2312</v>
      </c>
      <c r="I5" s="1014"/>
      <c r="J5" s="1014"/>
      <c r="K5" s="1016"/>
      <c r="L5" s="1014"/>
      <c r="M5" s="1015"/>
      <c r="N5" s="1014"/>
      <c r="O5" s="125"/>
      <c r="P5" s="555" t="s">
        <v>2337</v>
      </c>
      <c r="Q5" s="556" t="s">
        <v>2336</v>
      </c>
    </row>
    <row r="6" spans="1:17" ht="30" hidden="1" customHeight="1" x14ac:dyDescent="0.2">
      <c r="B6" s="222"/>
      <c r="C6" s="223"/>
      <c r="D6" s="79"/>
      <c r="E6" s="146" t="s">
        <v>1406</v>
      </c>
      <c r="F6" s="216" t="s">
        <v>1407</v>
      </c>
      <c r="G6" s="216" t="s">
        <v>1419</v>
      </c>
      <c r="H6" s="217" t="s">
        <v>539</v>
      </c>
      <c r="I6" s="217" t="s">
        <v>1408</v>
      </c>
      <c r="J6" s="216" t="s">
        <v>1418</v>
      </c>
      <c r="K6" s="217" t="s">
        <v>542</v>
      </c>
      <c r="L6" s="216" t="s">
        <v>1420</v>
      </c>
      <c r="M6" s="221" t="s">
        <v>1409</v>
      </c>
      <c r="N6" s="221" t="s">
        <v>1421</v>
      </c>
      <c r="O6" s="125"/>
      <c r="P6" s="235"/>
      <c r="Q6" s="236"/>
    </row>
    <row r="7" spans="1:17" ht="10.5" customHeight="1" x14ac:dyDescent="0.2">
      <c r="A7" s="164"/>
      <c r="B7" s="161"/>
      <c r="C7" s="80"/>
      <c r="D7" s="80"/>
      <c r="E7" s="147" t="s">
        <v>537</v>
      </c>
      <c r="F7" s="148" t="s">
        <v>538</v>
      </c>
      <c r="G7" s="149" t="s">
        <v>140</v>
      </c>
      <c r="H7" s="148" t="s">
        <v>539</v>
      </c>
      <c r="I7" s="149" t="s">
        <v>540</v>
      </c>
      <c r="J7" s="148" t="s">
        <v>541</v>
      </c>
      <c r="K7" s="149" t="s">
        <v>542</v>
      </c>
      <c r="L7" s="148" t="s">
        <v>141</v>
      </c>
      <c r="M7" s="150" t="s">
        <v>543</v>
      </c>
      <c r="N7" s="150" t="s">
        <v>544</v>
      </c>
      <c r="O7" s="125"/>
      <c r="P7" s="237" t="s">
        <v>545</v>
      </c>
      <c r="Q7" s="238" t="s">
        <v>546</v>
      </c>
    </row>
    <row r="8" spans="1:17" ht="15" customHeight="1" x14ac:dyDescent="0.25">
      <c r="A8" s="164" t="s">
        <v>1983</v>
      </c>
      <c r="B8" s="171" t="s">
        <v>462</v>
      </c>
      <c r="C8" s="797" t="s">
        <v>2946</v>
      </c>
      <c r="D8" s="388" t="s">
        <v>33</v>
      </c>
      <c r="E8" s="195"/>
      <c r="F8" s="195"/>
      <c r="G8" s="195"/>
      <c r="H8" s="195" t="str">
        <f>IF(OR(E8="NA",F8="NA",G8="NA"),"NA",IF(AND(E8="",F8="",G8=""),"",SUM(E8:G8)))</f>
        <v/>
      </c>
      <c r="I8" s="195"/>
      <c r="J8" s="195"/>
      <c r="K8" s="195"/>
      <c r="L8" s="195"/>
      <c r="M8" s="195" t="str">
        <f>IF(OR(H8="NA",I8="NA",J8="NA",K8="NA",L8="NA"),"NA",IF(AND(H8="",I8="",J8="",K8="",L8=""),"",SUM(H8:L8)))</f>
        <v/>
      </c>
      <c r="N8" s="195"/>
      <c r="O8" s="243"/>
      <c r="P8" s="325">
        <f t="shared" ref="P8:P39" si="0">IF(OR(H8="NA",E8="NA",F8="NA",G8="NA"),"NA",SUM(H8)-SUM(E8:G8))</f>
        <v>0</v>
      </c>
      <c r="Q8" s="326">
        <f t="shared" ref="Q8:Q39" si="1">IF(OR(M8="NA",H8="NA",I8="NA",J8="NA",K8="NA",L8="NA"),"NA",SUM(M8)-SUM(H8:L8))</f>
        <v>0</v>
      </c>
    </row>
    <row r="9" spans="1:17" ht="10.9" customHeight="1" x14ac:dyDescent="0.25">
      <c r="A9" s="164"/>
      <c r="B9" s="173" t="s">
        <v>463</v>
      </c>
      <c r="C9" s="622" t="s">
        <v>2947</v>
      </c>
      <c r="D9" s="141" t="s">
        <v>33</v>
      </c>
      <c r="E9" s="383" t="s">
        <v>549</v>
      </c>
      <c r="F9" s="383" t="s">
        <v>549</v>
      </c>
      <c r="G9" s="383" t="s">
        <v>549</v>
      </c>
      <c r="H9" s="383" t="s">
        <v>549</v>
      </c>
      <c r="I9" s="383" t="s">
        <v>549</v>
      </c>
      <c r="J9" s="383" t="s">
        <v>549</v>
      </c>
      <c r="K9" s="383" t="s">
        <v>549</v>
      </c>
      <c r="L9" s="383" t="s">
        <v>549</v>
      </c>
      <c r="M9" s="383" t="s">
        <v>549</v>
      </c>
      <c r="N9" s="383" t="s">
        <v>549</v>
      </c>
      <c r="O9" s="243"/>
      <c r="P9" s="244">
        <f t="shared" si="0"/>
        <v>0</v>
      </c>
      <c r="Q9" s="245">
        <f t="shared" si="1"/>
        <v>0</v>
      </c>
    </row>
    <row r="10" spans="1:17" ht="10.9" customHeight="1" x14ac:dyDescent="0.25">
      <c r="A10" s="164" t="s">
        <v>1984</v>
      </c>
      <c r="B10" s="174" t="s">
        <v>464</v>
      </c>
      <c r="C10" s="798" t="s">
        <v>2948</v>
      </c>
      <c r="D10" s="288" t="s">
        <v>33</v>
      </c>
      <c r="E10" s="196" t="str">
        <f>IF(+E8="","",+E8)</f>
        <v/>
      </c>
      <c r="F10" s="196" t="str">
        <f t="shared" ref="F10:G10" si="2">IF(+F8="","",+F8)</f>
        <v/>
      </c>
      <c r="G10" s="196" t="str">
        <f t="shared" si="2"/>
        <v/>
      </c>
      <c r="H10" s="196" t="str">
        <f>IF(OR(E10="NA",F10="NA",G10="NA"),"NA",IF(AND(E10="",F10="",G10=""),"",SUM(E10:G10)))</f>
        <v/>
      </c>
      <c r="I10" s="196" t="str">
        <f>IF(+I8="","",+I8)</f>
        <v/>
      </c>
      <c r="J10" s="196" t="str">
        <f t="shared" ref="J10:N10" si="3">IF(+J8="","",+J8)</f>
        <v/>
      </c>
      <c r="K10" s="196" t="str">
        <f t="shared" si="3"/>
        <v/>
      </c>
      <c r="L10" s="196" t="str">
        <f t="shared" si="3"/>
        <v/>
      </c>
      <c r="M10" s="196" t="str">
        <f>IF(OR(H10="NA",I10="NA",J10="NA",K10="NA",L10="NA"),"NA",IF(AND(H10="",I10="",J10="",K10="",L10=""),"",SUM(H10:L10)))</f>
        <v/>
      </c>
      <c r="N10" s="196" t="str">
        <f t="shared" si="3"/>
        <v/>
      </c>
      <c r="O10" s="243"/>
      <c r="P10" s="249">
        <f t="shared" si="0"/>
        <v>0</v>
      </c>
      <c r="Q10" s="250">
        <f t="shared" si="1"/>
        <v>0</v>
      </c>
    </row>
    <row r="11" spans="1:17" ht="10.9" customHeight="1" x14ac:dyDescent="0.25">
      <c r="A11" s="164"/>
      <c r="B11" s="173" t="s">
        <v>465</v>
      </c>
      <c r="C11" s="622" t="s">
        <v>2949</v>
      </c>
      <c r="D11" s="141" t="s">
        <v>33</v>
      </c>
      <c r="E11" s="383" t="s">
        <v>549</v>
      </c>
      <c r="F11" s="383" t="s">
        <v>549</v>
      </c>
      <c r="G11" s="383" t="s">
        <v>549</v>
      </c>
      <c r="H11" s="383" t="s">
        <v>549</v>
      </c>
      <c r="I11" s="383" t="s">
        <v>549</v>
      </c>
      <c r="J11" s="383" t="s">
        <v>549</v>
      </c>
      <c r="K11" s="383" t="s">
        <v>549</v>
      </c>
      <c r="L11" s="383" t="s">
        <v>549</v>
      </c>
      <c r="M11" s="383" t="s">
        <v>549</v>
      </c>
      <c r="N11" s="383" t="s">
        <v>549</v>
      </c>
      <c r="O11" s="243"/>
      <c r="P11" s="244">
        <f t="shared" si="0"/>
        <v>0</v>
      </c>
      <c r="Q11" s="245">
        <f t="shared" si="1"/>
        <v>0</v>
      </c>
    </row>
    <row r="12" spans="1:17" ht="10.9" customHeight="1" x14ac:dyDescent="0.25">
      <c r="A12" s="164"/>
      <c r="B12" s="173" t="s">
        <v>466</v>
      </c>
      <c r="C12" s="622" t="s">
        <v>2950</v>
      </c>
      <c r="D12" s="141" t="s">
        <v>33</v>
      </c>
      <c r="E12" s="383" t="s">
        <v>549</v>
      </c>
      <c r="F12" s="383" t="s">
        <v>549</v>
      </c>
      <c r="G12" s="383" t="s">
        <v>549</v>
      </c>
      <c r="H12" s="383" t="s">
        <v>549</v>
      </c>
      <c r="I12" s="383" t="s">
        <v>549</v>
      </c>
      <c r="J12" s="383" t="s">
        <v>549</v>
      </c>
      <c r="K12" s="383" t="s">
        <v>549</v>
      </c>
      <c r="L12" s="383" t="s">
        <v>549</v>
      </c>
      <c r="M12" s="383" t="s">
        <v>549</v>
      </c>
      <c r="N12" s="383" t="s">
        <v>549</v>
      </c>
      <c r="O12" s="243"/>
      <c r="P12" s="244">
        <f t="shared" si="0"/>
        <v>0</v>
      </c>
      <c r="Q12" s="245">
        <f t="shared" si="1"/>
        <v>0</v>
      </c>
    </row>
    <row r="13" spans="1:17" ht="10.9" customHeight="1" x14ac:dyDescent="0.25">
      <c r="A13" s="164" t="s">
        <v>1985</v>
      </c>
      <c r="B13" s="174" t="s">
        <v>467</v>
      </c>
      <c r="C13" s="798" t="s">
        <v>2951</v>
      </c>
      <c r="D13" s="288" t="s">
        <v>33</v>
      </c>
      <c r="E13" s="196" t="str">
        <f>IF(+E8="","",+E8)</f>
        <v/>
      </c>
      <c r="F13" s="196" t="str">
        <f t="shared" ref="F13:N13" si="4">IF(+F8="","",+F8)</f>
        <v/>
      </c>
      <c r="G13" s="196" t="str">
        <f t="shared" si="4"/>
        <v/>
      </c>
      <c r="H13" s="196" t="str">
        <f>IF(OR(E13="NA",F13="NA",G13="NA"),"NA",IF(AND(E13="",F13="",G13=""),"",SUM(E13:G13)))</f>
        <v/>
      </c>
      <c r="I13" s="196" t="str">
        <f t="shared" si="4"/>
        <v/>
      </c>
      <c r="J13" s="196" t="str">
        <f t="shared" si="4"/>
        <v/>
      </c>
      <c r="K13" s="196" t="str">
        <f t="shared" si="4"/>
        <v/>
      </c>
      <c r="L13" s="196" t="str">
        <f t="shared" si="4"/>
        <v/>
      </c>
      <c r="M13" s="196" t="str">
        <f>IF(OR(H13="NA",I13="NA",J13="NA",K13="NA",L13="NA"),"NA",IF(AND(H13="",I13="",J13="",K13="",L13=""),"",SUM(H13:L13)))</f>
        <v/>
      </c>
      <c r="N13" s="196" t="str">
        <f t="shared" si="4"/>
        <v/>
      </c>
      <c r="O13" s="243"/>
      <c r="P13" s="249">
        <f t="shared" si="0"/>
        <v>0</v>
      </c>
      <c r="Q13" s="250">
        <f t="shared" si="1"/>
        <v>0</v>
      </c>
    </row>
    <row r="14" spans="1:17" ht="10.9" customHeight="1" x14ac:dyDescent="0.25">
      <c r="A14" s="164"/>
      <c r="B14" s="173" t="s">
        <v>468</v>
      </c>
      <c r="C14" s="622" t="s">
        <v>2952</v>
      </c>
      <c r="D14" s="141" t="s">
        <v>33</v>
      </c>
      <c r="E14" s="383" t="s">
        <v>549</v>
      </c>
      <c r="F14" s="383" t="s">
        <v>549</v>
      </c>
      <c r="G14" s="383" t="s">
        <v>549</v>
      </c>
      <c r="H14" s="383" t="s">
        <v>549</v>
      </c>
      <c r="I14" s="383" t="s">
        <v>549</v>
      </c>
      <c r="J14" s="383" t="s">
        <v>549</v>
      </c>
      <c r="K14" s="383" t="s">
        <v>549</v>
      </c>
      <c r="L14" s="383" t="s">
        <v>549</v>
      </c>
      <c r="M14" s="383" t="s">
        <v>549</v>
      </c>
      <c r="N14" s="383" t="s">
        <v>549</v>
      </c>
      <c r="O14" s="243"/>
      <c r="P14" s="244">
        <f t="shared" si="0"/>
        <v>0</v>
      </c>
      <c r="Q14" s="245">
        <f t="shared" si="1"/>
        <v>0</v>
      </c>
    </row>
    <row r="15" spans="1:17" ht="10.9" customHeight="1" x14ac:dyDescent="0.25">
      <c r="A15" s="164" t="s">
        <v>1986</v>
      </c>
      <c r="B15" s="174" t="s">
        <v>469</v>
      </c>
      <c r="C15" s="798" t="s">
        <v>2953</v>
      </c>
      <c r="D15" s="288" t="s">
        <v>33</v>
      </c>
      <c r="E15" s="196" t="str">
        <f>IF(+E8="","",+E8)</f>
        <v/>
      </c>
      <c r="F15" s="196" t="str">
        <f t="shared" ref="F15:N15" si="5">IF(+F8="","",+F8)</f>
        <v/>
      </c>
      <c r="G15" s="196" t="str">
        <f t="shared" si="5"/>
        <v/>
      </c>
      <c r="H15" s="196" t="str">
        <f>IF(OR(E15="NA",F15="NA",G15="NA"),"NA",IF(AND(E15="",F15="",G15=""),"",SUM(E15:G15)))</f>
        <v/>
      </c>
      <c r="I15" s="196" t="str">
        <f t="shared" si="5"/>
        <v/>
      </c>
      <c r="J15" s="196" t="str">
        <f t="shared" si="5"/>
        <v/>
      </c>
      <c r="K15" s="196" t="str">
        <f t="shared" si="5"/>
        <v/>
      </c>
      <c r="L15" s="196" t="str">
        <f t="shared" si="5"/>
        <v/>
      </c>
      <c r="M15" s="196" t="str">
        <f>IF(OR(H15="NA",I15="NA",J15="NA",K15="NA",L15="NA"),"NA",IF(AND(H15="",I15="",J15="",K15="",L15=""),"",SUM(H15:L15)))</f>
        <v/>
      </c>
      <c r="N15" s="196" t="str">
        <f t="shared" si="5"/>
        <v/>
      </c>
      <c r="O15" s="243"/>
      <c r="P15" s="249">
        <f t="shared" si="0"/>
        <v>0</v>
      </c>
      <c r="Q15" s="250">
        <f t="shared" si="1"/>
        <v>0</v>
      </c>
    </row>
    <row r="16" spans="1:17" ht="10.9" customHeight="1" x14ac:dyDescent="0.25">
      <c r="A16" s="164"/>
      <c r="B16" s="173" t="s">
        <v>470</v>
      </c>
      <c r="C16" s="622" t="s">
        <v>3342</v>
      </c>
      <c r="D16" s="141" t="s">
        <v>33</v>
      </c>
      <c r="E16" s="383" t="s">
        <v>549</v>
      </c>
      <c r="F16" s="383" t="s">
        <v>549</v>
      </c>
      <c r="G16" s="383" t="s">
        <v>549</v>
      </c>
      <c r="H16" s="383" t="s">
        <v>549</v>
      </c>
      <c r="I16" s="383" t="s">
        <v>549</v>
      </c>
      <c r="J16" s="383" t="s">
        <v>549</v>
      </c>
      <c r="K16" s="383" t="s">
        <v>549</v>
      </c>
      <c r="L16" s="383" t="s">
        <v>549</v>
      </c>
      <c r="M16" s="383" t="s">
        <v>549</v>
      </c>
      <c r="N16" s="383" t="s">
        <v>549</v>
      </c>
      <c r="O16" s="243"/>
      <c r="P16" s="244">
        <f t="shared" si="0"/>
        <v>0</v>
      </c>
      <c r="Q16" s="245">
        <f t="shared" si="1"/>
        <v>0</v>
      </c>
    </row>
    <row r="17" spans="1:17" ht="10.9" customHeight="1" x14ac:dyDescent="0.25">
      <c r="A17" s="164" t="s">
        <v>1987</v>
      </c>
      <c r="B17" s="175" t="s">
        <v>471</v>
      </c>
      <c r="C17" s="796" t="s">
        <v>3343</v>
      </c>
      <c r="D17" s="101" t="s">
        <v>33</v>
      </c>
      <c r="E17" s="197" t="str">
        <f>IF(+E8="","",+E8)</f>
        <v/>
      </c>
      <c r="F17" s="197" t="str">
        <f t="shared" ref="F17:N17" si="6">IF(+F8="","",+F8)</f>
        <v/>
      </c>
      <c r="G17" s="197" t="str">
        <f t="shared" si="6"/>
        <v/>
      </c>
      <c r="H17" s="196" t="str">
        <f t="shared" ref="H17:H48" si="7">IF(OR(E17="NA",F17="NA",G17="NA"),"NA",IF(AND(E17="",F17="",G17=""),"",SUM(E17:G17)))</f>
        <v/>
      </c>
      <c r="I17" s="197" t="str">
        <f t="shared" si="6"/>
        <v/>
      </c>
      <c r="J17" s="197" t="str">
        <f t="shared" si="6"/>
        <v/>
      </c>
      <c r="K17" s="197" t="str">
        <f t="shared" si="6"/>
        <v/>
      </c>
      <c r="L17" s="197" t="str">
        <f t="shared" si="6"/>
        <v/>
      </c>
      <c r="M17" s="197" t="str">
        <f t="shared" ref="M17:M48" si="8">IF(OR(H17="NA",I17="NA",J17="NA",K17="NA",L17="NA"),"NA",IF(AND(H17="",I17="",J17="",K17="",L17=""),"",SUM(H17:L17)))</f>
        <v/>
      </c>
      <c r="N17" s="197" t="str">
        <f t="shared" si="6"/>
        <v/>
      </c>
      <c r="O17" s="243"/>
      <c r="P17" s="269">
        <f t="shared" si="0"/>
        <v>0</v>
      </c>
      <c r="Q17" s="270">
        <f t="shared" si="1"/>
        <v>0</v>
      </c>
    </row>
    <row r="18" spans="1:17" ht="15" customHeight="1" x14ac:dyDescent="0.25">
      <c r="A18" s="164" t="s">
        <v>1988</v>
      </c>
      <c r="B18" s="171" t="s">
        <v>472</v>
      </c>
      <c r="C18" s="800" t="s">
        <v>2972</v>
      </c>
      <c r="D18" s="388" t="s">
        <v>33</v>
      </c>
      <c r="E18" s="198"/>
      <c r="F18" s="198"/>
      <c r="G18" s="198"/>
      <c r="H18" s="198" t="str">
        <f t="shared" si="7"/>
        <v/>
      </c>
      <c r="I18" s="198"/>
      <c r="J18" s="198"/>
      <c r="K18" s="198"/>
      <c r="L18" s="198"/>
      <c r="M18" s="198" t="str">
        <f t="shared" si="8"/>
        <v/>
      </c>
      <c r="N18" s="198"/>
      <c r="O18" s="243"/>
      <c r="P18" s="325">
        <f t="shared" si="0"/>
        <v>0</v>
      </c>
      <c r="Q18" s="326">
        <f t="shared" si="1"/>
        <v>0</v>
      </c>
    </row>
    <row r="19" spans="1:17" ht="10.9" customHeight="1" x14ac:dyDescent="0.25">
      <c r="A19" s="164" t="s">
        <v>1989</v>
      </c>
      <c r="B19" s="173" t="s">
        <v>473</v>
      </c>
      <c r="C19" s="795" t="s">
        <v>2947</v>
      </c>
      <c r="D19" s="141" t="s">
        <v>33</v>
      </c>
      <c r="E19" s="93"/>
      <c r="F19" s="93"/>
      <c r="G19" s="93"/>
      <c r="H19" s="93" t="str">
        <f t="shared" si="7"/>
        <v/>
      </c>
      <c r="I19" s="93"/>
      <c r="J19" s="93"/>
      <c r="K19" s="93"/>
      <c r="L19" s="93"/>
      <c r="M19" s="93" t="str">
        <f t="shared" si="8"/>
        <v/>
      </c>
      <c r="N19" s="93"/>
      <c r="O19" s="243"/>
      <c r="P19" s="244">
        <f t="shared" si="0"/>
        <v>0</v>
      </c>
      <c r="Q19" s="245">
        <f t="shared" si="1"/>
        <v>0</v>
      </c>
    </row>
    <row r="20" spans="1:17" ht="10.9" customHeight="1" x14ac:dyDescent="0.25">
      <c r="A20" s="164" t="s">
        <v>1990</v>
      </c>
      <c r="B20" s="174" t="s">
        <v>474</v>
      </c>
      <c r="C20" s="798" t="s">
        <v>2948</v>
      </c>
      <c r="D20" s="288" t="s">
        <v>33</v>
      </c>
      <c r="E20" s="192"/>
      <c r="F20" s="192"/>
      <c r="G20" s="192"/>
      <c r="H20" s="192" t="str">
        <f t="shared" si="7"/>
        <v/>
      </c>
      <c r="I20" s="192"/>
      <c r="J20" s="192"/>
      <c r="K20" s="192"/>
      <c r="L20" s="192"/>
      <c r="M20" s="192" t="str">
        <f t="shared" si="8"/>
        <v/>
      </c>
      <c r="N20" s="192"/>
      <c r="O20" s="243"/>
      <c r="P20" s="249">
        <f t="shared" si="0"/>
        <v>0</v>
      </c>
      <c r="Q20" s="250">
        <f t="shared" si="1"/>
        <v>0</v>
      </c>
    </row>
    <row r="21" spans="1:17" ht="10.9" customHeight="1" x14ac:dyDescent="0.25">
      <c r="A21" s="164" t="s">
        <v>1991</v>
      </c>
      <c r="B21" s="173" t="s">
        <v>475</v>
      </c>
      <c r="C21" s="795" t="s">
        <v>2949</v>
      </c>
      <c r="D21" s="141" t="s">
        <v>33</v>
      </c>
      <c r="E21" s="93"/>
      <c r="F21" s="93"/>
      <c r="G21" s="93"/>
      <c r="H21" s="93" t="str">
        <f t="shared" si="7"/>
        <v/>
      </c>
      <c r="I21" s="93"/>
      <c r="J21" s="93"/>
      <c r="K21" s="93"/>
      <c r="L21" s="93"/>
      <c r="M21" s="93" t="str">
        <f t="shared" si="8"/>
        <v/>
      </c>
      <c r="N21" s="93"/>
      <c r="O21" s="243"/>
      <c r="P21" s="244">
        <f t="shared" si="0"/>
        <v>0</v>
      </c>
      <c r="Q21" s="245">
        <f t="shared" si="1"/>
        <v>0</v>
      </c>
    </row>
    <row r="22" spans="1:17" ht="10.9" customHeight="1" x14ac:dyDescent="0.25">
      <c r="A22" s="164" t="s">
        <v>1992</v>
      </c>
      <c r="B22" s="173" t="s">
        <v>476</v>
      </c>
      <c r="C22" s="795" t="s">
        <v>2950</v>
      </c>
      <c r="D22" s="141" t="s">
        <v>33</v>
      </c>
      <c r="E22" s="93"/>
      <c r="F22" s="93"/>
      <c r="G22" s="93"/>
      <c r="H22" s="93" t="str">
        <f t="shared" si="7"/>
        <v/>
      </c>
      <c r="I22" s="93"/>
      <c r="J22" s="93"/>
      <c r="K22" s="93"/>
      <c r="L22" s="93"/>
      <c r="M22" s="93" t="str">
        <f t="shared" si="8"/>
        <v/>
      </c>
      <c r="N22" s="93"/>
      <c r="O22" s="243"/>
      <c r="P22" s="244">
        <f t="shared" si="0"/>
        <v>0</v>
      </c>
      <c r="Q22" s="245">
        <f t="shared" si="1"/>
        <v>0</v>
      </c>
    </row>
    <row r="23" spans="1:17" ht="10.9" customHeight="1" x14ac:dyDescent="0.25">
      <c r="A23" s="164" t="s">
        <v>1993</v>
      </c>
      <c r="B23" s="174" t="s">
        <v>477</v>
      </c>
      <c r="C23" s="798" t="s">
        <v>2951</v>
      </c>
      <c r="D23" s="288" t="s">
        <v>33</v>
      </c>
      <c r="E23" s="192"/>
      <c r="F23" s="192"/>
      <c r="G23" s="192"/>
      <c r="H23" s="192" t="str">
        <f t="shared" si="7"/>
        <v/>
      </c>
      <c r="I23" s="192"/>
      <c r="J23" s="192"/>
      <c r="K23" s="192"/>
      <c r="L23" s="192"/>
      <c r="M23" s="192" t="str">
        <f t="shared" si="8"/>
        <v/>
      </c>
      <c r="N23" s="192"/>
      <c r="O23" s="243"/>
      <c r="P23" s="249">
        <f t="shared" si="0"/>
        <v>0</v>
      </c>
      <c r="Q23" s="250">
        <f t="shared" si="1"/>
        <v>0</v>
      </c>
    </row>
    <row r="24" spans="1:17" ht="10.9" customHeight="1" x14ac:dyDescent="0.25">
      <c r="A24" s="164" t="s">
        <v>2268</v>
      </c>
      <c r="B24" s="173" t="s">
        <v>478</v>
      </c>
      <c r="C24" s="795" t="s">
        <v>2955</v>
      </c>
      <c r="D24" s="141" t="s">
        <v>33</v>
      </c>
      <c r="E24" s="93"/>
      <c r="F24" s="93"/>
      <c r="G24" s="93"/>
      <c r="H24" s="93" t="str">
        <f t="shared" si="7"/>
        <v/>
      </c>
      <c r="I24" s="93"/>
      <c r="J24" s="93"/>
      <c r="K24" s="93"/>
      <c r="L24" s="93"/>
      <c r="M24" s="93" t="str">
        <f t="shared" si="8"/>
        <v/>
      </c>
      <c r="N24" s="93"/>
      <c r="O24" s="243"/>
      <c r="P24" s="244">
        <f t="shared" si="0"/>
        <v>0</v>
      </c>
      <c r="Q24" s="245">
        <f t="shared" si="1"/>
        <v>0</v>
      </c>
    </row>
    <row r="25" spans="1:17" ht="10.9" customHeight="1" x14ac:dyDescent="0.25">
      <c r="A25" s="164" t="s">
        <v>1994</v>
      </c>
      <c r="B25" s="174" t="s">
        <v>479</v>
      </c>
      <c r="C25" s="798" t="s">
        <v>2956</v>
      </c>
      <c r="D25" s="288" t="s">
        <v>33</v>
      </c>
      <c r="E25" s="196"/>
      <c r="F25" s="196"/>
      <c r="G25" s="196"/>
      <c r="H25" s="196" t="str">
        <f t="shared" si="7"/>
        <v/>
      </c>
      <c r="I25" s="196"/>
      <c r="J25" s="196"/>
      <c r="K25" s="196"/>
      <c r="L25" s="196"/>
      <c r="M25" s="196" t="str">
        <f t="shared" si="8"/>
        <v/>
      </c>
      <c r="N25" s="196"/>
      <c r="O25" s="243"/>
      <c r="P25" s="249">
        <f t="shared" si="0"/>
        <v>0</v>
      </c>
      <c r="Q25" s="250">
        <f t="shared" si="1"/>
        <v>0</v>
      </c>
    </row>
    <row r="26" spans="1:17" ht="10.9" customHeight="1" x14ac:dyDescent="0.25">
      <c r="A26" s="164" t="s">
        <v>1995</v>
      </c>
      <c r="B26" s="173" t="s">
        <v>480</v>
      </c>
      <c r="C26" s="795" t="s">
        <v>3342</v>
      </c>
      <c r="D26" s="141" t="s">
        <v>33</v>
      </c>
      <c r="E26" s="96"/>
      <c r="F26" s="96"/>
      <c r="G26" s="96"/>
      <c r="H26" s="96" t="str">
        <f t="shared" si="7"/>
        <v/>
      </c>
      <c r="I26" s="96"/>
      <c r="J26" s="96"/>
      <c r="K26" s="96"/>
      <c r="L26" s="96"/>
      <c r="M26" s="96" t="str">
        <f t="shared" si="8"/>
        <v/>
      </c>
      <c r="N26" s="96"/>
      <c r="O26" s="243"/>
      <c r="P26" s="244">
        <f t="shared" si="0"/>
        <v>0</v>
      </c>
      <c r="Q26" s="245">
        <f t="shared" si="1"/>
        <v>0</v>
      </c>
    </row>
    <row r="27" spans="1:17" ht="10.9" customHeight="1" x14ac:dyDescent="0.25">
      <c r="A27" s="164" t="s">
        <v>1996</v>
      </c>
      <c r="B27" s="175" t="s">
        <v>481</v>
      </c>
      <c r="C27" s="796" t="s">
        <v>3343</v>
      </c>
      <c r="D27" s="101" t="s">
        <v>33</v>
      </c>
      <c r="E27" s="197"/>
      <c r="F27" s="197"/>
      <c r="G27" s="197"/>
      <c r="H27" s="197" t="str">
        <f t="shared" si="7"/>
        <v/>
      </c>
      <c r="I27" s="197"/>
      <c r="J27" s="197"/>
      <c r="K27" s="197"/>
      <c r="L27" s="197"/>
      <c r="M27" s="197" t="str">
        <f t="shared" si="8"/>
        <v/>
      </c>
      <c r="N27" s="197"/>
      <c r="O27" s="243"/>
      <c r="P27" s="269">
        <f t="shared" si="0"/>
        <v>0</v>
      </c>
      <c r="Q27" s="270">
        <f t="shared" si="1"/>
        <v>0</v>
      </c>
    </row>
    <row r="28" spans="1:17" ht="15" customHeight="1" x14ac:dyDescent="0.25">
      <c r="A28" s="164" t="s">
        <v>1997</v>
      </c>
      <c r="B28" s="171" t="s">
        <v>482</v>
      </c>
      <c r="C28" s="797" t="s">
        <v>2973</v>
      </c>
      <c r="D28" s="388" t="s">
        <v>33</v>
      </c>
      <c r="E28" s="195"/>
      <c r="F28" s="195"/>
      <c r="G28" s="195"/>
      <c r="H28" s="195" t="str">
        <f t="shared" si="7"/>
        <v/>
      </c>
      <c r="I28" s="195"/>
      <c r="J28" s="195"/>
      <c r="K28" s="195"/>
      <c r="L28" s="195"/>
      <c r="M28" s="195" t="str">
        <f t="shared" si="8"/>
        <v/>
      </c>
      <c r="N28" s="195"/>
      <c r="O28" s="243"/>
      <c r="P28" s="325">
        <f t="shared" si="0"/>
        <v>0</v>
      </c>
      <c r="Q28" s="326">
        <f t="shared" si="1"/>
        <v>0</v>
      </c>
    </row>
    <row r="29" spans="1:17" ht="10.9" customHeight="1" x14ac:dyDescent="0.25">
      <c r="A29" s="164" t="s">
        <v>1998</v>
      </c>
      <c r="B29" s="173" t="s">
        <v>483</v>
      </c>
      <c r="C29" s="795" t="s">
        <v>2947</v>
      </c>
      <c r="D29" s="141" t="s">
        <v>33</v>
      </c>
      <c r="E29" s="96"/>
      <c r="F29" s="96"/>
      <c r="G29" s="96"/>
      <c r="H29" s="96" t="str">
        <f t="shared" si="7"/>
        <v/>
      </c>
      <c r="I29" s="96"/>
      <c r="J29" s="96"/>
      <c r="K29" s="96"/>
      <c r="L29" s="96"/>
      <c r="M29" s="96" t="str">
        <f t="shared" si="8"/>
        <v/>
      </c>
      <c r="N29" s="96"/>
      <c r="O29" s="243"/>
      <c r="P29" s="244">
        <f t="shared" si="0"/>
        <v>0</v>
      </c>
      <c r="Q29" s="245">
        <f t="shared" si="1"/>
        <v>0</v>
      </c>
    </row>
    <row r="30" spans="1:17" ht="10.9" customHeight="1" x14ac:dyDescent="0.25">
      <c r="A30" s="164" t="s">
        <v>1999</v>
      </c>
      <c r="B30" s="174" t="s">
        <v>484</v>
      </c>
      <c r="C30" s="798" t="s">
        <v>2948</v>
      </c>
      <c r="D30" s="288" t="s">
        <v>33</v>
      </c>
      <c r="E30" s="196"/>
      <c r="F30" s="196"/>
      <c r="G30" s="196"/>
      <c r="H30" s="196" t="str">
        <f t="shared" si="7"/>
        <v/>
      </c>
      <c r="I30" s="196"/>
      <c r="J30" s="196"/>
      <c r="K30" s="196"/>
      <c r="L30" s="196"/>
      <c r="M30" s="196" t="str">
        <f t="shared" si="8"/>
        <v/>
      </c>
      <c r="N30" s="196"/>
      <c r="O30" s="243"/>
      <c r="P30" s="249">
        <f t="shared" si="0"/>
        <v>0</v>
      </c>
      <c r="Q30" s="250">
        <f t="shared" si="1"/>
        <v>0</v>
      </c>
    </row>
    <row r="31" spans="1:17" ht="10.9" customHeight="1" x14ac:dyDescent="0.25">
      <c r="A31" s="164" t="s">
        <v>2000</v>
      </c>
      <c r="B31" s="173" t="s">
        <v>485</v>
      </c>
      <c r="C31" s="795" t="s">
        <v>2949</v>
      </c>
      <c r="D31" s="141" t="s">
        <v>33</v>
      </c>
      <c r="E31" s="96"/>
      <c r="F31" s="96"/>
      <c r="G31" s="96"/>
      <c r="H31" s="96" t="str">
        <f t="shared" si="7"/>
        <v/>
      </c>
      <c r="I31" s="96"/>
      <c r="J31" s="96"/>
      <c r="K31" s="96"/>
      <c r="L31" s="96"/>
      <c r="M31" s="96" t="str">
        <f t="shared" si="8"/>
        <v/>
      </c>
      <c r="N31" s="96"/>
      <c r="O31" s="243"/>
      <c r="P31" s="244">
        <f t="shared" si="0"/>
        <v>0</v>
      </c>
      <c r="Q31" s="245">
        <f t="shared" si="1"/>
        <v>0</v>
      </c>
    </row>
    <row r="32" spans="1:17" ht="10.9" customHeight="1" x14ac:dyDescent="0.25">
      <c r="A32" s="164" t="s">
        <v>2001</v>
      </c>
      <c r="B32" s="176" t="s">
        <v>585</v>
      </c>
      <c r="C32" s="799" t="s">
        <v>2974</v>
      </c>
      <c r="D32" s="389" t="s">
        <v>33</v>
      </c>
      <c r="E32" s="199"/>
      <c r="F32" s="199"/>
      <c r="G32" s="199"/>
      <c r="H32" s="199" t="str">
        <f t="shared" si="7"/>
        <v/>
      </c>
      <c r="I32" s="199"/>
      <c r="J32" s="199"/>
      <c r="K32" s="199"/>
      <c r="L32" s="199"/>
      <c r="M32" s="199" t="str">
        <f t="shared" si="8"/>
        <v/>
      </c>
      <c r="N32" s="199"/>
      <c r="O32" s="243"/>
      <c r="P32" s="244">
        <f t="shared" si="0"/>
        <v>0</v>
      </c>
      <c r="Q32" s="245">
        <f t="shared" si="1"/>
        <v>0</v>
      </c>
    </row>
    <row r="33" spans="1:17" ht="10.9" customHeight="1" x14ac:dyDescent="0.25">
      <c r="A33" s="164" t="s">
        <v>2002</v>
      </c>
      <c r="B33" s="173" t="s">
        <v>486</v>
      </c>
      <c r="C33" s="795" t="s">
        <v>2959</v>
      </c>
      <c r="D33" s="141" t="s">
        <v>33</v>
      </c>
      <c r="E33" s="96"/>
      <c r="F33" s="96"/>
      <c r="G33" s="96"/>
      <c r="H33" s="96" t="str">
        <f t="shared" si="7"/>
        <v/>
      </c>
      <c r="I33" s="96"/>
      <c r="J33" s="96"/>
      <c r="K33" s="96"/>
      <c r="L33" s="96"/>
      <c r="M33" s="96" t="str">
        <f t="shared" si="8"/>
        <v/>
      </c>
      <c r="N33" s="96"/>
      <c r="O33" s="243"/>
      <c r="P33" s="244">
        <f t="shared" si="0"/>
        <v>0</v>
      </c>
      <c r="Q33" s="245">
        <f t="shared" si="1"/>
        <v>0</v>
      </c>
    </row>
    <row r="34" spans="1:17" ht="10.9" customHeight="1" x14ac:dyDescent="0.25">
      <c r="A34" s="164" t="s">
        <v>2003</v>
      </c>
      <c r="B34" s="176" t="s">
        <v>586</v>
      </c>
      <c r="C34" s="799" t="s">
        <v>2974</v>
      </c>
      <c r="D34" s="389" t="s">
        <v>33</v>
      </c>
      <c r="E34" s="199"/>
      <c r="F34" s="199"/>
      <c r="G34" s="199"/>
      <c r="H34" s="199" t="str">
        <f t="shared" si="7"/>
        <v/>
      </c>
      <c r="I34" s="199"/>
      <c r="J34" s="199"/>
      <c r="K34" s="199"/>
      <c r="L34" s="199"/>
      <c r="M34" s="199" t="str">
        <f t="shared" si="8"/>
        <v/>
      </c>
      <c r="N34" s="199"/>
      <c r="O34" s="243"/>
      <c r="P34" s="244">
        <f t="shared" si="0"/>
        <v>0</v>
      </c>
      <c r="Q34" s="245">
        <f t="shared" si="1"/>
        <v>0</v>
      </c>
    </row>
    <row r="35" spans="1:17" ht="10.9" customHeight="1" x14ac:dyDescent="0.25">
      <c r="A35" s="164" t="s">
        <v>2004</v>
      </c>
      <c r="B35" s="174" t="s">
        <v>487</v>
      </c>
      <c r="C35" s="798" t="s">
        <v>2960</v>
      </c>
      <c r="D35" s="288" t="s">
        <v>33</v>
      </c>
      <c r="E35" s="196"/>
      <c r="F35" s="196"/>
      <c r="G35" s="196"/>
      <c r="H35" s="196" t="str">
        <f t="shared" si="7"/>
        <v/>
      </c>
      <c r="I35" s="196"/>
      <c r="J35" s="196"/>
      <c r="K35" s="196"/>
      <c r="L35" s="196"/>
      <c r="M35" s="196" t="str">
        <f t="shared" si="8"/>
        <v/>
      </c>
      <c r="N35" s="196"/>
      <c r="O35" s="243"/>
      <c r="P35" s="249">
        <f t="shared" si="0"/>
        <v>0</v>
      </c>
      <c r="Q35" s="250">
        <f t="shared" si="1"/>
        <v>0</v>
      </c>
    </row>
    <row r="36" spans="1:17" ht="10.9" customHeight="1" x14ac:dyDescent="0.25">
      <c r="A36" s="164" t="s">
        <v>2269</v>
      </c>
      <c r="B36" s="173" t="s">
        <v>488</v>
      </c>
      <c r="C36" s="795" t="s">
        <v>2952</v>
      </c>
      <c r="D36" s="141" t="s">
        <v>33</v>
      </c>
      <c r="E36" s="96"/>
      <c r="F36" s="96"/>
      <c r="G36" s="96"/>
      <c r="H36" s="96" t="str">
        <f t="shared" si="7"/>
        <v/>
      </c>
      <c r="I36" s="96"/>
      <c r="J36" s="96"/>
      <c r="K36" s="96"/>
      <c r="L36" s="96"/>
      <c r="M36" s="96" t="str">
        <f t="shared" si="8"/>
        <v/>
      </c>
      <c r="N36" s="96"/>
      <c r="O36" s="243"/>
      <c r="P36" s="244">
        <f t="shared" si="0"/>
        <v>0</v>
      </c>
      <c r="Q36" s="245">
        <f t="shared" si="1"/>
        <v>0</v>
      </c>
    </row>
    <row r="37" spans="1:17" ht="10.9" customHeight="1" x14ac:dyDescent="0.25">
      <c r="A37" s="164" t="s">
        <v>2005</v>
      </c>
      <c r="B37" s="174" t="s">
        <v>489</v>
      </c>
      <c r="C37" s="798" t="s">
        <v>2953</v>
      </c>
      <c r="D37" s="288" t="s">
        <v>33</v>
      </c>
      <c r="E37" s="196"/>
      <c r="F37" s="196"/>
      <c r="G37" s="196"/>
      <c r="H37" s="196" t="str">
        <f t="shared" si="7"/>
        <v/>
      </c>
      <c r="I37" s="196"/>
      <c r="J37" s="196"/>
      <c r="K37" s="196"/>
      <c r="L37" s="196"/>
      <c r="M37" s="196" t="str">
        <f t="shared" si="8"/>
        <v/>
      </c>
      <c r="N37" s="196"/>
      <c r="O37" s="243"/>
      <c r="P37" s="249">
        <f t="shared" si="0"/>
        <v>0</v>
      </c>
      <c r="Q37" s="250">
        <f t="shared" si="1"/>
        <v>0</v>
      </c>
    </row>
    <row r="38" spans="1:17" ht="10.9" customHeight="1" x14ac:dyDescent="0.25">
      <c r="A38" s="164" t="s">
        <v>2006</v>
      </c>
      <c r="B38" s="173" t="s">
        <v>490</v>
      </c>
      <c r="C38" s="795" t="s">
        <v>3342</v>
      </c>
      <c r="D38" s="141" t="s">
        <v>33</v>
      </c>
      <c r="E38" s="96"/>
      <c r="F38" s="96"/>
      <c r="G38" s="96"/>
      <c r="H38" s="96" t="str">
        <f t="shared" si="7"/>
        <v/>
      </c>
      <c r="I38" s="96"/>
      <c r="J38" s="96"/>
      <c r="K38" s="96"/>
      <c r="L38" s="96"/>
      <c r="M38" s="96" t="str">
        <f t="shared" si="8"/>
        <v/>
      </c>
      <c r="N38" s="96"/>
      <c r="O38" s="243"/>
      <c r="P38" s="244">
        <f t="shared" si="0"/>
        <v>0</v>
      </c>
      <c r="Q38" s="245">
        <f t="shared" si="1"/>
        <v>0</v>
      </c>
    </row>
    <row r="39" spans="1:17" ht="10.9" customHeight="1" x14ac:dyDescent="0.25">
      <c r="A39" s="164" t="s">
        <v>2007</v>
      </c>
      <c r="B39" s="175" t="s">
        <v>491</v>
      </c>
      <c r="C39" s="796" t="s">
        <v>3343</v>
      </c>
      <c r="D39" s="101" t="s">
        <v>33</v>
      </c>
      <c r="E39" s="197"/>
      <c r="F39" s="197"/>
      <c r="G39" s="197"/>
      <c r="H39" s="197" t="str">
        <f t="shared" si="7"/>
        <v/>
      </c>
      <c r="I39" s="197"/>
      <c r="J39" s="197"/>
      <c r="K39" s="197"/>
      <c r="L39" s="197"/>
      <c r="M39" s="197" t="str">
        <f t="shared" si="8"/>
        <v/>
      </c>
      <c r="N39" s="197"/>
      <c r="O39" s="243"/>
      <c r="P39" s="269">
        <f t="shared" si="0"/>
        <v>0</v>
      </c>
      <c r="Q39" s="270">
        <f t="shared" si="1"/>
        <v>0</v>
      </c>
    </row>
    <row r="40" spans="1:17" ht="15" customHeight="1" x14ac:dyDescent="0.25">
      <c r="A40" s="164" t="s">
        <v>2008</v>
      </c>
      <c r="B40" s="171" t="s">
        <v>492</v>
      </c>
      <c r="C40" s="797" t="s">
        <v>2741</v>
      </c>
      <c r="D40" s="388" t="s">
        <v>33</v>
      </c>
      <c r="E40" s="195"/>
      <c r="F40" s="195"/>
      <c r="G40" s="195"/>
      <c r="H40" s="195" t="str">
        <f t="shared" si="7"/>
        <v/>
      </c>
      <c r="I40" s="195"/>
      <c r="J40" s="195"/>
      <c r="K40" s="195"/>
      <c r="L40" s="195"/>
      <c r="M40" s="195" t="str">
        <f t="shared" si="8"/>
        <v/>
      </c>
      <c r="N40" s="195"/>
      <c r="O40" s="243"/>
      <c r="P40" s="325">
        <f t="shared" ref="P40:P71" si="9">IF(OR(H40="NA",E40="NA",F40="NA",G40="NA"),"NA",SUM(H40)-SUM(E40:G40))</f>
        <v>0</v>
      </c>
      <c r="Q40" s="326">
        <f t="shared" ref="Q40:Q71" si="10">IF(OR(M40="NA",H40="NA",I40="NA",J40="NA",K40="NA",L40="NA"),"NA",SUM(M40)-SUM(H40:L40))</f>
        <v>0</v>
      </c>
    </row>
    <row r="41" spans="1:17" ht="10.9" customHeight="1" x14ac:dyDescent="0.25">
      <c r="A41" s="164" t="s">
        <v>2009</v>
      </c>
      <c r="B41" s="173" t="s">
        <v>493</v>
      </c>
      <c r="C41" s="795" t="s">
        <v>2947</v>
      </c>
      <c r="D41" s="141" t="s">
        <v>33</v>
      </c>
      <c r="E41" s="96"/>
      <c r="F41" s="96"/>
      <c r="G41" s="96"/>
      <c r="H41" s="96" t="str">
        <f t="shared" si="7"/>
        <v/>
      </c>
      <c r="I41" s="96"/>
      <c r="J41" s="96"/>
      <c r="K41" s="96"/>
      <c r="L41" s="96"/>
      <c r="M41" s="96" t="str">
        <f t="shared" si="8"/>
        <v/>
      </c>
      <c r="N41" s="96"/>
      <c r="O41" s="243"/>
      <c r="P41" s="244">
        <f t="shared" si="9"/>
        <v>0</v>
      </c>
      <c r="Q41" s="245">
        <f t="shared" si="10"/>
        <v>0</v>
      </c>
    </row>
    <row r="42" spans="1:17" ht="10.9" customHeight="1" x14ac:dyDescent="0.25">
      <c r="A42" s="164" t="s">
        <v>2010</v>
      </c>
      <c r="B42" s="174" t="s">
        <v>494</v>
      </c>
      <c r="C42" s="798" t="s">
        <v>2948</v>
      </c>
      <c r="D42" s="288" t="s">
        <v>33</v>
      </c>
      <c r="E42" s="196"/>
      <c r="F42" s="196"/>
      <c r="G42" s="196"/>
      <c r="H42" s="196" t="str">
        <f t="shared" si="7"/>
        <v/>
      </c>
      <c r="I42" s="196"/>
      <c r="J42" s="196"/>
      <c r="K42" s="196"/>
      <c r="L42" s="196"/>
      <c r="M42" s="196" t="str">
        <f t="shared" si="8"/>
        <v/>
      </c>
      <c r="N42" s="196"/>
      <c r="O42" s="243"/>
      <c r="P42" s="249">
        <f t="shared" si="9"/>
        <v>0</v>
      </c>
      <c r="Q42" s="250">
        <f t="shared" si="10"/>
        <v>0</v>
      </c>
    </row>
    <row r="43" spans="1:17" ht="10.9" customHeight="1" x14ac:dyDescent="0.25">
      <c r="A43" s="164" t="s">
        <v>2011</v>
      </c>
      <c r="B43" s="173" t="s">
        <v>495</v>
      </c>
      <c r="C43" s="795" t="s">
        <v>2949</v>
      </c>
      <c r="D43" s="141" t="s">
        <v>33</v>
      </c>
      <c r="E43" s="96"/>
      <c r="F43" s="96"/>
      <c r="G43" s="96"/>
      <c r="H43" s="96" t="str">
        <f t="shared" si="7"/>
        <v/>
      </c>
      <c r="I43" s="96"/>
      <c r="J43" s="96"/>
      <c r="K43" s="96"/>
      <c r="L43" s="96"/>
      <c r="M43" s="96" t="str">
        <f t="shared" si="8"/>
        <v/>
      </c>
      <c r="N43" s="96"/>
      <c r="O43" s="243"/>
      <c r="P43" s="244">
        <f t="shared" si="9"/>
        <v>0</v>
      </c>
      <c r="Q43" s="245">
        <f t="shared" si="10"/>
        <v>0</v>
      </c>
    </row>
    <row r="44" spans="1:17" ht="10.9" customHeight="1" x14ac:dyDescent="0.25">
      <c r="A44" s="164" t="s">
        <v>2012</v>
      </c>
      <c r="B44" s="176" t="s">
        <v>587</v>
      </c>
      <c r="C44" s="799" t="s">
        <v>2974</v>
      </c>
      <c r="D44" s="389" t="s">
        <v>33</v>
      </c>
      <c r="E44" s="199"/>
      <c r="F44" s="199"/>
      <c r="G44" s="199"/>
      <c r="H44" s="199" t="str">
        <f t="shared" si="7"/>
        <v/>
      </c>
      <c r="I44" s="199"/>
      <c r="J44" s="199"/>
      <c r="K44" s="199"/>
      <c r="L44" s="199"/>
      <c r="M44" s="199" t="str">
        <f t="shared" si="8"/>
        <v/>
      </c>
      <c r="N44" s="199"/>
      <c r="O44" s="243"/>
      <c r="P44" s="244">
        <f t="shared" si="9"/>
        <v>0</v>
      </c>
      <c r="Q44" s="245">
        <f t="shared" si="10"/>
        <v>0</v>
      </c>
    </row>
    <row r="45" spans="1:17" ht="10.9" customHeight="1" x14ac:dyDescent="0.25">
      <c r="A45" s="164" t="s">
        <v>2013</v>
      </c>
      <c r="B45" s="173" t="s">
        <v>496</v>
      </c>
      <c r="C45" s="795" t="s">
        <v>2959</v>
      </c>
      <c r="D45" s="141" t="s">
        <v>33</v>
      </c>
      <c r="E45" s="96"/>
      <c r="F45" s="96"/>
      <c r="G45" s="96"/>
      <c r="H45" s="96" t="str">
        <f t="shared" si="7"/>
        <v/>
      </c>
      <c r="I45" s="96"/>
      <c r="J45" s="96"/>
      <c r="K45" s="96"/>
      <c r="L45" s="96"/>
      <c r="M45" s="96" t="str">
        <f t="shared" si="8"/>
        <v/>
      </c>
      <c r="N45" s="96"/>
      <c r="O45" s="243"/>
      <c r="P45" s="244">
        <f t="shared" si="9"/>
        <v>0</v>
      </c>
      <c r="Q45" s="245">
        <f t="shared" si="10"/>
        <v>0</v>
      </c>
    </row>
    <row r="46" spans="1:17" ht="10.9" customHeight="1" x14ac:dyDescent="0.25">
      <c r="A46" s="164" t="s">
        <v>2014</v>
      </c>
      <c r="B46" s="176" t="s">
        <v>588</v>
      </c>
      <c r="C46" s="799" t="s">
        <v>2974</v>
      </c>
      <c r="D46" s="389" t="s">
        <v>33</v>
      </c>
      <c r="E46" s="199"/>
      <c r="F46" s="199"/>
      <c r="G46" s="199"/>
      <c r="H46" s="199" t="str">
        <f t="shared" si="7"/>
        <v/>
      </c>
      <c r="I46" s="199"/>
      <c r="J46" s="199"/>
      <c r="K46" s="199"/>
      <c r="L46" s="199"/>
      <c r="M46" s="199" t="str">
        <f t="shared" si="8"/>
        <v/>
      </c>
      <c r="N46" s="199"/>
      <c r="O46" s="243"/>
      <c r="P46" s="244">
        <f t="shared" si="9"/>
        <v>0</v>
      </c>
      <c r="Q46" s="245">
        <f t="shared" si="10"/>
        <v>0</v>
      </c>
    </row>
    <row r="47" spans="1:17" ht="10.9" customHeight="1" x14ac:dyDescent="0.25">
      <c r="A47" s="164" t="s">
        <v>2015</v>
      </c>
      <c r="B47" s="174" t="s">
        <v>497</v>
      </c>
      <c r="C47" s="798" t="s">
        <v>2960</v>
      </c>
      <c r="D47" s="288" t="s">
        <v>33</v>
      </c>
      <c r="E47" s="196"/>
      <c r="F47" s="196"/>
      <c r="G47" s="196"/>
      <c r="H47" s="196" t="str">
        <f t="shared" si="7"/>
        <v/>
      </c>
      <c r="I47" s="196"/>
      <c r="J47" s="196"/>
      <c r="K47" s="196"/>
      <c r="L47" s="196"/>
      <c r="M47" s="196" t="str">
        <f t="shared" si="8"/>
        <v/>
      </c>
      <c r="N47" s="196"/>
      <c r="O47" s="243"/>
      <c r="P47" s="249">
        <f t="shared" si="9"/>
        <v>0</v>
      </c>
      <c r="Q47" s="250">
        <f t="shared" si="10"/>
        <v>0</v>
      </c>
    </row>
    <row r="48" spans="1:17" ht="10.9" customHeight="1" x14ac:dyDescent="0.25">
      <c r="A48" s="164" t="s">
        <v>2270</v>
      </c>
      <c r="B48" s="173" t="s">
        <v>498</v>
      </c>
      <c r="C48" s="795" t="s">
        <v>2952</v>
      </c>
      <c r="D48" s="141" t="s">
        <v>33</v>
      </c>
      <c r="E48" s="96"/>
      <c r="F48" s="96"/>
      <c r="G48" s="96"/>
      <c r="H48" s="96" t="str">
        <f t="shared" si="7"/>
        <v/>
      </c>
      <c r="I48" s="96"/>
      <c r="J48" s="96"/>
      <c r="K48" s="96"/>
      <c r="L48" s="96"/>
      <c r="M48" s="96" t="str">
        <f t="shared" si="8"/>
        <v/>
      </c>
      <c r="N48" s="96"/>
      <c r="O48" s="243"/>
      <c r="P48" s="244">
        <f t="shared" si="9"/>
        <v>0</v>
      </c>
      <c r="Q48" s="245">
        <f t="shared" si="10"/>
        <v>0</v>
      </c>
    </row>
    <row r="49" spans="1:17" ht="10.9" customHeight="1" x14ac:dyDescent="0.25">
      <c r="A49" s="164" t="s">
        <v>2016</v>
      </c>
      <c r="B49" s="174" t="s">
        <v>499</v>
      </c>
      <c r="C49" s="798" t="s">
        <v>2953</v>
      </c>
      <c r="D49" s="288" t="s">
        <v>33</v>
      </c>
      <c r="E49" s="196"/>
      <c r="F49" s="196"/>
      <c r="G49" s="196"/>
      <c r="H49" s="196" t="str">
        <f t="shared" ref="H49:H71" si="11">IF(OR(E49="NA",F49="NA",G49="NA"),"NA",IF(AND(E49="",F49="",G49=""),"",SUM(E49:G49)))</f>
        <v/>
      </c>
      <c r="I49" s="196"/>
      <c r="J49" s="196"/>
      <c r="K49" s="196"/>
      <c r="L49" s="196"/>
      <c r="M49" s="196" t="str">
        <f t="shared" ref="M49:M71" si="12">IF(OR(H49="NA",I49="NA",J49="NA",K49="NA",L49="NA"),"NA",IF(AND(H49="",I49="",J49="",K49="",L49=""),"",SUM(H49:L49)))</f>
        <v/>
      </c>
      <c r="N49" s="196"/>
      <c r="O49" s="243"/>
      <c r="P49" s="249">
        <f t="shared" si="9"/>
        <v>0</v>
      </c>
      <c r="Q49" s="250">
        <f t="shared" si="10"/>
        <v>0</v>
      </c>
    </row>
    <row r="50" spans="1:17" ht="10.9" customHeight="1" x14ac:dyDescent="0.25">
      <c r="A50" s="164" t="s">
        <v>2017</v>
      </c>
      <c r="B50" s="173" t="s">
        <v>500</v>
      </c>
      <c r="C50" s="795" t="s">
        <v>3342</v>
      </c>
      <c r="D50" s="141" t="s">
        <v>33</v>
      </c>
      <c r="E50" s="96"/>
      <c r="F50" s="96"/>
      <c r="G50" s="96"/>
      <c r="H50" s="96" t="str">
        <f t="shared" si="11"/>
        <v/>
      </c>
      <c r="I50" s="96"/>
      <c r="J50" s="96"/>
      <c r="K50" s="96"/>
      <c r="L50" s="96"/>
      <c r="M50" s="96" t="str">
        <f t="shared" si="12"/>
        <v/>
      </c>
      <c r="N50" s="96"/>
      <c r="O50" s="243"/>
      <c r="P50" s="244">
        <f t="shared" si="9"/>
        <v>0</v>
      </c>
      <c r="Q50" s="245">
        <f t="shared" si="10"/>
        <v>0</v>
      </c>
    </row>
    <row r="51" spans="1:17" ht="10.9" customHeight="1" x14ac:dyDescent="0.25">
      <c r="A51" s="164" t="s">
        <v>2018</v>
      </c>
      <c r="B51" s="175" t="s">
        <v>501</v>
      </c>
      <c r="C51" s="796" t="s">
        <v>3343</v>
      </c>
      <c r="D51" s="101" t="s">
        <v>33</v>
      </c>
      <c r="E51" s="197"/>
      <c r="F51" s="197"/>
      <c r="G51" s="197"/>
      <c r="H51" s="197" t="str">
        <f t="shared" si="11"/>
        <v/>
      </c>
      <c r="I51" s="197"/>
      <c r="J51" s="197"/>
      <c r="K51" s="197"/>
      <c r="L51" s="197"/>
      <c r="M51" s="197" t="str">
        <f t="shared" si="12"/>
        <v/>
      </c>
      <c r="N51" s="197"/>
      <c r="O51" s="243"/>
      <c r="P51" s="269">
        <f t="shared" si="9"/>
        <v>0</v>
      </c>
      <c r="Q51" s="270">
        <f t="shared" si="10"/>
        <v>0</v>
      </c>
    </row>
    <row r="52" spans="1:17" ht="15" customHeight="1" x14ac:dyDescent="0.25">
      <c r="A52" s="164" t="s">
        <v>2019</v>
      </c>
      <c r="B52" s="171" t="s">
        <v>502</v>
      </c>
      <c r="C52" s="797" t="s">
        <v>2962</v>
      </c>
      <c r="D52" s="388" t="s">
        <v>33</v>
      </c>
      <c r="E52" s="195"/>
      <c r="F52" s="195"/>
      <c r="G52" s="195"/>
      <c r="H52" s="195" t="str">
        <f t="shared" si="11"/>
        <v/>
      </c>
      <c r="I52" s="195"/>
      <c r="J52" s="195"/>
      <c r="K52" s="195"/>
      <c r="L52" s="195"/>
      <c r="M52" s="195" t="str">
        <f t="shared" si="12"/>
        <v/>
      </c>
      <c r="N52" s="195"/>
      <c r="O52" s="243"/>
      <c r="P52" s="325">
        <f t="shared" si="9"/>
        <v>0</v>
      </c>
      <c r="Q52" s="326">
        <f t="shared" si="10"/>
        <v>0</v>
      </c>
    </row>
    <row r="53" spans="1:17" ht="10.9" customHeight="1" x14ac:dyDescent="0.25">
      <c r="A53" s="164" t="s">
        <v>2020</v>
      </c>
      <c r="B53" s="173" t="s">
        <v>503</v>
      </c>
      <c r="C53" s="795" t="s">
        <v>2947</v>
      </c>
      <c r="D53" s="141" t="s">
        <v>33</v>
      </c>
      <c r="E53" s="96"/>
      <c r="F53" s="96"/>
      <c r="G53" s="96"/>
      <c r="H53" s="96" t="str">
        <f t="shared" si="11"/>
        <v/>
      </c>
      <c r="I53" s="96"/>
      <c r="J53" s="96"/>
      <c r="K53" s="96"/>
      <c r="L53" s="96"/>
      <c r="M53" s="96" t="str">
        <f t="shared" si="12"/>
        <v/>
      </c>
      <c r="N53" s="96"/>
      <c r="O53" s="243"/>
      <c r="P53" s="244">
        <f t="shared" si="9"/>
        <v>0</v>
      </c>
      <c r="Q53" s="245">
        <f t="shared" si="10"/>
        <v>0</v>
      </c>
    </row>
    <row r="54" spans="1:17" ht="10.9" customHeight="1" x14ac:dyDescent="0.25">
      <c r="A54" s="164" t="s">
        <v>2021</v>
      </c>
      <c r="B54" s="174" t="s">
        <v>504</v>
      </c>
      <c r="C54" s="798" t="s">
        <v>2948</v>
      </c>
      <c r="D54" s="288" t="s">
        <v>33</v>
      </c>
      <c r="E54" s="196"/>
      <c r="F54" s="196"/>
      <c r="G54" s="196"/>
      <c r="H54" s="196" t="str">
        <f t="shared" si="11"/>
        <v/>
      </c>
      <c r="I54" s="196"/>
      <c r="J54" s="196"/>
      <c r="K54" s="196"/>
      <c r="L54" s="196"/>
      <c r="M54" s="196" t="str">
        <f t="shared" si="12"/>
        <v/>
      </c>
      <c r="N54" s="196"/>
      <c r="O54" s="243"/>
      <c r="P54" s="249">
        <f t="shared" si="9"/>
        <v>0</v>
      </c>
      <c r="Q54" s="250">
        <f t="shared" si="10"/>
        <v>0</v>
      </c>
    </row>
    <row r="55" spans="1:17" ht="10.9" customHeight="1" x14ac:dyDescent="0.25">
      <c r="A55" s="164" t="s">
        <v>2022</v>
      </c>
      <c r="B55" s="173" t="s">
        <v>505</v>
      </c>
      <c r="C55" s="795" t="s">
        <v>2949</v>
      </c>
      <c r="D55" s="141" t="s">
        <v>33</v>
      </c>
      <c r="E55" s="96"/>
      <c r="F55" s="96"/>
      <c r="G55" s="96"/>
      <c r="H55" s="96" t="str">
        <f t="shared" si="11"/>
        <v/>
      </c>
      <c r="I55" s="96"/>
      <c r="J55" s="96"/>
      <c r="K55" s="96"/>
      <c r="L55" s="96"/>
      <c r="M55" s="96" t="str">
        <f t="shared" si="12"/>
        <v/>
      </c>
      <c r="N55" s="96"/>
      <c r="O55" s="243"/>
      <c r="P55" s="244">
        <f t="shared" si="9"/>
        <v>0</v>
      </c>
      <c r="Q55" s="245">
        <f t="shared" si="10"/>
        <v>0</v>
      </c>
    </row>
    <row r="56" spans="1:17" ht="10.9" customHeight="1" x14ac:dyDescent="0.25">
      <c r="A56" s="164" t="s">
        <v>2023</v>
      </c>
      <c r="B56" s="173" t="s">
        <v>506</v>
      </c>
      <c r="C56" s="795" t="s">
        <v>2950</v>
      </c>
      <c r="D56" s="141" t="s">
        <v>33</v>
      </c>
      <c r="E56" s="93"/>
      <c r="F56" s="93"/>
      <c r="G56" s="93"/>
      <c r="H56" s="93" t="str">
        <f t="shared" si="11"/>
        <v/>
      </c>
      <c r="I56" s="93"/>
      <c r="J56" s="93"/>
      <c r="K56" s="93"/>
      <c r="L56" s="93"/>
      <c r="M56" s="93" t="str">
        <f t="shared" si="12"/>
        <v/>
      </c>
      <c r="N56" s="93"/>
      <c r="O56" s="243"/>
      <c r="P56" s="244">
        <f t="shared" si="9"/>
        <v>0</v>
      </c>
      <c r="Q56" s="245">
        <f t="shared" si="10"/>
        <v>0</v>
      </c>
    </row>
    <row r="57" spans="1:17" ht="10.9" customHeight="1" x14ac:dyDescent="0.25">
      <c r="A57" s="164" t="s">
        <v>2024</v>
      </c>
      <c r="B57" s="174" t="s">
        <v>507</v>
      </c>
      <c r="C57" s="798" t="s">
        <v>2951</v>
      </c>
      <c r="D57" s="288" t="s">
        <v>33</v>
      </c>
      <c r="E57" s="192"/>
      <c r="F57" s="192"/>
      <c r="G57" s="192"/>
      <c r="H57" s="192" t="str">
        <f t="shared" si="11"/>
        <v/>
      </c>
      <c r="I57" s="192"/>
      <c r="J57" s="192"/>
      <c r="K57" s="192"/>
      <c r="L57" s="192"/>
      <c r="M57" s="192" t="str">
        <f t="shared" si="12"/>
        <v/>
      </c>
      <c r="N57" s="192"/>
      <c r="O57" s="243"/>
      <c r="P57" s="249">
        <f t="shared" si="9"/>
        <v>0</v>
      </c>
      <c r="Q57" s="250">
        <f t="shared" si="10"/>
        <v>0</v>
      </c>
    </row>
    <row r="58" spans="1:17" ht="10.9" customHeight="1" x14ac:dyDescent="0.25">
      <c r="A58" s="164" t="s">
        <v>2271</v>
      </c>
      <c r="B58" s="173" t="s">
        <v>508</v>
      </c>
      <c r="C58" s="795" t="s">
        <v>2955</v>
      </c>
      <c r="D58" s="141" t="s">
        <v>33</v>
      </c>
      <c r="E58" s="93"/>
      <c r="F58" s="93"/>
      <c r="G58" s="93"/>
      <c r="H58" s="93" t="str">
        <f t="shared" si="11"/>
        <v/>
      </c>
      <c r="I58" s="93"/>
      <c r="J58" s="93"/>
      <c r="K58" s="93"/>
      <c r="L58" s="93"/>
      <c r="M58" s="93" t="str">
        <f t="shared" si="12"/>
        <v/>
      </c>
      <c r="N58" s="93"/>
      <c r="O58" s="243"/>
      <c r="P58" s="244">
        <f t="shared" si="9"/>
        <v>0</v>
      </c>
      <c r="Q58" s="245">
        <f t="shared" si="10"/>
        <v>0</v>
      </c>
    </row>
    <row r="59" spans="1:17" ht="10.9" customHeight="1" x14ac:dyDescent="0.25">
      <c r="A59" s="164" t="s">
        <v>2025</v>
      </c>
      <c r="B59" s="174" t="s">
        <v>509</v>
      </c>
      <c r="C59" s="798" t="s">
        <v>2956</v>
      </c>
      <c r="D59" s="288" t="s">
        <v>33</v>
      </c>
      <c r="E59" s="192"/>
      <c r="F59" s="192"/>
      <c r="G59" s="192"/>
      <c r="H59" s="192" t="str">
        <f t="shared" si="11"/>
        <v/>
      </c>
      <c r="I59" s="192"/>
      <c r="J59" s="192"/>
      <c r="K59" s="192"/>
      <c r="L59" s="192"/>
      <c r="M59" s="192" t="str">
        <f t="shared" si="12"/>
        <v/>
      </c>
      <c r="N59" s="192"/>
      <c r="O59" s="243"/>
      <c r="P59" s="249">
        <f t="shared" si="9"/>
        <v>0</v>
      </c>
      <c r="Q59" s="250">
        <f t="shared" si="10"/>
        <v>0</v>
      </c>
    </row>
    <row r="60" spans="1:17" ht="10.9" customHeight="1" x14ac:dyDescent="0.25">
      <c r="A60" s="164" t="s">
        <v>2026</v>
      </c>
      <c r="B60" s="173" t="s">
        <v>510</v>
      </c>
      <c r="C60" s="795" t="s">
        <v>3342</v>
      </c>
      <c r="D60" s="141" t="s">
        <v>33</v>
      </c>
      <c r="E60" s="93"/>
      <c r="F60" s="93"/>
      <c r="G60" s="93"/>
      <c r="H60" s="93" t="str">
        <f t="shared" si="11"/>
        <v/>
      </c>
      <c r="I60" s="93"/>
      <c r="J60" s="93"/>
      <c r="K60" s="93"/>
      <c r="L60" s="93"/>
      <c r="M60" s="93" t="str">
        <f t="shared" si="12"/>
        <v/>
      </c>
      <c r="N60" s="93"/>
      <c r="O60" s="243"/>
      <c r="P60" s="244">
        <f t="shared" si="9"/>
        <v>0</v>
      </c>
      <c r="Q60" s="245">
        <f t="shared" si="10"/>
        <v>0</v>
      </c>
    </row>
    <row r="61" spans="1:17" ht="10.9" customHeight="1" x14ac:dyDescent="0.25">
      <c r="A61" s="164" t="s">
        <v>2027</v>
      </c>
      <c r="B61" s="175" t="s">
        <v>511</v>
      </c>
      <c r="C61" s="796" t="s">
        <v>3343</v>
      </c>
      <c r="D61" s="101" t="s">
        <v>33</v>
      </c>
      <c r="E61" s="190"/>
      <c r="F61" s="190"/>
      <c r="G61" s="190"/>
      <c r="H61" s="190" t="str">
        <f t="shared" si="11"/>
        <v/>
      </c>
      <c r="I61" s="190"/>
      <c r="J61" s="190"/>
      <c r="K61" s="190"/>
      <c r="L61" s="190"/>
      <c r="M61" s="190" t="str">
        <f t="shared" si="12"/>
        <v/>
      </c>
      <c r="N61" s="190"/>
      <c r="O61" s="243"/>
      <c r="P61" s="269">
        <f t="shared" si="9"/>
        <v>0</v>
      </c>
      <c r="Q61" s="270">
        <f t="shared" si="10"/>
        <v>0</v>
      </c>
    </row>
    <row r="62" spans="1:17" ht="15" customHeight="1" x14ac:dyDescent="0.25">
      <c r="A62" s="164" t="s">
        <v>2028</v>
      </c>
      <c r="B62" s="171" t="s">
        <v>512</v>
      </c>
      <c r="C62" s="797" t="s">
        <v>2774</v>
      </c>
      <c r="D62" s="388" t="s">
        <v>33</v>
      </c>
      <c r="E62" s="198"/>
      <c r="F62" s="198"/>
      <c r="G62" s="198"/>
      <c r="H62" s="198" t="str">
        <f t="shared" si="11"/>
        <v/>
      </c>
      <c r="I62" s="198"/>
      <c r="J62" s="198"/>
      <c r="K62" s="198"/>
      <c r="L62" s="198"/>
      <c r="M62" s="198" t="str">
        <f t="shared" si="12"/>
        <v/>
      </c>
      <c r="N62" s="198"/>
      <c r="O62" s="243"/>
      <c r="P62" s="325">
        <f t="shared" si="9"/>
        <v>0</v>
      </c>
      <c r="Q62" s="326">
        <f t="shared" si="10"/>
        <v>0</v>
      </c>
    </row>
    <row r="63" spans="1:17" ht="10.9" customHeight="1" x14ac:dyDescent="0.25">
      <c r="A63" s="164" t="s">
        <v>2029</v>
      </c>
      <c r="B63" s="173" t="s">
        <v>513</v>
      </c>
      <c r="C63" s="795" t="s">
        <v>2947</v>
      </c>
      <c r="D63" s="141" t="s">
        <v>33</v>
      </c>
      <c r="E63" s="93"/>
      <c r="F63" s="93"/>
      <c r="G63" s="93"/>
      <c r="H63" s="93" t="str">
        <f t="shared" si="11"/>
        <v/>
      </c>
      <c r="I63" s="93"/>
      <c r="J63" s="93"/>
      <c r="K63" s="93"/>
      <c r="L63" s="93"/>
      <c r="M63" s="93" t="str">
        <f t="shared" si="12"/>
        <v/>
      </c>
      <c r="N63" s="93"/>
      <c r="O63" s="243"/>
      <c r="P63" s="244">
        <f t="shared" si="9"/>
        <v>0</v>
      </c>
      <c r="Q63" s="245">
        <f t="shared" si="10"/>
        <v>0</v>
      </c>
    </row>
    <row r="64" spans="1:17" ht="10.9" customHeight="1" x14ac:dyDescent="0.25">
      <c r="A64" s="164" t="s">
        <v>2030</v>
      </c>
      <c r="B64" s="174" t="s">
        <v>514</v>
      </c>
      <c r="C64" s="798" t="s">
        <v>2948</v>
      </c>
      <c r="D64" s="288" t="s">
        <v>33</v>
      </c>
      <c r="E64" s="192"/>
      <c r="F64" s="192"/>
      <c r="G64" s="192"/>
      <c r="H64" s="192" t="str">
        <f t="shared" si="11"/>
        <v/>
      </c>
      <c r="I64" s="192"/>
      <c r="J64" s="192"/>
      <c r="K64" s="192"/>
      <c r="L64" s="192"/>
      <c r="M64" s="192" t="str">
        <f t="shared" si="12"/>
        <v/>
      </c>
      <c r="N64" s="192"/>
      <c r="O64" s="243"/>
      <c r="P64" s="249">
        <f t="shared" si="9"/>
        <v>0</v>
      </c>
      <c r="Q64" s="250">
        <f t="shared" si="10"/>
        <v>0</v>
      </c>
    </row>
    <row r="65" spans="1:17" ht="10.9" customHeight="1" x14ac:dyDescent="0.25">
      <c r="A65" s="164" t="s">
        <v>2031</v>
      </c>
      <c r="B65" s="173" t="s">
        <v>515</v>
      </c>
      <c r="C65" s="795" t="s">
        <v>2949</v>
      </c>
      <c r="D65" s="141" t="s">
        <v>33</v>
      </c>
      <c r="E65" s="93"/>
      <c r="F65" s="93"/>
      <c r="G65" s="93"/>
      <c r="H65" s="93" t="str">
        <f t="shared" si="11"/>
        <v/>
      </c>
      <c r="I65" s="93"/>
      <c r="J65" s="93"/>
      <c r="K65" s="93"/>
      <c r="L65" s="93"/>
      <c r="M65" s="93" t="str">
        <f t="shared" si="12"/>
        <v/>
      </c>
      <c r="N65" s="93"/>
      <c r="O65" s="243"/>
      <c r="P65" s="244">
        <f t="shared" si="9"/>
        <v>0</v>
      </c>
      <c r="Q65" s="245">
        <f t="shared" si="10"/>
        <v>0</v>
      </c>
    </row>
    <row r="66" spans="1:17" ht="10.9" customHeight="1" x14ac:dyDescent="0.25">
      <c r="A66" s="164" t="s">
        <v>2032</v>
      </c>
      <c r="B66" s="173" t="s">
        <v>516</v>
      </c>
      <c r="C66" s="795" t="s">
        <v>2950</v>
      </c>
      <c r="D66" s="141" t="s">
        <v>33</v>
      </c>
      <c r="E66" s="93"/>
      <c r="F66" s="93"/>
      <c r="G66" s="93"/>
      <c r="H66" s="93" t="str">
        <f t="shared" si="11"/>
        <v/>
      </c>
      <c r="I66" s="93"/>
      <c r="J66" s="93"/>
      <c r="K66" s="93"/>
      <c r="L66" s="93"/>
      <c r="M66" s="93" t="str">
        <f t="shared" si="12"/>
        <v/>
      </c>
      <c r="N66" s="93"/>
      <c r="O66" s="243"/>
      <c r="P66" s="244">
        <f t="shared" si="9"/>
        <v>0</v>
      </c>
      <c r="Q66" s="245">
        <f t="shared" si="10"/>
        <v>0</v>
      </c>
    </row>
    <row r="67" spans="1:17" ht="10.9" customHeight="1" x14ac:dyDescent="0.25">
      <c r="A67" s="164" t="s">
        <v>2033</v>
      </c>
      <c r="B67" s="174" t="s">
        <v>517</v>
      </c>
      <c r="C67" s="798" t="s">
        <v>2951</v>
      </c>
      <c r="D67" s="288" t="s">
        <v>33</v>
      </c>
      <c r="E67" s="192"/>
      <c r="F67" s="192"/>
      <c r="G67" s="192"/>
      <c r="H67" s="192" t="str">
        <f t="shared" si="11"/>
        <v/>
      </c>
      <c r="I67" s="192"/>
      <c r="J67" s="192"/>
      <c r="K67" s="192"/>
      <c r="L67" s="192"/>
      <c r="M67" s="192" t="str">
        <f t="shared" si="12"/>
        <v/>
      </c>
      <c r="N67" s="192"/>
      <c r="O67" s="243"/>
      <c r="P67" s="249">
        <f t="shared" si="9"/>
        <v>0</v>
      </c>
      <c r="Q67" s="250">
        <f t="shared" si="10"/>
        <v>0</v>
      </c>
    </row>
    <row r="68" spans="1:17" ht="10.9" customHeight="1" x14ac:dyDescent="0.25">
      <c r="A68" s="164" t="s">
        <v>2272</v>
      </c>
      <c r="B68" s="173" t="s">
        <v>518</v>
      </c>
      <c r="C68" s="795" t="s">
        <v>2955</v>
      </c>
      <c r="D68" s="141" t="s">
        <v>33</v>
      </c>
      <c r="E68" s="93"/>
      <c r="F68" s="93"/>
      <c r="G68" s="93"/>
      <c r="H68" s="93" t="str">
        <f t="shared" si="11"/>
        <v/>
      </c>
      <c r="I68" s="93"/>
      <c r="J68" s="93"/>
      <c r="K68" s="93"/>
      <c r="L68" s="93"/>
      <c r="M68" s="93" t="str">
        <f t="shared" si="12"/>
        <v/>
      </c>
      <c r="N68" s="93"/>
      <c r="O68" s="243"/>
      <c r="P68" s="244">
        <f t="shared" si="9"/>
        <v>0</v>
      </c>
      <c r="Q68" s="245">
        <f t="shared" si="10"/>
        <v>0</v>
      </c>
    </row>
    <row r="69" spans="1:17" ht="10.9" customHeight="1" x14ac:dyDescent="0.25">
      <c r="A69" s="164" t="s">
        <v>2034</v>
      </c>
      <c r="B69" s="174" t="s">
        <v>519</v>
      </c>
      <c r="C69" s="798" t="s">
        <v>2956</v>
      </c>
      <c r="D69" s="288" t="s">
        <v>33</v>
      </c>
      <c r="E69" s="192"/>
      <c r="F69" s="192"/>
      <c r="G69" s="192"/>
      <c r="H69" s="192" t="str">
        <f t="shared" si="11"/>
        <v/>
      </c>
      <c r="I69" s="192"/>
      <c r="J69" s="192"/>
      <c r="K69" s="192"/>
      <c r="L69" s="192"/>
      <c r="M69" s="192" t="str">
        <f t="shared" si="12"/>
        <v/>
      </c>
      <c r="N69" s="192"/>
      <c r="O69" s="243"/>
      <c r="P69" s="249">
        <f t="shared" si="9"/>
        <v>0</v>
      </c>
      <c r="Q69" s="250">
        <f t="shared" si="10"/>
        <v>0</v>
      </c>
    </row>
    <row r="70" spans="1:17" ht="10.9" customHeight="1" x14ac:dyDescent="0.25">
      <c r="A70" s="164" t="s">
        <v>2035</v>
      </c>
      <c r="B70" s="173" t="s">
        <v>520</v>
      </c>
      <c r="C70" s="795" t="s">
        <v>3342</v>
      </c>
      <c r="D70" s="141" t="s">
        <v>33</v>
      </c>
      <c r="E70" s="93"/>
      <c r="F70" s="93"/>
      <c r="G70" s="93"/>
      <c r="H70" s="93" t="str">
        <f t="shared" si="11"/>
        <v/>
      </c>
      <c r="I70" s="93"/>
      <c r="J70" s="93"/>
      <c r="K70" s="93"/>
      <c r="L70" s="93"/>
      <c r="M70" s="93" t="str">
        <f t="shared" si="12"/>
        <v/>
      </c>
      <c r="N70" s="93"/>
      <c r="O70" s="243"/>
      <c r="P70" s="244">
        <f t="shared" si="9"/>
        <v>0</v>
      </c>
      <c r="Q70" s="245">
        <f t="shared" si="10"/>
        <v>0</v>
      </c>
    </row>
    <row r="71" spans="1:17" ht="10.9" customHeight="1" x14ac:dyDescent="0.25">
      <c r="A71" s="164" t="s">
        <v>2036</v>
      </c>
      <c r="B71" s="175" t="s">
        <v>521</v>
      </c>
      <c r="C71" s="796" t="s">
        <v>3343</v>
      </c>
      <c r="D71" s="101" t="s">
        <v>33</v>
      </c>
      <c r="E71" s="190"/>
      <c r="F71" s="190"/>
      <c r="G71" s="190"/>
      <c r="H71" s="190" t="str">
        <f t="shared" si="11"/>
        <v/>
      </c>
      <c r="I71" s="190"/>
      <c r="J71" s="190"/>
      <c r="K71" s="190"/>
      <c r="L71" s="190"/>
      <c r="M71" s="190" t="str">
        <f t="shared" si="12"/>
        <v/>
      </c>
      <c r="N71" s="190"/>
      <c r="O71" s="243"/>
      <c r="P71" s="269">
        <f t="shared" si="9"/>
        <v>0</v>
      </c>
      <c r="Q71" s="270">
        <f t="shared" si="10"/>
        <v>0</v>
      </c>
    </row>
    <row r="72" spans="1:17" s="125" customFormat="1" ht="9.75" x14ac:dyDescent="0.15">
      <c r="B72" s="289"/>
      <c r="C72" s="287"/>
      <c r="D72" s="287"/>
      <c r="E72" s="316"/>
      <c r="F72" s="316"/>
      <c r="G72" s="316"/>
      <c r="H72" s="316"/>
      <c r="I72" s="316"/>
      <c r="J72" s="316"/>
      <c r="K72" s="272"/>
      <c r="L72" s="272"/>
      <c r="M72" s="272"/>
      <c r="N72" s="272"/>
      <c r="O72" s="272"/>
      <c r="P72" s="272"/>
      <c r="Q72" s="272"/>
    </row>
    <row r="73" spans="1:17" s="330" customFormat="1" ht="15.6" customHeight="1" x14ac:dyDescent="0.2">
      <c r="B73" s="621" t="s">
        <v>2533</v>
      </c>
      <c r="C73" s="620"/>
      <c r="D73" s="386"/>
      <c r="E73" s="387"/>
      <c r="F73" s="387"/>
      <c r="G73" s="387"/>
      <c r="H73" s="387"/>
      <c r="I73" s="387"/>
      <c r="J73" s="387"/>
      <c r="K73" s="328"/>
      <c r="L73" s="328"/>
      <c r="M73" s="328"/>
      <c r="N73" s="329"/>
      <c r="O73" s="395"/>
      <c r="P73" s="278"/>
      <c r="Q73" s="278"/>
    </row>
    <row r="74" spans="1:17" s="125" customFormat="1" ht="10.35" customHeight="1" x14ac:dyDescent="0.2">
      <c r="B74" s="808" t="s">
        <v>2380</v>
      </c>
      <c r="C74" s="803"/>
      <c r="D74" s="287" t="s">
        <v>33</v>
      </c>
      <c r="E74" s="332"/>
      <c r="F74" s="332"/>
      <c r="G74" s="332"/>
      <c r="H74" s="332"/>
      <c r="I74" s="332"/>
      <c r="J74" s="332"/>
      <c r="K74" s="331"/>
      <c r="L74" s="331"/>
      <c r="M74" s="331"/>
      <c r="N74" s="331"/>
      <c r="O74" s="282"/>
      <c r="P74" s="272"/>
      <c r="Q74" s="272"/>
    </row>
    <row r="75" spans="1:17" s="125" customFormat="1" ht="10.35" customHeight="1" x14ac:dyDescent="0.2">
      <c r="B75" s="808"/>
      <c r="C75" s="801" t="s">
        <v>752</v>
      </c>
      <c r="D75" s="287" t="s">
        <v>33</v>
      </c>
      <c r="E75" s="332">
        <f t="shared" ref="E75:N75" si="13">IF(OR(E8="NA",E9="NA",E10="NA"),"NA",-SUM(E8)+SUM(E9)+SUM(E10))</f>
        <v>0</v>
      </c>
      <c r="F75" s="332">
        <f t="shared" si="13"/>
        <v>0</v>
      </c>
      <c r="G75" s="332">
        <f t="shared" si="13"/>
        <v>0</v>
      </c>
      <c r="H75" s="332">
        <f t="shared" si="13"/>
        <v>0</v>
      </c>
      <c r="I75" s="332">
        <f t="shared" si="13"/>
        <v>0</v>
      </c>
      <c r="J75" s="332">
        <f t="shared" si="13"/>
        <v>0</v>
      </c>
      <c r="K75" s="332">
        <f t="shared" si="13"/>
        <v>0</v>
      </c>
      <c r="L75" s="332">
        <f t="shared" si="13"/>
        <v>0</v>
      </c>
      <c r="M75" s="332">
        <f t="shared" si="13"/>
        <v>0</v>
      </c>
      <c r="N75" s="332">
        <f t="shared" si="13"/>
        <v>0</v>
      </c>
      <c r="O75" s="282"/>
      <c r="P75" s="272"/>
      <c r="Q75" s="272"/>
    </row>
    <row r="76" spans="1:17" s="125" customFormat="1" ht="10.35" customHeight="1" x14ac:dyDescent="0.2">
      <c r="B76" s="809"/>
      <c r="C76" s="801" t="s">
        <v>753</v>
      </c>
      <c r="D76" s="141" t="s">
        <v>33</v>
      </c>
      <c r="E76" s="332">
        <f t="shared" ref="E76:N76" si="14">IF(OR(E8="NA",E11="NA",E12="NA",E13="NA"),"NA",-SUM(E8)+SUM(E11)+SUM(E12)+SUM(E13))</f>
        <v>0</v>
      </c>
      <c r="F76" s="332">
        <f t="shared" si="14"/>
        <v>0</v>
      </c>
      <c r="G76" s="332">
        <f t="shared" si="14"/>
        <v>0</v>
      </c>
      <c r="H76" s="332">
        <f t="shared" si="14"/>
        <v>0</v>
      </c>
      <c r="I76" s="332">
        <f t="shared" si="14"/>
        <v>0</v>
      </c>
      <c r="J76" s="332">
        <f t="shared" si="14"/>
        <v>0</v>
      </c>
      <c r="K76" s="332">
        <f t="shared" si="14"/>
        <v>0</v>
      </c>
      <c r="L76" s="332">
        <f t="shared" si="14"/>
        <v>0</v>
      </c>
      <c r="M76" s="332">
        <f t="shared" si="14"/>
        <v>0</v>
      </c>
      <c r="N76" s="332">
        <f t="shared" si="14"/>
        <v>0</v>
      </c>
      <c r="O76" s="282"/>
      <c r="P76" s="272"/>
      <c r="Q76" s="272"/>
    </row>
    <row r="77" spans="1:17" s="125" customFormat="1" ht="10.35" customHeight="1" x14ac:dyDescent="0.2">
      <c r="B77" s="809"/>
      <c r="C77" s="801" t="s">
        <v>754</v>
      </c>
      <c r="D77" s="141" t="s">
        <v>33</v>
      </c>
      <c r="E77" s="332">
        <f t="shared" ref="E77:N77" si="15">IF(OR(E8="NA",E14="NA",E15="NA"),"NA",-SUM(E8)+SUM(E14)+SUM(E15))</f>
        <v>0</v>
      </c>
      <c r="F77" s="332">
        <f t="shared" si="15"/>
        <v>0</v>
      </c>
      <c r="G77" s="332">
        <f t="shared" si="15"/>
        <v>0</v>
      </c>
      <c r="H77" s="332">
        <f t="shared" si="15"/>
        <v>0</v>
      </c>
      <c r="I77" s="332">
        <f t="shared" si="15"/>
        <v>0</v>
      </c>
      <c r="J77" s="332">
        <f t="shared" si="15"/>
        <v>0</v>
      </c>
      <c r="K77" s="332">
        <f t="shared" si="15"/>
        <v>0</v>
      </c>
      <c r="L77" s="332">
        <f t="shared" si="15"/>
        <v>0</v>
      </c>
      <c r="M77" s="332">
        <f t="shared" si="15"/>
        <v>0</v>
      </c>
      <c r="N77" s="332">
        <f t="shared" si="15"/>
        <v>0</v>
      </c>
      <c r="O77" s="282"/>
      <c r="P77" s="272"/>
      <c r="Q77" s="272"/>
    </row>
    <row r="78" spans="1:17" s="125" customFormat="1" ht="10.35" customHeight="1" x14ac:dyDescent="0.2">
      <c r="B78" s="809"/>
      <c r="C78" s="804" t="s">
        <v>755</v>
      </c>
      <c r="D78" s="288" t="s">
        <v>33</v>
      </c>
      <c r="E78" s="333">
        <f t="shared" ref="E78:N78" si="16">IF(OR(E8="NA",E16="NA",E17="NA"),"NA",-SUM(E8)+SUM(E16)+SUM(E17))</f>
        <v>0</v>
      </c>
      <c r="F78" s="333">
        <f t="shared" si="16"/>
        <v>0</v>
      </c>
      <c r="G78" s="333">
        <f t="shared" si="16"/>
        <v>0</v>
      </c>
      <c r="H78" s="333">
        <f t="shared" si="16"/>
        <v>0</v>
      </c>
      <c r="I78" s="333">
        <f t="shared" si="16"/>
        <v>0</v>
      </c>
      <c r="J78" s="333">
        <f t="shared" si="16"/>
        <v>0</v>
      </c>
      <c r="K78" s="333">
        <f t="shared" si="16"/>
        <v>0</v>
      </c>
      <c r="L78" s="333">
        <f t="shared" si="16"/>
        <v>0</v>
      </c>
      <c r="M78" s="333">
        <f t="shared" si="16"/>
        <v>0</v>
      </c>
      <c r="N78" s="333">
        <f t="shared" si="16"/>
        <v>0</v>
      </c>
      <c r="O78" s="282"/>
      <c r="P78" s="272"/>
      <c r="Q78" s="272"/>
    </row>
    <row r="79" spans="1:17" s="125" customFormat="1" ht="10.35" customHeight="1" x14ac:dyDescent="0.2">
      <c r="B79" s="807"/>
      <c r="C79" s="801" t="s">
        <v>756</v>
      </c>
      <c r="D79" s="141" t="s">
        <v>33</v>
      </c>
      <c r="E79" s="332">
        <f t="shared" ref="E79:N79" si="17">IF(OR(E18="NA",E19="NA",E20="NA"),"NA",-SUM(E18)+SUM(E19)+SUM(E20))</f>
        <v>0</v>
      </c>
      <c r="F79" s="332">
        <f t="shared" si="17"/>
        <v>0</v>
      </c>
      <c r="G79" s="332">
        <f t="shared" si="17"/>
        <v>0</v>
      </c>
      <c r="H79" s="332">
        <f t="shared" si="17"/>
        <v>0</v>
      </c>
      <c r="I79" s="332">
        <f t="shared" si="17"/>
        <v>0</v>
      </c>
      <c r="J79" s="332">
        <f t="shared" si="17"/>
        <v>0</v>
      </c>
      <c r="K79" s="332">
        <f t="shared" si="17"/>
        <v>0</v>
      </c>
      <c r="L79" s="332">
        <f t="shared" si="17"/>
        <v>0</v>
      </c>
      <c r="M79" s="332">
        <f t="shared" si="17"/>
        <v>0</v>
      </c>
      <c r="N79" s="332">
        <f t="shared" si="17"/>
        <v>0</v>
      </c>
      <c r="O79" s="282"/>
      <c r="P79" s="272"/>
      <c r="Q79" s="272"/>
    </row>
    <row r="80" spans="1:17" s="125" customFormat="1" ht="10.35" customHeight="1" x14ac:dyDescent="0.2">
      <c r="B80" s="807"/>
      <c r="C80" s="801" t="s">
        <v>757</v>
      </c>
      <c r="D80" s="141" t="s">
        <v>33</v>
      </c>
      <c r="E80" s="332">
        <f t="shared" ref="E80:N80" si="18">IF(OR(E18="NA",E21="NA",E22="NA",E23="NA"),"NA",-SUM(E18)+SUM(E21)+SUM(E22)+SUM(E23))</f>
        <v>0</v>
      </c>
      <c r="F80" s="332">
        <f t="shared" si="18"/>
        <v>0</v>
      </c>
      <c r="G80" s="332">
        <f t="shared" si="18"/>
        <v>0</v>
      </c>
      <c r="H80" s="332">
        <f t="shared" si="18"/>
        <v>0</v>
      </c>
      <c r="I80" s="332">
        <f t="shared" si="18"/>
        <v>0</v>
      </c>
      <c r="J80" s="332">
        <f t="shared" si="18"/>
        <v>0</v>
      </c>
      <c r="K80" s="332">
        <f t="shared" si="18"/>
        <v>0</v>
      </c>
      <c r="L80" s="332">
        <f t="shared" si="18"/>
        <v>0</v>
      </c>
      <c r="M80" s="332">
        <f t="shared" si="18"/>
        <v>0</v>
      </c>
      <c r="N80" s="332">
        <f t="shared" si="18"/>
        <v>0</v>
      </c>
      <c r="O80" s="282"/>
      <c r="P80" s="272"/>
      <c r="Q80" s="272"/>
    </row>
    <row r="81" spans="2:17" s="125" customFormat="1" ht="10.35" customHeight="1" x14ac:dyDescent="0.2">
      <c r="B81" s="807"/>
      <c r="C81" s="801" t="s">
        <v>758</v>
      </c>
      <c r="D81" s="141" t="s">
        <v>33</v>
      </c>
      <c r="E81" s="332">
        <f t="shared" ref="E81:N81" si="19">IF(OR(E18="NA",E24="NA",E25="NA"),"NA",-SUM(E18)+SUM(E24)+SUM(E25))</f>
        <v>0</v>
      </c>
      <c r="F81" s="332">
        <f t="shared" si="19"/>
        <v>0</v>
      </c>
      <c r="G81" s="332">
        <f t="shared" si="19"/>
        <v>0</v>
      </c>
      <c r="H81" s="332">
        <f t="shared" si="19"/>
        <v>0</v>
      </c>
      <c r="I81" s="332">
        <f t="shared" si="19"/>
        <v>0</v>
      </c>
      <c r="J81" s="332">
        <f t="shared" si="19"/>
        <v>0</v>
      </c>
      <c r="K81" s="332">
        <f t="shared" si="19"/>
        <v>0</v>
      </c>
      <c r="L81" s="332">
        <f t="shared" si="19"/>
        <v>0</v>
      </c>
      <c r="M81" s="332">
        <f t="shared" si="19"/>
        <v>0</v>
      </c>
      <c r="N81" s="332">
        <f t="shared" si="19"/>
        <v>0</v>
      </c>
      <c r="O81" s="282"/>
      <c r="P81" s="272"/>
      <c r="Q81" s="272"/>
    </row>
    <row r="82" spans="2:17" s="125" customFormat="1" ht="10.35" customHeight="1" x14ac:dyDescent="0.2">
      <c r="B82" s="807"/>
      <c r="C82" s="804" t="s">
        <v>759</v>
      </c>
      <c r="D82" s="288" t="s">
        <v>33</v>
      </c>
      <c r="E82" s="333">
        <f t="shared" ref="E82:N82" si="20">IF(OR(E18="NA",E26="NA",E27="NA"),"NA",-SUM(E18)+SUM(E26)+SUM(E27))</f>
        <v>0</v>
      </c>
      <c r="F82" s="333">
        <f t="shared" si="20"/>
        <v>0</v>
      </c>
      <c r="G82" s="333">
        <f t="shared" si="20"/>
        <v>0</v>
      </c>
      <c r="H82" s="333">
        <f t="shared" si="20"/>
        <v>0</v>
      </c>
      <c r="I82" s="333">
        <f t="shared" si="20"/>
        <v>0</v>
      </c>
      <c r="J82" s="333">
        <f t="shared" si="20"/>
        <v>0</v>
      </c>
      <c r="K82" s="333">
        <f t="shared" si="20"/>
        <v>0</v>
      </c>
      <c r="L82" s="333">
        <f t="shared" si="20"/>
        <v>0</v>
      </c>
      <c r="M82" s="333">
        <f t="shared" si="20"/>
        <v>0</v>
      </c>
      <c r="N82" s="333">
        <f t="shared" si="20"/>
        <v>0</v>
      </c>
      <c r="O82" s="282"/>
      <c r="P82" s="272"/>
      <c r="Q82" s="272"/>
    </row>
    <row r="83" spans="2:17" s="125" customFormat="1" ht="10.35" customHeight="1" x14ac:dyDescent="0.2">
      <c r="B83" s="807"/>
      <c r="C83" s="801" t="s">
        <v>760</v>
      </c>
      <c r="D83" s="141" t="s">
        <v>33</v>
      </c>
      <c r="E83" s="332">
        <f t="shared" ref="E83:N83" si="21">IF(OR(E28="NA",E29="NA",E30="NA"),"NA",-SUM(E28)+SUM(E29)+SUM(E30))</f>
        <v>0</v>
      </c>
      <c r="F83" s="332">
        <f t="shared" si="21"/>
        <v>0</v>
      </c>
      <c r="G83" s="332">
        <f t="shared" si="21"/>
        <v>0</v>
      </c>
      <c r="H83" s="332">
        <f t="shared" si="21"/>
        <v>0</v>
      </c>
      <c r="I83" s="332">
        <f t="shared" si="21"/>
        <v>0</v>
      </c>
      <c r="J83" s="332">
        <f t="shared" si="21"/>
        <v>0</v>
      </c>
      <c r="K83" s="332">
        <f t="shared" si="21"/>
        <v>0</v>
      </c>
      <c r="L83" s="332">
        <f t="shared" si="21"/>
        <v>0</v>
      </c>
      <c r="M83" s="332">
        <f t="shared" si="21"/>
        <v>0</v>
      </c>
      <c r="N83" s="332">
        <f t="shared" si="21"/>
        <v>0</v>
      </c>
      <c r="O83" s="282"/>
      <c r="P83" s="272"/>
      <c r="Q83" s="272"/>
    </row>
    <row r="84" spans="2:17" ht="10.35" customHeight="1" x14ac:dyDescent="0.2">
      <c r="B84" s="807"/>
      <c r="C84" s="801" t="s">
        <v>761</v>
      </c>
      <c r="D84" s="141" t="s">
        <v>33</v>
      </c>
      <c r="E84" s="332">
        <f t="shared" ref="E84:N84" si="22">IF(OR(E28="NA",E31="NA",E33="NA",E35="NA"),"NA",-SUM(E28)+SUM(E31)+SUM(E33)+SUM(E35))</f>
        <v>0</v>
      </c>
      <c r="F84" s="332">
        <f t="shared" si="22"/>
        <v>0</v>
      </c>
      <c r="G84" s="332">
        <f t="shared" si="22"/>
        <v>0</v>
      </c>
      <c r="H84" s="332">
        <f t="shared" si="22"/>
        <v>0</v>
      </c>
      <c r="I84" s="332">
        <f t="shared" si="22"/>
        <v>0</v>
      </c>
      <c r="J84" s="332">
        <f t="shared" si="22"/>
        <v>0</v>
      </c>
      <c r="K84" s="332">
        <f t="shared" si="22"/>
        <v>0</v>
      </c>
      <c r="L84" s="332">
        <f t="shared" si="22"/>
        <v>0</v>
      </c>
      <c r="M84" s="332">
        <f t="shared" si="22"/>
        <v>0</v>
      </c>
      <c r="N84" s="332">
        <f t="shared" si="22"/>
        <v>0</v>
      </c>
      <c r="O84" s="282"/>
      <c r="P84" s="282"/>
      <c r="Q84" s="282"/>
    </row>
    <row r="85" spans="2:17" ht="10.35" customHeight="1" x14ac:dyDescent="0.2">
      <c r="B85" s="807"/>
      <c r="C85" s="801" t="s">
        <v>762</v>
      </c>
      <c r="D85" s="141" t="s">
        <v>33</v>
      </c>
      <c r="E85" s="332">
        <f t="shared" ref="E85:N85" si="23">IF(OR(E28="NA",E36="NA",E37="NA"),"NA",-SUM(E28)+SUM(E36)+SUM(E37))</f>
        <v>0</v>
      </c>
      <c r="F85" s="332">
        <f t="shared" si="23"/>
        <v>0</v>
      </c>
      <c r="G85" s="332">
        <f t="shared" si="23"/>
        <v>0</v>
      </c>
      <c r="H85" s="332">
        <f t="shared" si="23"/>
        <v>0</v>
      </c>
      <c r="I85" s="332">
        <f t="shared" si="23"/>
        <v>0</v>
      </c>
      <c r="J85" s="332">
        <f t="shared" si="23"/>
        <v>0</v>
      </c>
      <c r="K85" s="332">
        <f t="shared" si="23"/>
        <v>0</v>
      </c>
      <c r="L85" s="332">
        <f t="shared" si="23"/>
        <v>0</v>
      </c>
      <c r="M85" s="332">
        <f t="shared" si="23"/>
        <v>0</v>
      </c>
      <c r="N85" s="332">
        <f t="shared" si="23"/>
        <v>0</v>
      </c>
      <c r="O85" s="282"/>
      <c r="P85" s="282"/>
      <c r="Q85" s="282"/>
    </row>
    <row r="86" spans="2:17" ht="10.35" customHeight="1" x14ac:dyDescent="0.2">
      <c r="B86" s="807"/>
      <c r="C86" s="804" t="s">
        <v>763</v>
      </c>
      <c r="D86" s="288" t="s">
        <v>33</v>
      </c>
      <c r="E86" s="333">
        <f t="shared" ref="E86:N86" si="24">IF(OR(E28="NA",E38="NA",E39="NA"),"NA",-SUM(E28)+SUM(E38)+SUM(E39))</f>
        <v>0</v>
      </c>
      <c r="F86" s="333">
        <f t="shared" si="24"/>
        <v>0</v>
      </c>
      <c r="G86" s="333">
        <f t="shared" si="24"/>
        <v>0</v>
      </c>
      <c r="H86" s="333">
        <f t="shared" si="24"/>
        <v>0</v>
      </c>
      <c r="I86" s="333">
        <f t="shared" si="24"/>
        <v>0</v>
      </c>
      <c r="J86" s="333">
        <f t="shared" si="24"/>
        <v>0</v>
      </c>
      <c r="K86" s="333">
        <f t="shared" si="24"/>
        <v>0</v>
      </c>
      <c r="L86" s="333">
        <f t="shared" si="24"/>
        <v>0</v>
      </c>
      <c r="M86" s="333">
        <f t="shared" si="24"/>
        <v>0</v>
      </c>
      <c r="N86" s="333">
        <f t="shared" si="24"/>
        <v>0</v>
      </c>
      <c r="O86" s="282"/>
      <c r="P86" s="282"/>
      <c r="Q86" s="282"/>
    </row>
    <row r="87" spans="2:17" ht="10.35" customHeight="1" x14ac:dyDescent="0.2">
      <c r="B87" s="807"/>
      <c r="C87" s="801" t="s">
        <v>764</v>
      </c>
      <c r="D87" s="141" t="s">
        <v>33</v>
      </c>
      <c r="E87" s="332">
        <f t="shared" ref="E87:N87" si="25">IF(OR(E40="NA",E41="NA",E42="NA"),"NA",-SUM(E40)+SUM(E41)+SUM(E42))</f>
        <v>0</v>
      </c>
      <c r="F87" s="332">
        <f t="shared" si="25"/>
        <v>0</v>
      </c>
      <c r="G87" s="332">
        <f t="shared" si="25"/>
        <v>0</v>
      </c>
      <c r="H87" s="332">
        <f t="shared" si="25"/>
        <v>0</v>
      </c>
      <c r="I87" s="332">
        <f t="shared" si="25"/>
        <v>0</v>
      </c>
      <c r="J87" s="332">
        <f t="shared" si="25"/>
        <v>0</v>
      </c>
      <c r="K87" s="332">
        <f t="shared" si="25"/>
        <v>0</v>
      </c>
      <c r="L87" s="332">
        <f t="shared" si="25"/>
        <v>0</v>
      </c>
      <c r="M87" s="332">
        <f t="shared" si="25"/>
        <v>0</v>
      </c>
      <c r="N87" s="332">
        <f t="shared" si="25"/>
        <v>0</v>
      </c>
      <c r="O87" s="282"/>
      <c r="P87" s="282"/>
      <c r="Q87" s="282"/>
    </row>
    <row r="88" spans="2:17" ht="10.35" customHeight="1" x14ac:dyDescent="0.2">
      <c r="B88" s="809"/>
      <c r="C88" s="801" t="s">
        <v>765</v>
      </c>
      <c r="D88" s="141" t="s">
        <v>33</v>
      </c>
      <c r="E88" s="332">
        <f t="shared" ref="E88:N88" si="26">IF(OR(E40="NA",E43="NA",E45="NA",E47="NA"),"NA",-SUM(E40)+SUM(E43)+SUM(E45)+SUM(E47))</f>
        <v>0</v>
      </c>
      <c r="F88" s="332">
        <f t="shared" si="26"/>
        <v>0</v>
      </c>
      <c r="G88" s="332">
        <f t="shared" si="26"/>
        <v>0</v>
      </c>
      <c r="H88" s="332">
        <f t="shared" si="26"/>
        <v>0</v>
      </c>
      <c r="I88" s="332">
        <f t="shared" si="26"/>
        <v>0</v>
      </c>
      <c r="J88" s="332">
        <f t="shared" si="26"/>
        <v>0</v>
      </c>
      <c r="K88" s="332">
        <f t="shared" si="26"/>
        <v>0</v>
      </c>
      <c r="L88" s="332">
        <f t="shared" si="26"/>
        <v>0</v>
      </c>
      <c r="M88" s="332">
        <f t="shared" si="26"/>
        <v>0</v>
      </c>
      <c r="N88" s="332">
        <f t="shared" si="26"/>
        <v>0</v>
      </c>
      <c r="O88" s="282"/>
      <c r="P88" s="282"/>
      <c r="Q88" s="282"/>
    </row>
    <row r="89" spans="2:17" ht="10.35" customHeight="1" x14ac:dyDescent="0.2">
      <c r="B89" s="809"/>
      <c r="C89" s="801" t="s">
        <v>766</v>
      </c>
      <c r="D89" s="141" t="s">
        <v>33</v>
      </c>
      <c r="E89" s="332">
        <f t="shared" ref="E89:N89" si="27">IF(OR(E40="NA",E48="NA",E49="NA"),"NA",-SUM(E40)+SUM(E48)+SUM(E49))</f>
        <v>0</v>
      </c>
      <c r="F89" s="332">
        <f t="shared" si="27"/>
        <v>0</v>
      </c>
      <c r="G89" s="332">
        <f t="shared" si="27"/>
        <v>0</v>
      </c>
      <c r="H89" s="332">
        <f t="shared" si="27"/>
        <v>0</v>
      </c>
      <c r="I89" s="332">
        <f t="shared" si="27"/>
        <v>0</v>
      </c>
      <c r="J89" s="332">
        <f t="shared" si="27"/>
        <v>0</v>
      </c>
      <c r="K89" s="332">
        <f t="shared" si="27"/>
        <v>0</v>
      </c>
      <c r="L89" s="332">
        <f t="shared" si="27"/>
        <v>0</v>
      </c>
      <c r="M89" s="332">
        <f t="shared" si="27"/>
        <v>0</v>
      </c>
      <c r="N89" s="332">
        <f t="shared" si="27"/>
        <v>0</v>
      </c>
      <c r="O89" s="282"/>
      <c r="P89" s="282"/>
      <c r="Q89" s="282"/>
    </row>
    <row r="90" spans="2:17" ht="10.35" customHeight="1" x14ac:dyDescent="0.2">
      <c r="B90" s="807"/>
      <c r="C90" s="804" t="s">
        <v>767</v>
      </c>
      <c r="D90" s="288" t="s">
        <v>33</v>
      </c>
      <c r="E90" s="333">
        <f t="shared" ref="E90:N90" si="28">IF(OR(E40="NA",E50="NA",E51="NA"),"NA",-SUM(E40)+SUM(E50)+SUM(E51))</f>
        <v>0</v>
      </c>
      <c r="F90" s="333">
        <f t="shared" si="28"/>
        <v>0</v>
      </c>
      <c r="G90" s="333">
        <f t="shared" si="28"/>
        <v>0</v>
      </c>
      <c r="H90" s="333">
        <f t="shared" si="28"/>
        <v>0</v>
      </c>
      <c r="I90" s="333">
        <f t="shared" si="28"/>
        <v>0</v>
      </c>
      <c r="J90" s="333">
        <f t="shared" si="28"/>
        <v>0</v>
      </c>
      <c r="K90" s="333">
        <f t="shared" si="28"/>
        <v>0</v>
      </c>
      <c r="L90" s="333">
        <f t="shared" si="28"/>
        <v>0</v>
      </c>
      <c r="M90" s="333">
        <f t="shared" si="28"/>
        <v>0</v>
      </c>
      <c r="N90" s="333">
        <f t="shared" si="28"/>
        <v>0</v>
      </c>
      <c r="O90" s="282"/>
      <c r="P90" s="282"/>
      <c r="Q90" s="282"/>
    </row>
    <row r="91" spans="2:17" ht="10.35" customHeight="1" x14ac:dyDescent="0.2">
      <c r="B91" s="807"/>
      <c r="C91" s="801" t="s">
        <v>768</v>
      </c>
      <c r="D91" s="287" t="s">
        <v>33</v>
      </c>
      <c r="E91" s="332">
        <f t="shared" ref="E91:N91" si="29">IF(OR(E52="NA",E53="NA",E54="NA"),"NA",-SUM(E52)+SUM(E53)+SUM(E54))</f>
        <v>0</v>
      </c>
      <c r="F91" s="332">
        <f t="shared" si="29"/>
        <v>0</v>
      </c>
      <c r="G91" s="332">
        <f t="shared" si="29"/>
        <v>0</v>
      </c>
      <c r="H91" s="332">
        <f t="shared" si="29"/>
        <v>0</v>
      </c>
      <c r="I91" s="332">
        <f t="shared" si="29"/>
        <v>0</v>
      </c>
      <c r="J91" s="332">
        <f t="shared" si="29"/>
        <v>0</v>
      </c>
      <c r="K91" s="332">
        <f t="shared" si="29"/>
        <v>0</v>
      </c>
      <c r="L91" s="332">
        <f t="shared" si="29"/>
        <v>0</v>
      </c>
      <c r="M91" s="332">
        <f t="shared" si="29"/>
        <v>0</v>
      </c>
      <c r="N91" s="332">
        <f t="shared" si="29"/>
        <v>0</v>
      </c>
      <c r="O91" s="282"/>
      <c r="P91" s="282"/>
      <c r="Q91" s="282"/>
    </row>
    <row r="92" spans="2:17" ht="10.35" customHeight="1" x14ac:dyDescent="0.2">
      <c r="B92" s="807"/>
      <c r="C92" s="801" t="s">
        <v>769</v>
      </c>
      <c r="D92" s="287" t="s">
        <v>33</v>
      </c>
      <c r="E92" s="332">
        <f t="shared" ref="E92:N92" si="30">IF(OR(E52="NA",E55="NA",E56="NA",E57="NA"),"NA",-SUM(E52)+SUM(E55)+SUM(E56)+SUM(E57))</f>
        <v>0</v>
      </c>
      <c r="F92" s="332">
        <f t="shared" si="30"/>
        <v>0</v>
      </c>
      <c r="G92" s="332">
        <f t="shared" si="30"/>
        <v>0</v>
      </c>
      <c r="H92" s="332">
        <f t="shared" si="30"/>
        <v>0</v>
      </c>
      <c r="I92" s="332">
        <f t="shared" si="30"/>
        <v>0</v>
      </c>
      <c r="J92" s="332">
        <f t="shared" si="30"/>
        <v>0</v>
      </c>
      <c r="K92" s="332">
        <f t="shared" si="30"/>
        <v>0</v>
      </c>
      <c r="L92" s="332">
        <f t="shared" si="30"/>
        <v>0</v>
      </c>
      <c r="M92" s="332">
        <f t="shared" si="30"/>
        <v>0</v>
      </c>
      <c r="N92" s="332">
        <f t="shared" si="30"/>
        <v>0</v>
      </c>
      <c r="O92" s="282"/>
      <c r="P92" s="282"/>
      <c r="Q92" s="282"/>
    </row>
    <row r="93" spans="2:17" ht="10.35" customHeight="1" x14ac:dyDescent="0.2">
      <c r="B93" s="807"/>
      <c r="C93" s="801" t="s">
        <v>770</v>
      </c>
      <c r="D93" s="287" t="s">
        <v>33</v>
      </c>
      <c r="E93" s="332">
        <f t="shared" ref="E93:N93" si="31">IF(OR(E52="NA",E58="NA",E59="NA"),"NA",-SUM(E52)+SUM(E58)+SUM(E59))</f>
        <v>0</v>
      </c>
      <c r="F93" s="332">
        <f t="shared" si="31"/>
        <v>0</v>
      </c>
      <c r="G93" s="332">
        <f t="shared" si="31"/>
        <v>0</v>
      </c>
      <c r="H93" s="332">
        <f t="shared" si="31"/>
        <v>0</v>
      </c>
      <c r="I93" s="332">
        <f t="shared" si="31"/>
        <v>0</v>
      </c>
      <c r="J93" s="332">
        <f t="shared" si="31"/>
        <v>0</v>
      </c>
      <c r="K93" s="332">
        <f t="shared" si="31"/>
        <v>0</v>
      </c>
      <c r="L93" s="332">
        <f t="shared" si="31"/>
        <v>0</v>
      </c>
      <c r="M93" s="332">
        <f t="shared" si="31"/>
        <v>0</v>
      </c>
      <c r="N93" s="332">
        <f t="shared" si="31"/>
        <v>0</v>
      </c>
      <c r="O93" s="282"/>
      <c r="P93" s="282"/>
      <c r="Q93" s="282"/>
    </row>
    <row r="94" spans="2:17" ht="10.35" customHeight="1" x14ac:dyDescent="0.2">
      <c r="B94" s="807"/>
      <c r="C94" s="804" t="s">
        <v>771</v>
      </c>
      <c r="D94" s="288" t="s">
        <v>33</v>
      </c>
      <c r="E94" s="333">
        <f t="shared" ref="E94:N94" si="32">IF(OR(E52="NA",E60="NA",E61="NA"),"NA",-SUM(E52)+SUM(E60)+SUM(E61))</f>
        <v>0</v>
      </c>
      <c r="F94" s="333">
        <f t="shared" si="32"/>
        <v>0</v>
      </c>
      <c r="G94" s="333">
        <f t="shared" si="32"/>
        <v>0</v>
      </c>
      <c r="H94" s="333">
        <f t="shared" si="32"/>
        <v>0</v>
      </c>
      <c r="I94" s="333">
        <f t="shared" si="32"/>
        <v>0</v>
      </c>
      <c r="J94" s="333">
        <f t="shared" si="32"/>
        <v>0</v>
      </c>
      <c r="K94" s="333">
        <f t="shared" si="32"/>
        <v>0</v>
      </c>
      <c r="L94" s="333">
        <f t="shared" si="32"/>
        <v>0</v>
      </c>
      <c r="M94" s="333">
        <f t="shared" si="32"/>
        <v>0</v>
      </c>
      <c r="N94" s="333">
        <f t="shared" si="32"/>
        <v>0</v>
      </c>
      <c r="O94" s="282"/>
      <c r="P94" s="282"/>
      <c r="Q94" s="282"/>
    </row>
    <row r="95" spans="2:17" ht="10.35" customHeight="1" x14ac:dyDescent="0.2">
      <c r="B95" s="807"/>
      <c r="C95" s="801" t="s">
        <v>772</v>
      </c>
      <c r="D95" s="287" t="s">
        <v>33</v>
      </c>
      <c r="E95" s="332">
        <f t="shared" ref="E95:N95" si="33">IF(OR(E62="NA",E63="NA",E64="NA"),"NA",-SUM(E62)+SUM(E63)+SUM(E64))</f>
        <v>0</v>
      </c>
      <c r="F95" s="332">
        <f t="shared" si="33"/>
        <v>0</v>
      </c>
      <c r="G95" s="332">
        <f t="shared" si="33"/>
        <v>0</v>
      </c>
      <c r="H95" s="332">
        <f t="shared" si="33"/>
        <v>0</v>
      </c>
      <c r="I95" s="332">
        <f t="shared" si="33"/>
        <v>0</v>
      </c>
      <c r="J95" s="332">
        <f t="shared" si="33"/>
        <v>0</v>
      </c>
      <c r="K95" s="332">
        <f t="shared" si="33"/>
        <v>0</v>
      </c>
      <c r="L95" s="332">
        <f t="shared" si="33"/>
        <v>0</v>
      </c>
      <c r="M95" s="332">
        <f t="shared" si="33"/>
        <v>0</v>
      </c>
      <c r="N95" s="332">
        <f t="shared" si="33"/>
        <v>0</v>
      </c>
      <c r="O95" s="282"/>
      <c r="P95" s="282"/>
      <c r="Q95" s="282"/>
    </row>
    <row r="96" spans="2:17" ht="10.35" customHeight="1" x14ac:dyDescent="0.2">
      <c r="B96" s="807"/>
      <c r="C96" s="801" t="s">
        <v>773</v>
      </c>
      <c r="D96" s="287" t="s">
        <v>33</v>
      </c>
      <c r="E96" s="332">
        <f t="shared" ref="E96:N96" si="34">IF(OR(E62="NA",E65="NA",E66="NA",E67="NA"),"NA",-SUM(E62)+SUM(E65)+SUM(E66)+SUM(E67))</f>
        <v>0</v>
      </c>
      <c r="F96" s="332">
        <f t="shared" si="34"/>
        <v>0</v>
      </c>
      <c r="G96" s="332">
        <f t="shared" si="34"/>
        <v>0</v>
      </c>
      <c r="H96" s="332">
        <f t="shared" si="34"/>
        <v>0</v>
      </c>
      <c r="I96" s="332">
        <f t="shared" si="34"/>
        <v>0</v>
      </c>
      <c r="J96" s="332">
        <f t="shared" si="34"/>
        <v>0</v>
      </c>
      <c r="K96" s="332">
        <f t="shared" si="34"/>
        <v>0</v>
      </c>
      <c r="L96" s="332">
        <f t="shared" si="34"/>
        <v>0</v>
      </c>
      <c r="M96" s="332">
        <f t="shared" si="34"/>
        <v>0</v>
      </c>
      <c r="N96" s="332">
        <f t="shared" si="34"/>
        <v>0</v>
      </c>
      <c r="O96" s="282"/>
      <c r="P96" s="282"/>
      <c r="Q96" s="282"/>
    </row>
    <row r="97" spans="2:17" ht="10.35" customHeight="1" x14ac:dyDescent="0.2">
      <c r="B97" s="807"/>
      <c r="C97" s="801" t="s">
        <v>774</v>
      </c>
      <c r="D97" s="287" t="s">
        <v>33</v>
      </c>
      <c r="E97" s="332">
        <f t="shared" ref="E97:N97" si="35">IF(OR(E62="NA",E68="NA",E69="NA"),"NA",-SUM(E62)+SUM(E68)+SUM(E69))</f>
        <v>0</v>
      </c>
      <c r="F97" s="332">
        <f t="shared" si="35"/>
        <v>0</v>
      </c>
      <c r="G97" s="332">
        <f t="shared" si="35"/>
        <v>0</v>
      </c>
      <c r="H97" s="332">
        <f t="shared" si="35"/>
        <v>0</v>
      </c>
      <c r="I97" s="332">
        <f t="shared" si="35"/>
        <v>0</v>
      </c>
      <c r="J97" s="332">
        <f t="shared" si="35"/>
        <v>0</v>
      </c>
      <c r="K97" s="332">
        <f t="shared" si="35"/>
        <v>0</v>
      </c>
      <c r="L97" s="332">
        <f t="shared" si="35"/>
        <v>0</v>
      </c>
      <c r="M97" s="332">
        <f t="shared" si="35"/>
        <v>0</v>
      </c>
      <c r="N97" s="332">
        <f t="shared" si="35"/>
        <v>0</v>
      </c>
      <c r="O97" s="282"/>
      <c r="P97" s="282"/>
      <c r="Q97" s="282"/>
    </row>
    <row r="98" spans="2:17" ht="10.35" customHeight="1" x14ac:dyDescent="0.2">
      <c r="B98" s="812"/>
      <c r="C98" s="804" t="s">
        <v>775</v>
      </c>
      <c r="D98" s="288" t="s">
        <v>33</v>
      </c>
      <c r="E98" s="333">
        <f t="shared" ref="E98:N98" si="36">IF(OR(E62="NA",E70="NA",E71="NA"),"NA",-SUM(E62)+SUM(E70)+SUM(E71))</f>
        <v>0</v>
      </c>
      <c r="F98" s="333">
        <f t="shared" si="36"/>
        <v>0</v>
      </c>
      <c r="G98" s="333">
        <f t="shared" si="36"/>
        <v>0</v>
      </c>
      <c r="H98" s="333">
        <f t="shared" si="36"/>
        <v>0</v>
      </c>
      <c r="I98" s="333">
        <f t="shared" si="36"/>
        <v>0</v>
      </c>
      <c r="J98" s="333">
        <f t="shared" si="36"/>
        <v>0</v>
      </c>
      <c r="K98" s="333">
        <f t="shared" si="36"/>
        <v>0</v>
      </c>
      <c r="L98" s="333">
        <f t="shared" si="36"/>
        <v>0</v>
      </c>
      <c r="M98" s="333">
        <f t="shared" si="36"/>
        <v>0</v>
      </c>
      <c r="N98" s="333">
        <f t="shared" si="36"/>
        <v>0</v>
      </c>
      <c r="O98" s="282"/>
      <c r="P98" s="282"/>
      <c r="Q98" s="282"/>
    </row>
    <row r="99" spans="2:17" s="125" customFormat="1" ht="10.9" customHeight="1" x14ac:dyDescent="0.15">
      <c r="B99" s="889" t="s">
        <v>2408</v>
      </c>
      <c r="C99" s="802"/>
      <c r="E99" s="290"/>
      <c r="F99" s="290"/>
      <c r="G99" s="290"/>
      <c r="H99" s="290"/>
      <c r="I99" s="290"/>
      <c r="J99" s="290"/>
      <c r="K99" s="290"/>
      <c r="L99" s="290"/>
      <c r="M99" s="290"/>
      <c r="N99" s="290"/>
      <c r="O99" s="272"/>
      <c r="P99" s="272"/>
      <c r="Q99" s="272"/>
    </row>
    <row r="100" spans="2:17" s="125" customFormat="1" ht="10.9" customHeight="1" x14ac:dyDescent="0.15">
      <c r="B100" s="805"/>
      <c r="C100" s="810" t="s">
        <v>2415</v>
      </c>
      <c r="E100" s="290"/>
      <c r="F100" s="290"/>
      <c r="G100" s="290"/>
      <c r="H100" s="290"/>
      <c r="I100" s="290"/>
      <c r="J100" s="290"/>
      <c r="K100" s="290"/>
      <c r="L100" s="290"/>
      <c r="M100" s="290"/>
      <c r="N100" s="290"/>
      <c r="O100" s="272"/>
      <c r="P100" s="272"/>
      <c r="Q100" s="272"/>
    </row>
    <row r="101" spans="2:17" s="125" customFormat="1" ht="10.9" customHeight="1" x14ac:dyDescent="0.15">
      <c r="B101" s="806"/>
      <c r="C101" s="811" t="s">
        <v>2975</v>
      </c>
      <c r="E101" s="292"/>
      <c r="F101" s="292"/>
      <c r="G101" s="283" t="str">
        <f>IF(OR(G10="NA"),"NA",IF(ROUND(SUM(G10),1)=0,"si","verificar!"))</f>
        <v>si</v>
      </c>
      <c r="H101" s="292"/>
      <c r="I101" s="292"/>
      <c r="J101" s="292"/>
      <c r="K101" s="292"/>
      <c r="L101" s="283" t="str">
        <f>IF(OR(L10="NA"),"NA",IF(ROUND(SUM(L10),1)=0,"si","verificar!"))</f>
        <v>si</v>
      </c>
      <c r="M101" s="292"/>
      <c r="N101" s="292"/>
      <c r="O101" s="272"/>
      <c r="P101" s="272"/>
      <c r="Q101" s="272"/>
    </row>
    <row r="102" spans="2:17" s="125" customFormat="1" ht="10.9" customHeight="1" x14ac:dyDescent="0.15">
      <c r="B102" s="806"/>
      <c r="C102" s="811" t="s">
        <v>2976</v>
      </c>
      <c r="E102" s="292"/>
      <c r="F102" s="292"/>
      <c r="G102" s="283" t="str">
        <f>IF(OR(G20="NA"),"NA",IF(ROUND(G20,1)=0,"si","verificar!"))</f>
        <v>si</v>
      </c>
      <c r="H102" s="292"/>
      <c r="I102" s="292"/>
      <c r="J102" s="292"/>
      <c r="K102" s="292"/>
      <c r="L102" s="283" t="str">
        <f>IF(OR(L20="NA"),"NA",IF(ROUND(L20,1)=0,"si","verificar!"))</f>
        <v>si</v>
      </c>
      <c r="M102" s="292"/>
      <c r="N102" s="292"/>
      <c r="O102" s="272"/>
      <c r="P102" s="272"/>
      <c r="Q102" s="272"/>
    </row>
    <row r="103" spans="2:17" s="125" customFormat="1" ht="10.9" customHeight="1" x14ac:dyDescent="0.15">
      <c r="B103" s="806"/>
      <c r="C103" s="811" t="s">
        <v>2977</v>
      </c>
      <c r="E103" s="292"/>
      <c r="F103" s="292"/>
      <c r="G103" s="283" t="str">
        <f>IF(OR(G30="NA"),"NA",IF(ROUND(G30,1)=0,"si","verificar!"))</f>
        <v>si</v>
      </c>
      <c r="H103" s="292"/>
      <c r="I103" s="292"/>
      <c r="J103" s="292"/>
      <c r="K103" s="292"/>
      <c r="L103" s="283" t="str">
        <f>IF(OR(L30="NA"),"NA",IF(ROUND(L30,1)=0,"si","verificar!"))</f>
        <v>si</v>
      </c>
      <c r="M103" s="292"/>
      <c r="N103" s="292"/>
      <c r="O103" s="272"/>
      <c r="P103" s="272"/>
      <c r="Q103" s="272"/>
    </row>
    <row r="104" spans="2:17" s="125" customFormat="1" ht="10.9" customHeight="1" x14ac:dyDescent="0.15">
      <c r="B104" s="806"/>
      <c r="C104" s="811" t="s">
        <v>2978</v>
      </c>
      <c r="E104" s="292"/>
      <c r="F104" s="292"/>
      <c r="G104" s="283" t="str">
        <f>IF(OR(G42="NA"),"NA",IF(ROUND(G42,1)=0,"si","verificar!"))</f>
        <v>si</v>
      </c>
      <c r="H104" s="292"/>
      <c r="I104" s="292"/>
      <c r="J104" s="292"/>
      <c r="K104" s="292"/>
      <c r="L104" s="283" t="str">
        <f>IF(OR(L42="NA"),"NA",IF(ROUND(L42,1)=0,"si","verificar!"))</f>
        <v>si</v>
      </c>
      <c r="M104" s="292"/>
      <c r="N104" s="292"/>
      <c r="O104" s="272"/>
      <c r="P104" s="272"/>
      <c r="Q104" s="272"/>
    </row>
    <row r="105" spans="2:17" s="125" customFormat="1" ht="10.9" customHeight="1" x14ac:dyDescent="0.15">
      <c r="B105" s="806"/>
      <c r="C105" s="811" t="s">
        <v>2979</v>
      </c>
      <c r="E105" s="292"/>
      <c r="F105" s="292"/>
      <c r="G105" s="283" t="str">
        <f>IF(OR(G54="NA"),"NA",IF(ROUND(G54,1)=0,"si","verificar!"))</f>
        <v>si</v>
      </c>
      <c r="H105" s="292"/>
      <c r="I105" s="292"/>
      <c r="J105" s="292"/>
      <c r="K105" s="292"/>
      <c r="L105" s="283" t="str">
        <f>IF(OR(L54="NA"),"NA",IF(ROUND(L54,1)=0,"si","verificar!"))</f>
        <v>si</v>
      </c>
      <c r="M105" s="292"/>
      <c r="N105" s="292"/>
      <c r="O105" s="272"/>
      <c r="P105" s="272"/>
      <c r="Q105" s="272"/>
    </row>
    <row r="106" spans="2:17" s="125" customFormat="1" ht="10.9" customHeight="1" x14ac:dyDescent="0.15">
      <c r="B106" s="806"/>
      <c r="C106" s="811" t="s">
        <v>2980</v>
      </c>
      <c r="E106" s="292"/>
      <c r="F106" s="292"/>
      <c r="G106" s="283" t="str">
        <f>IF(OR(G64="NA"),"NA",IF(ROUND(G64,1)=0,"si","verificar!"))</f>
        <v>si</v>
      </c>
      <c r="H106" s="292"/>
      <c r="I106" s="292"/>
      <c r="J106" s="292"/>
      <c r="K106" s="292"/>
      <c r="L106" s="283" t="str">
        <f>IF(OR(L64="NA"),"NA",IF(ROUND(L64,1)=0,"si","verificar!"))</f>
        <v>si</v>
      </c>
      <c r="M106" s="292"/>
      <c r="N106" s="292"/>
      <c r="O106" s="272"/>
      <c r="P106" s="272"/>
      <c r="Q106" s="272"/>
    </row>
    <row r="107" spans="2:17" ht="10.35" customHeight="1" x14ac:dyDescent="0.2">
      <c r="B107" s="376"/>
      <c r="C107" s="101"/>
      <c r="D107" s="101" t="s">
        <v>33</v>
      </c>
      <c r="E107" s="334"/>
      <c r="F107" s="334"/>
      <c r="G107" s="334"/>
      <c r="H107" s="334"/>
      <c r="I107" s="334"/>
      <c r="J107" s="334"/>
      <c r="K107" s="377"/>
      <c r="L107" s="377"/>
      <c r="M107" s="377"/>
      <c r="N107" s="377"/>
      <c r="O107" s="282"/>
      <c r="P107" s="282"/>
      <c r="Q107" s="282"/>
    </row>
    <row r="108" spans="2:17" ht="10.35" customHeight="1" x14ac:dyDescent="0.2">
      <c r="B108" s="289"/>
      <c r="C108" s="141"/>
      <c r="D108" s="287" t="s">
        <v>33</v>
      </c>
      <c r="E108" s="396"/>
      <c r="F108" s="396"/>
      <c r="G108" s="396"/>
      <c r="H108" s="396"/>
      <c r="I108" s="396"/>
      <c r="J108" s="396"/>
      <c r="K108" s="397"/>
      <c r="L108" s="397"/>
      <c r="M108" s="397"/>
      <c r="N108" s="397"/>
    </row>
    <row r="109" spans="2:17" ht="10.35" customHeight="1" x14ac:dyDescent="0.2"/>
    <row r="110" spans="2:17" ht="10.35" customHeight="1" x14ac:dyDescent="0.2"/>
    <row r="111" spans="2:17" ht="10.35" customHeight="1" x14ac:dyDescent="0.2"/>
    <row r="112" spans="2:17" ht="10.35" customHeight="1" x14ac:dyDescent="0.2"/>
    <row r="113" ht="10.35" customHeight="1" x14ac:dyDescent="0.2"/>
    <row r="114" ht="10.35" customHeight="1" x14ac:dyDescent="0.2"/>
    <row r="115" ht="10.35" customHeight="1" x14ac:dyDescent="0.2"/>
    <row r="116" ht="10.35" customHeight="1" x14ac:dyDescent="0.2"/>
    <row r="117" ht="10.35" customHeight="1" x14ac:dyDescent="0.2"/>
    <row r="118" ht="10.35" customHeight="1" x14ac:dyDescent="0.2"/>
    <row r="119" ht="10.35" customHeight="1" x14ac:dyDescent="0.2"/>
    <row r="120" ht="10.35" customHeight="1" x14ac:dyDescent="0.2"/>
    <row r="121" ht="10.35" customHeight="1" x14ac:dyDescent="0.2"/>
    <row r="122" ht="10.35" customHeight="1" x14ac:dyDescent="0.2"/>
    <row r="123" ht="10.35" customHeight="1" x14ac:dyDescent="0.2"/>
    <row r="124" ht="10.35" customHeight="1" x14ac:dyDescent="0.2"/>
    <row r="125" ht="10.35" customHeight="1" x14ac:dyDescent="0.2"/>
    <row r="126" ht="10.35" customHeight="1" x14ac:dyDescent="0.2"/>
    <row r="127" ht="10.35" customHeight="1" x14ac:dyDescent="0.2"/>
    <row r="128" ht="10.35" customHeight="1" x14ac:dyDescent="0.2"/>
  </sheetData>
  <sheetProtection password="EECE" sheet="1" objects="1" scenarios="1" formatColumns="0" formatRows="0"/>
  <customSheetViews>
    <customSheetView guid="{C3088B2E-F853-4D7E-B687-C6500891DFCB}" scale="110" showPageBreaks="1" fitToPage="1" printArea="1">
      <pane xSplit="3" ySplit="6" topLeftCell="D7" activePane="bottomRight" state="frozen"/>
      <selection pane="bottomRight"/>
      <pageMargins left="0.7" right="0.7" top="0.75" bottom="0.75" header="0.3" footer="0.3"/>
      <pageSetup scale="78" fitToHeight="0" orientation="landscape" r:id="rId1"/>
    </customSheetView>
    <customSheetView guid="{F866C9B2-56BF-4FE4-B270-CC8FE15A5892}" scale="110" showPageBreaks="1" fitToPage="1" printArea="1">
      <pane xSplit="2" ySplit="6" topLeftCell="D7" activePane="bottomRight" state="frozen"/>
      <selection pane="bottomRight"/>
      <pageMargins left="0.7" right="0.7" top="0.75" bottom="0.75" header="0.3" footer="0.3"/>
      <pageSetup scale="77" fitToHeight="0" orientation="landscape" r:id="rId2"/>
    </customSheetView>
    <customSheetView guid="{D66484CB-9D53-43A1-A83D-11534BC40BF6}" scale="110" showPageBreaks="1" fitToPage="1" printArea="1">
      <pane xSplit="3" ySplit="6" topLeftCell="D7" activePane="bottomRight" state="frozen"/>
      <selection pane="bottomRight" activeCell="D7" sqref="D7"/>
      <pageMargins left="0.7" right="0.7" top="0.75" bottom="0.75" header="0.3" footer="0.3"/>
      <pageSetup scale="77" fitToHeight="0" orientation="landscape" r:id="rId3"/>
    </customSheetView>
  </customSheetViews>
  <mergeCells count="12">
    <mergeCell ref="B4:C5"/>
    <mergeCell ref="G1:M1"/>
    <mergeCell ref="N3:N5"/>
    <mergeCell ref="M4:M5"/>
    <mergeCell ref="P4:Q4"/>
    <mergeCell ref="G3:H3"/>
    <mergeCell ref="F2:N2"/>
    <mergeCell ref="L4:L5"/>
    <mergeCell ref="E4:H4"/>
    <mergeCell ref="I4:I5"/>
    <mergeCell ref="J4:J5"/>
    <mergeCell ref="K4:K5"/>
  </mergeCells>
  <conditionalFormatting sqref="P8:Q71">
    <cfRule type="cellIs" dxfId="89" priority="12" operator="greaterThan">
      <formula>0.5</formula>
    </cfRule>
    <cfRule type="cellIs" dxfId="88" priority="11" operator="lessThan">
      <formula>-0.5</formula>
    </cfRule>
    <cfRule type="containsText" dxfId="87" priority="7" operator="containsText" text="NV">
      <formula>NOT(ISERROR(SEARCH("NV",P8)))</formula>
    </cfRule>
  </conditionalFormatting>
  <conditionalFormatting sqref="E74:N98">
    <cfRule type="cellIs" dxfId="86" priority="10" operator="greaterThan">
      <formula>0.5</formula>
    </cfRule>
    <cfRule type="cellIs" dxfId="85" priority="9" operator="lessThan">
      <formula>-0.5</formula>
    </cfRule>
    <cfRule type="containsText" dxfId="84" priority="6" operator="containsText" text="NV">
      <formula>NOT(ISERROR(SEARCH("NV",E74)))</formula>
    </cfRule>
  </conditionalFormatting>
  <conditionalFormatting sqref="E75:N98">
    <cfRule type="cellIs" dxfId="83" priority="4" operator="greaterThan">
      <formula>0.5</formula>
    </cfRule>
    <cfRule type="cellIs" dxfId="82" priority="3" operator="lessThan">
      <formula>-0.5</formula>
    </cfRule>
    <cfRule type="containsText" dxfId="81" priority="2" operator="containsText" text="NV">
      <formula>NOT(ISERROR(SEARCH("NV",E75)))</formula>
    </cfRule>
  </conditionalFormatting>
  <conditionalFormatting sqref="E99:N107">
    <cfRule type="containsText" dxfId="80" priority="5" operator="containsText" text="check">
      <formula>NOT(ISERROR(SEARCH("check",E99)))</formula>
    </cfRule>
    <cfRule type="containsText" dxfId="79" priority="1" operator="containsText" text="NV">
      <formula>NOT(ISERROR(SEARCH("NV",E99)))</formula>
    </cfRule>
  </conditionalFormatting>
  <pageMargins left="0.7" right="0.7" top="0.75" bottom="0.75" header="0.3" footer="0.3"/>
  <pageSetup scale="77" fitToHeight="0" orientation="landscape" r:id="rId4"/>
  <legacyDrawing r:id="rId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168"/>
  <sheetViews>
    <sheetView zoomScale="110" zoomScaleNormal="110" workbookViewId="0">
      <pane xSplit="4" ySplit="7" topLeftCell="E8" activePane="bottomRight" state="frozen"/>
      <selection activeCell="E11" sqref="E11"/>
      <selection pane="topRight" activeCell="E11" sqref="E11"/>
      <selection pane="bottomLeft" activeCell="E11" sqref="E11"/>
      <selection pane="bottomRight" activeCell="E8" sqref="E8"/>
    </sheetView>
  </sheetViews>
  <sheetFormatPr baseColWidth="10" defaultColWidth="9.140625" defaultRowHeight="12.75" x14ac:dyDescent="0.2"/>
  <cols>
    <col min="1" max="1" width="12.85546875" style="232" hidden="1" customWidth="1"/>
    <col min="2" max="2" width="7.28515625" style="298" customWidth="1"/>
    <col min="3" max="3" width="50.7109375" style="232" customWidth="1"/>
    <col min="4" max="4" width="0.85546875" style="232" customWidth="1"/>
    <col min="5" max="14" width="10"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70"/>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813" t="s">
        <v>2981</v>
      </c>
      <c r="C2" s="74"/>
      <c r="D2" s="75"/>
      <c r="E2" s="76"/>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0"/>
      <c r="C3" s="77"/>
      <c r="D3" s="78"/>
      <c r="E3" s="142"/>
      <c r="F3" s="143"/>
      <c r="G3" s="1019" t="s">
        <v>2422</v>
      </c>
      <c r="H3" s="1019"/>
      <c r="I3" s="144" t="str">
        <f>Reporting_Period_Code</f>
        <v>2015</v>
      </c>
      <c r="J3" s="144"/>
      <c r="K3" s="143"/>
      <c r="L3" s="143"/>
      <c r="M3" s="145"/>
      <c r="N3" s="1013" t="s">
        <v>2334</v>
      </c>
      <c r="O3" s="125"/>
      <c r="P3" s="125"/>
      <c r="Q3" s="125"/>
    </row>
    <row r="4" spans="1:17" ht="12" customHeight="1" x14ac:dyDescent="0.2">
      <c r="B4" s="1032" t="s">
        <v>2982</v>
      </c>
      <c r="C4" s="1033"/>
      <c r="D4" s="79"/>
      <c r="E4" s="1010" t="s">
        <v>2330</v>
      </c>
      <c r="F4" s="1011"/>
      <c r="G4" s="1011"/>
      <c r="H4" s="1012"/>
      <c r="I4" s="1013" t="s">
        <v>2313</v>
      </c>
      <c r="J4" s="1013" t="s">
        <v>2314</v>
      </c>
      <c r="K4" s="1016" t="s">
        <v>2315</v>
      </c>
      <c r="L4" s="1013" t="s">
        <v>2333</v>
      </c>
      <c r="M4" s="1015" t="s">
        <v>2316</v>
      </c>
      <c r="N4" s="1014"/>
      <c r="O4" s="125"/>
      <c r="P4" s="1020" t="s">
        <v>2335</v>
      </c>
      <c r="Q4" s="1021"/>
    </row>
    <row r="5" spans="1:17" ht="30" customHeight="1" x14ac:dyDescent="0.2">
      <c r="B5" s="1032"/>
      <c r="C5" s="1033"/>
      <c r="D5" s="79"/>
      <c r="E5" s="495" t="s">
        <v>2331</v>
      </c>
      <c r="F5" s="496" t="s">
        <v>2332</v>
      </c>
      <c r="G5" s="496" t="s">
        <v>2333</v>
      </c>
      <c r="H5" s="497" t="s">
        <v>2312</v>
      </c>
      <c r="I5" s="1014"/>
      <c r="J5" s="1014"/>
      <c r="K5" s="1016"/>
      <c r="L5" s="1014"/>
      <c r="M5" s="1015"/>
      <c r="N5" s="1014"/>
      <c r="O5" s="125"/>
      <c r="P5" s="555" t="s">
        <v>2337</v>
      </c>
      <c r="Q5" s="556" t="s">
        <v>2336</v>
      </c>
    </row>
    <row r="6" spans="1:17" ht="30" hidden="1" customHeight="1" x14ac:dyDescent="0.2">
      <c r="B6" s="222"/>
      <c r="C6" s="223"/>
      <c r="D6" s="79"/>
      <c r="E6" s="146" t="s">
        <v>1406</v>
      </c>
      <c r="F6" s="216" t="s">
        <v>1407</v>
      </c>
      <c r="G6" s="216" t="s">
        <v>1419</v>
      </c>
      <c r="H6" s="217" t="s">
        <v>539</v>
      </c>
      <c r="I6" s="217" t="s">
        <v>1408</v>
      </c>
      <c r="J6" s="216" t="s">
        <v>1418</v>
      </c>
      <c r="K6" s="217" t="s">
        <v>542</v>
      </c>
      <c r="L6" s="216" t="s">
        <v>1420</v>
      </c>
      <c r="M6" s="221" t="s">
        <v>1409</v>
      </c>
      <c r="N6" s="221" t="s">
        <v>1421</v>
      </c>
      <c r="O6" s="125"/>
      <c r="P6" s="235"/>
      <c r="Q6" s="236"/>
    </row>
    <row r="7" spans="1:17" ht="10.5" customHeight="1" x14ac:dyDescent="0.2">
      <c r="A7" s="164"/>
      <c r="B7" s="161"/>
      <c r="C7" s="80"/>
      <c r="D7" s="80"/>
      <c r="E7" s="147" t="s">
        <v>537</v>
      </c>
      <c r="F7" s="148" t="s">
        <v>538</v>
      </c>
      <c r="G7" s="149" t="s">
        <v>140</v>
      </c>
      <c r="H7" s="148" t="s">
        <v>539</v>
      </c>
      <c r="I7" s="149" t="s">
        <v>540</v>
      </c>
      <c r="J7" s="148" t="s">
        <v>541</v>
      </c>
      <c r="K7" s="149" t="s">
        <v>542</v>
      </c>
      <c r="L7" s="148" t="s">
        <v>141</v>
      </c>
      <c r="M7" s="150" t="s">
        <v>543</v>
      </c>
      <c r="N7" s="150" t="s">
        <v>544</v>
      </c>
      <c r="O7" s="125"/>
      <c r="P7" s="237" t="s">
        <v>545</v>
      </c>
      <c r="Q7" s="238" t="s">
        <v>546</v>
      </c>
    </row>
    <row r="8" spans="1:17" ht="15" customHeight="1" x14ac:dyDescent="0.2">
      <c r="A8" s="164" t="s">
        <v>1712</v>
      </c>
      <c r="B8" s="162" t="s">
        <v>48</v>
      </c>
      <c r="C8" s="710" t="s">
        <v>2983</v>
      </c>
      <c r="D8" s="154" t="s">
        <v>33</v>
      </c>
      <c r="E8" s="188" t="str">
        <f t="shared" ref="E8:N8" si="0">IF(OR(E9="NA",E18="NA",E24="NA",E31="NA",E41="NA",E48="NA",E55="NA",E62="NA",E69="NA",E78="NA"),"NA",IF(AND(E9="",E18="",E24="",E31="",E41="",E48="",E55="",E62="",E69="",E78=""),"",SUM(E9)+SUM(E18)+SUM(E24)+SUM(E31)+SUM(E41)+SUM(E48)+SUM(E55)+SUM(E62)+SUM(E69)+SUM(E78)))</f>
        <v/>
      </c>
      <c r="F8" s="188" t="str">
        <f t="shared" si="0"/>
        <v/>
      </c>
      <c r="G8" s="188" t="str">
        <f t="shared" si="0"/>
        <v/>
      </c>
      <c r="H8" s="188" t="str">
        <f t="shared" si="0"/>
        <v/>
      </c>
      <c r="I8" s="188" t="str">
        <f t="shared" si="0"/>
        <v/>
      </c>
      <c r="J8" s="188" t="str">
        <f t="shared" si="0"/>
        <v/>
      </c>
      <c r="K8" s="188" t="str">
        <f t="shared" si="0"/>
        <v/>
      </c>
      <c r="L8" s="188" t="str">
        <f t="shared" si="0"/>
        <v/>
      </c>
      <c r="M8" s="188" t="str">
        <f t="shared" si="0"/>
        <v/>
      </c>
      <c r="N8" s="188" t="str">
        <f t="shared" si="0"/>
        <v/>
      </c>
      <c r="O8" s="272"/>
      <c r="P8" s="372">
        <f t="shared" ref="P8:P39" si="1">IF(OR(H8="NA",E8="NA",F8="NA",G8="NA"),"NA",SUM(H8)-SUM(E8:G8))</f>
        <v>0</v>
      </c>
      <c r="Q8" s="373">
        <f t="shared" ref="Q8:Q39" si="2">IF(OR(M8="NA",H8="NA",I8="NA",J8="NA",K8="NA",L8="NA"),"NA",SUM(M8)-SUM(H8:L8))</f>
        <v>0</v>
      </c>
    </row>
    <row r="9" spans="1:17" ht="15" customHeight="1" x14ac:dyDescent="0.25">
      <c r="A9" s="164" t="s">
        <v>1713</v>
      </c>
      <c r="B9" s="163" t="s">
        <v>1139</v>
      </c>
      <c r="C9" s="814" t="s">
        <v>2984</v>
      </c>
      <c r="D9" s="79" t="s">
        <v>33</v>
      </c>
      <c r="E9" s="94" t="str">
        <f t="shared" ref="E9:N9" si="3">IF(OR(E10="NA",E11="NA",E12="NA",E13="NA",E14="NA",E15="NA",E16="NA",E17="NA"),"NA",IF(AND(E10="",E11="",E12="",E13="",E14="",E15="",E16="",E17=""),"",SUM(E10:E17)))</f>
        <v/>
      </c>
      <c r="F9" s="94" t="str">
        <f t="shared" si="3"/>
        <v/>
      </c>
      <c r="G9" s="94" t="str">
        <f t="shared" si="3"/>
        <v/>
      </c>
      <c r="H9" s="94" t="str">
        <f t="shared" si="3"/>
        <v/>
      </c>
      <c r="I9" s="94" t="str">
        <f t="shared" si="3"/>
        <v/>
      </c>
      <c r="J9" s="94" t="str">
        <f t="shared" si="3"/>
        <v/>
      </c>
      <c r="K9" s="94" t="str">
        <f t="shared" si="3"/>
        <v/>
      </c>
      <c r="L9" s="94" t="str">
        <f t="shared" si="3"/>
        <v/>
      </c>
      <c r="M9" s="94" t="str">
        <f t="shared" si="3"/>
        <v/>
      </c>
      <c r="N9" s="94" t="str">
        <f t="shared" si="3"/>
        <v/>
      </c>
      <c r="O9" s="243"/>
      <c r="P9" s="244">
        <f t="shared" si="1"/>
        <v>0</v>
      </c>
      <c r="Q9" s="245">
        <f t="shared" si="2"/>
        <v>0</v>
      </c>
    </row>
    <row r="10" spans="1:17" ht="10.5" customHeight="1" x14ac:dyDescent="0.25">
      <c r="A10" s="164" t="s">
        <v>2037</v>
      </c>
      <c r="B10" s="164" t="s">
        <v>285</v>
      </c>
      <c r="C10" s="815" t="s">
        <v>2985</v>
      </c>
      <c r="D10" s="342" t="s">
        <v>33</v>
      </c>
      <c r="E10" s="93"/>
      <c r="F10" s="93"/>
      <c r="G10" s="93"/>
      <c r="H10" s="97" t="str">
        <f t="shared" ref="H10:H17" si="4">IF(OR(E10="NA",F10="NA",G10="NA"),"NA",IF(AND(E10="",F10="",G10=""),"",SUM(E10:G10)))</f>
        <v/>
      </c>
      <c r="I10" s="93"/>
      <c r="J10" s="93"/>
      <c r="K10" s="93"/>
      <c r="L10" s="93"/>
      <c r="M10" s="95" t="str">
        <f t="shared" ref="M10:M17" si="5">IF(OR(H10="NA",I10="NA",J10="NA",K10="NA",L10="NA"),"NA",IF(AND(H10="",I10="",J10="",K10="",L10=""),"",SUM(H10:L10)))</f>
        <v/>
      </c>
      <c r="N10" s="93"/>
      <c r="O10" s="243"/>
      <c r="P10" s="244">
        <f t="shared" si="1"/>
        <v>0</v>
      </c>
      <c r="Q10" s="245">
        <f t="shared" si="2"/>
        <v>0</v>
      </c>
    </row>
    <row r="11" spans="1:17" ht="10.5" customHeight="1" x14ac:dyDescent="0.25">
      <c r="A11" s="164" t="s">
        <v>2038</v>
      </c>
      <c r="B11" s="164" t="s">
        <v>286</v>
      </c>
      <c r="C11" s="815" t="s">
        <v>2986</v>
      </c>
      <c r="D11" s="342" t="s">
        <v>33</v>
      </c>
      <c r="E11" s="93"/>
      <c r="F11" s="93"/>
      <c r="G11" s="93"/>
      <c r="H11" s="97" t="str">
        <f t="shared" si="4"/>
        <v/>
      </c>
      <c r="I11" s="93"/>
      <c r="J11" s="93"/>
      <c r="K11" s="93"/>
      <c r="L11" s="93"/>
      <c r="M11" s="95" t="str">
        <f t="shared" si="5"/>
        <v/>
      </c>
      <c r="N11" s="93"/>
      <c r="O11" s="243"/>
      <c r="P11" s="244">
        <f t="shared" si="1"/>
        <v>0</v>
      </c>
      <c r="Q11" s="245">
        <f t="shared" si="2"/>
        <v>0</v>
      </c>
    </row>
    <row r="12" spans="1:17" ht="10.5" customHeight="1" x14ac:dyDescent="0.25">
      <c r="A12" s="164" t="s">
        <v>2039</v>
      </c>
      <c r="B12" s="164" t="s">
        <v>287</v>
      </c>
      <c r="C12" s="815" t="s">
        <v>2987</v>
      </c>
      <c r="D12" s="342" t="s">
        <v>33</v>
      </c>
      <c r="E12" s="93"/>
      <c r="F12" s="93"/>
      <c r="G12" s="93"/>
      <c r="H12" s="97" t="str">
        <f t="shared" si="4"/>
        <v/>
      </c>
      <c r="I12" s="93"/>
      <c r="J12" s="93"/>
      <c r="K12" s="93"/>
      <c r="L12" s="93"/>
      <c r="M12" s="95" t="str">
        <f t="shared" si="5"/>
        <v/>
      </c>
      <c r="N12" s="93"/>
      <c r="O12" s="243"/>
      <c r="P12" s="244">
        <f t="shared" si="1"/>
        <v>0</v>
      </c>
      <c r="Q12" s="245">
        <f t="shared" si="2"/>
        <v>0</v>
      </c>
    </row>
    <row r="13" spans="1:17" ht="10.5" customHeight="1" x14ac:dyDescent="0.25">
      <c r="A13" s="164" t="s">
        <v>2040</v>
      </c>
      <c r="B13" s="164" t="s">
        <v>288</v>
      </c>
      <c r="C13" s="815" t="s">
        <v>2988</v>
      </c>
      <c r="D13" s="342" t="s">
        <v>33</v>
      </c>
      <c r="E13" s="93"/>
      <c r="F13" s="93"/>
      <c r="G13" s="93"/>
      <c r="H13" s="97" t="str">
        <f t="shared" si="4"/>
        <v/>
      </c>
      <c r="I13" s="93"/>
      <c r="J13" s="93"/>
      <c r="K13" s="93"/>
      <c r="L13" s="93"/>
      <c r="M13" s="95" t="str">
        <f t="shared" si="5"/>
        <v/>
      </c>
      <c r="N13" s="93"/>
      <c r="O13" s="243"/>
      <c r="P13" s="244">
        <f t="shared" si="1"/>
        <v>0</v>
      </c>
      <c r="Q13" s="245">
        <f t="shared" si="2"/>
        <v>0</v>
      </c>
    </row>
    <row r="14" spans="1:17" ht="10.5" customHeight="1" x14ac:dyDescent="0.25">
      <c r="A14" s="164" t="s">
        <v>2041</v>
      </c>
      <c r="B14" s="164" t="s">
        <v>289</v>
      </c>
      <c r="C14" s="815" t="s">
        <v>2989</v>
      </c>
      <c r="D14" s="342" t="s">
        <v>33</v>
      </c>
      <c r="E14" s="93"/>
      <c r="F14" s="93"/>
      <c r="G14" s="93"/>
      <c r="H14" s="97" t="str">
        <f t="shared" si="4"/>
        <v/>
      </c>
      <c r="I14" s="93"/>
      <c r="J14" s="93"/>
      <c r="K14" s="93"/>
      <c r="L14" s="93"/>
      <c r="M14" s="95" t="str">
        <f t="shared" si="5"/>
        <v/>
      </c>
      <c r="N14" s="93"/>
      <c r="O14" s="243"/>
      <c r="P14" s="244">
        <f t="shared" si="1"/>
        <v>0</v>
      </c>
      <c r="Q14" s="245">
        <f t="shared" si="2"/>
        <v>0</v>
      </c>
    </row>
    <row r="15" spans="1:17" ht="10.5" customHeight="1" x14ac:dyDescent="0.25">
      <c r="A15" s="164" t="s">
        <v>2042</v>
      </c>
      <c r="B15" s="164" t="s">
        <v>290</v>
      </c>
      <c r="C15" s="815" t="s">
        <v>2990</v>
      </c>
      <c r="D15" s="342" t="s">
        <v>33</v>
      </c>
      <c r="E15" s="93"/>
      <c r="F15" s="93"/>
      <c r="G15" s="93"/>
      <c r="H15" s="97" t="str">
        <f t="shared" si="4"/>
        <v/>
      </c>
      <c r="I15" s="93"/>
      <c r="J15" s="93"/>
      <c r="K15" s="93"/>
      <c r="L15" s="93"/>
      <c r="M15" s="95" t="str">
        <f t="shared" si="5"/>
        <v/>
      </c>
      <c r="N15" s="93"/>
      <c r="O15" s="243"/>
      <c r="P15" s="244">
        <f t="shared" si="1"/>
        <v>0</v>
      </c>
      <c r="Q15" s="245">
        <f t="shared" si="2"/>
        <v>0</v>
      </c>
    </row>
    <row r="16" spans="1:17" ht="10.5" customHeight="1" x14ac:dyDescent="0.25">
      <c r="A16" s="164" t="s">
        <v>1714</v>
      </c>
      <c r="B16" s="164" t="s">
        <v>1140</v>
      </c>
      <c r="C16" s="815" t="s">
        <v>2991</v>
      </c>
      <c r="D16" s="342" t="s">
        <v>33</v>
      </c>
      <c r="E16" s="93"/>
      <c r="F16" s="93"/>
      <c r="G16" s="93"/>
      <c r="H16" s="97" t="str">
        <f t="shared" si="4"/>
        <v/>
      </c>
      <c r="I16" s="93"/>
      <c r="J16" s="93"/>
      <c r="K16" s="93"/>
      <c r="L16" s="93"/>
      <c r="M16" s="95" t="str">
        <f t="shared" si="5"/>
        <v/>
      </c>
      <c r="N16" s="93"/>
      <c r="O16" s="243"/>
      <c r="P16" s="244">
        <f t="shared" si="1"/>
        <v>0</v>
      </c>
      <c r="Q16" s="245">
        <f t="shared" si="2"/>
        <v>0</v>
      </c>
    </row>
    <row r="17" spans="1:17" ht="10.5" customHeight="1" x14ac:dyDescent="0.25">
      <c r="A17" s="164" t="s">
        <v>1715</v>
      </c>
      <c r="B17" s="166" t="s">
        <v>173</v>
      </c>
      <c r="C17" s="817" t="s">
        <v>2992</v>
      </c>
      <c r="D17" s="367" t="s">
        <v>33</v>
      </c>
      <c r="E17" s="192"/>
      <c r="F17" s="192"/>
      <c r="G17" s="192"/>
      <c r="H17" s="192" t="str">
        <f t="shared" si="4"/>
        <v/>
      </c>
      <c r="I17" s="192"/>
      <c r="J17" s="192"/>
      <c r="K17" s="192"/>
      <c r="L17" s="192"/>
      <c r="M17" s="192" t="str">
        <f t="shared" si="5"/>
        <v/>
      </c>
      <c r="N17" s="192"/>
      <c r="O17" s="243"/>
      <c r="P17" s="249">
        <f t="shared" si="1"/>
        <v>0</v>
      </c>
      <c r="Q17" s="250">
        <f t="shared" si="2"/>
        <v>0</v>
      </c>
    </row>
    <row r="18" spans="1:17" ht="15" customHeight="1" x14ac:dyDescent="0.25">
      <c r="A18" s="164" t="s">
        <v>1716</v>
      </c>
      <c r="B18" s="163" t="s">
        <v>1141</v>
      </c>
      <c r="C18" s="814" t="s">
        <v>2993</v>
      </c>
      <c r="D18" s="342" t="s">
        <v>33</v>
      </c>
      <c r="E18" s="94" t="str">
        <f t="shared" ref="E18:N18" si="6">IF(OR(E19="NA",E20="NA",E21="NA",E22="NA",E23="NA"),"NA",IF(AND(E19="",E20="",E21="",E22="",E23=""),"",SUM(E19:E23)))</f>
        <v/>
      </c>
      <c r="F18" s="94" t="str">
        <f t="shared" si="6"/>
        <v/>
      </c>
      <c r="G18" s="94" t="str">
        <f t="shared" si="6"/>
        <v/>
      </c>
      <c r="H18" s="94" t="str">
        <f t="shared" si="6"/>
        <v/>
      </c>
      <c r="I18" s="94" t="str">
        <f t="shared" si="6"/>
        <v/>
      </c>
      <c r="J18" s="94" t="str">
        <f t="shared" si="6"/>
        <v/>
      </c>
      <c r="K18" s="94" t="str">
        <f t="shared" si="6"/>
        <v/>
      </c>
      <c r="L18" s="94" t="str">
        <f t="shared" si="6"/>
        <v/>
      </c>
      <c r="M18" s="94" t="str">
        <f t="shared" si="6"/>
        <v/>
      </c>
      <c r="N18" s="94" t="str">
        <f t="shared" si="6"/>
        <v/>
      </c>
      <c r="O18" s="243"/>
      <c r="P18" s="244">
        <f t="shared" si="1"/>
        <v>0</v>
      </c>
      <c r="Q18" s="245">
        <f t="shared" si="2"/>
        <v>0</v>
      </c>
    </row>
    <row r="19" spans="1:17" ht="10.5" customHeight="1" x14ac:dyDescent="0.25">
      <c r="A19" s="164" t="s">
        <v>2043</v>
      </c>
      <c r="B19" s="164" t="s">
        <v>291</v>
      </c>
      <c r="C19" s="815" t="s">
        <v>2994</v>
      </c>
      <c r="D19" s="342" t="s">
        <v>33</v>
      </c>
      <c r="E19" s="93"/>
      <c r="F19" s="93"/>
      <c r="G19" s="93"/>
      <c r="H19" s="93" t="str">
        <f>IF(OR(E19="NA",F19="NA",G19="NA"),"NA",IF(AND(E19="",F19="",G19=""),"",SUM(E19:G19)))</f>
        <v/>
      </c>
      <c r="I19" s="93"/>
      <c r="J19" s="93"/>
      <c r="K19" s="93"/>
      <c r="L19" s="93"/>
      <c r="M19" s="93" t="str">
        <f>IF(OR(H19="NA",I19="NA",J19="NA",K19="NA",L19="NA"),"NA",IF(AND(H19="",I19="",J19="",K19="",L19=""),"",SUM(H19:L19)))</f>
        <v/>
      </c>
      <c r="N19" s="93"/>
      <c r="O19" s="243"/>
      <c r="P19" s="244">
        <f t="shared" si="1"/>
        <v>0</v>
      </c>
      <c r="Q19" s="245">
        <f t="shared" si="2"/>
        <v>0</v>
      </c>
    </row>
    <row r="20" spans="1:17" ht="10.5" customHeight="1" x14ac:dyDescent="0.25">
      <c r="A20" s="164" t="s">
        <v>2044</v>
      </c>
      <c r="B20" s="164" t="s">
        <v>292</v>
      </c>
      <c r="C20" s="815" t="s">
        <v>2995</v>
      </c>
      <c r="D20" s="342" t="s">
        <v>33</v>
      </c>
      <c r="E20" s="93"/>
      <c r="F20" s="93"/>
      <c r="G20" s="93"/>
      <c r="H20" s="93" t="str">
        <f>IF(OR(E20="NA",F20="NA",G20="NA"),"NA",IF(AND(E20="",F20="",G20=""),"",SUM(E20:G20)))</f>
        <v/>
      </c>
      <c r="I20" s="93"/>
      <c r="J20" s="93"/>
      <c r="K20" s="93"/>
      <c r="L20" s="93"/>
      <c r="M20" s="93" t="str">
        <f>IF(OR(H20="NA",I20="NA",J20="NA",K20="NA",L20="NA"),"NA",IF(AND(H20="",I20="",J20="",K20="",L20=""),"",SUM(H20:L20)))</f>
        <v/>
      </c>
      <c r="N20" s="93"/>
      <c r="O20" s="243"/>
      <c r="P20" s="244">
        <f t="shared" si="1"/>
        <v>0</v>
      </c>
      <c r="Q20" s="245">
        <f t="shared" si="2"/>
        <v>0</v>
      </c>
    </row>
    <row r="21" spans="1:17" ht="10.5" customHeight="1" x14ac:dyDescent="0.25">
      <c r="A21" s="164" t="s">
        <v>2045</v>
      </c>
      <c r="B21" s="164" t="s">
        <v>293</v>
      </c>
      <c r="C21" s="815" t="s">
        <v>2996</v>
      </c>
      <c r="D21" s="342" t="s">
        <v>33</v>
      </c>
      <c r="E21" s="93"/>
      <c r="F21" s="93"/>
      <c r="G21" s="93"/>
      <c r="H21" s="93" t="str">
        <f>IF(OR(E21="NA",F21="NA",G21="NA"),"NA",IF(AND(E21="",F21="",G21=""),"",SUM(E21:G21)))</f>
        <v/>
      </c>
      <c r="I21" s="93"/>
      <c r="J21" s="93"/>
      <c r="K21" s="93"/>
      <c r="L21" s="93"/>
      <c r="M21" s="93" t="str">
        <f>IF(OR(H21="NA",I21="NA",J21="NA",K21="NA",L21="NA"),"NA",IF(AND(H21="",I21="",J21="",K21="",L21=""),"",SUM(H21:L21)))</f>
        <v/>
      </c>
      <c r="N21" s="93"/>
      <c r="O21" s="243"/>
      <c r="P21" s="244">
        <f t="shared" si="1"/>
        <v>0</v>
      </c>
      <c r="Q21" s="245">
        <f t="shared" si="2"/>
        <v>0</v>
      </c>
    </row>
    <row r="22" spans="1:17" ht="10.5" customHeight="1" x14ac:dyDescent="0.25">
      <c r="A22" s="164" t="s">
        <v>2046</v>
      </c>
      <c r="B22" s="164" t="s">
        <v>294</v>
      </c>
      <c r="C22" s="815" t="s">
        <v>2997</v>
      </c>
      <c r="D22" s="342" t="s">
        <v>33</v>
      </c>
      <c r="E22" s="93"/>
      <c r="F22" s="93"/>
      <c r="G22" s="93"/>
      <c r="H22" s="93" t="str">
        <f>IF(OR(E22="NA",F22="NA",G22="NA"),"NA",IF(AND(E22="",F22="",G22=""),"",SUM(E22:G22)))</f>
        <v/>
      </c>
      <c r="I22" s="93"/>
      <c r="J22" s="93"/>
      <c r="K22" s="93"/>
      <c r="L22" s="93"/>
      <c r="M22" s="93" t="str">
        <f>IF(OR(H22="NA",I22="NA",J22="NA",K22="NA",L22="NA"),"NA",IF(AND(H22="",I22="",J22="",K22="",L22=""),"",SUM(H22:L22)))</f>
        <v/>
      </c>
      <c r="N22" s="93"/>
      <c r="O22" s="243"/>
      <c r="P22" s="244">
        <f t="shared" si="1"/>
        <v>0</v>
      </c>
      <c r="Q22" s="245">
        <f t="shared" si="2"/>
        <v>0</v>
      </c>
    </row>
    <row r="23" spans="1:17" ht="10.5" customHeight="1" x14ac:dyDescent="0.25">
      <c r="A23" s="164" t="s">
        <v>2047</v>
      </c>
      <c r="B23" s="166" t="s">
        <v>295</v>
      </c>
      <c r="C23" s="816" t="s">
        <v>2998</v>
      </c>
      <c r="D23" s="367" t="s">
        <v>33</v>
      </c>
      <c r="E23" s="192"/>
      <c r="F23" s="192"/>
      <c r="G23" s="192"/>
      <c r="H23" s="192" t="str">
        <f>IF(OR(E23="NA",F23="NA",G23="NA"),"NA",IF(AND(E23="",F23="",G23=""),"",SUM(E23:G23)))</f>
        <v/>
      </c>
      <c r="I23" s="192"/>
      <c r="J23" s="192"/>
      <c r="K23" s="192"/>
      <c r="L23" s="192"/>
      <c r="M23" s="192" t="str">
        <f>IF(OR(H23="NA",I23="NA",J23="NA",K23="NA",L23="NA"),"NA",IF(AND(H23="",I23="",J23="",K23="",L23=""),"",SUM(H23:L23)))</f>
        <v/>
      </c>
      <c r="N23" s="192"/>
      <c r="O23" s="243"/>
      <c r="P23" s="249">
        <f t="shared" si="1"/>
        <v>0</v>
      </c>
      <c r="Q23" s="250">
        <f t="shared" si="2"/>
        <v>0</v>
      </c>
    </row>
    <row r="24" spans="1:17" ht="15" customHeight="1" x14ac:dyDescent="0.25">
      <c r="A24" s="164" t="s">
        <v>1717</v>
      </c>
      <c r="B24" s="163" t="s">
        <v>1142</v>
      </c>
      <c r="C24" s="814" t="s">
        <v>2999</v>
      </c>
      <c r="D24" s="342" t="s">
        <v>33</v>
      </c>
      <c r="E24" s="94" t="str">
        <f t="shared" ref="E24:N24" si="7">IF(OR(E25="NA",E26="NA",E27="NA",E28="NA",E29="NA",E30="NA"),"NA",IF(AND(E25="",E26="",E27="",E28="",E29="",E30=""),"",SUM(E25:E30)))</f>
        <v/>
      </c>
      <c r="F24" s="94" t="str">
        <f t="shared" si="7"/>
        <v/>
      </c>
      <c r="G24" s="94" t="str">
        <f t="shared" si="7"/>
        <v/>
      </c>
      <c r="H24" s="94" t="str">
        <f t="shared" si="7"/>
        <v/>
      </c>
      <c r="I24" s="94" t="str">
        <f t="shared" si="7"/>
        <v/>
      </c>
      <c r="J24" s="94" t="str">
        <f t="shared" si="7"/>
        <v/>
      </c>
      <c r="K24" s="94" t="str">
        <f t="shared" si="7"/>
        <v/>
      </c>
      <c r="L24" s="94" t="str">
        <f t="shared" si="7"/>
        <v/>
      </c>
      <c r="M24" s="94" t="str">
        <f t="shared" si="7"/>
        <v/>
      </c>
      <c r="N24" s="94" t="str">
        <f t="shared" si="7"/>
        <v/>
      </c>
      <c r="O24" s="243"/>
      <c r="P24" s="244">
        <f t="shared" si="1"/>
        <v>0</v>
      </c>
      <c r="Q24" s="245">
        <f t="shared" si="2"/>
        <v>0</v>
      </c>
    </row>
    <row r="25" spans="1:17" ht="10.5" customHeight="1" x14ac:dyDescent="0.25">
      <c r="A25" s="164" t="s">
        <v>2048</v>
      </c>
      <c r="B25" s="164" t="s">
        <v>296</v>
      </c>
      <c r="C25" s="815" t="s">
        <v>3000</v>
      </c>
      <c r="D25" s="342" t="s">
        <v>33</v>
      </c>
      <c r="E25" s="93"/>
      <c r="F25" s="93"/>
      <c r="G25" s="93"/>
      <c r="H25" s="93" t="str">
        <f t="shared" ref="H25:H30" si="8">IF(OR(E25="NA",F25="NA",G25="NA"),"NA",IF(AND(E25="",F25="",G25=""),"",SUM(E25:G25)))</f>
        <v/>
      </c>
      <c r="I25" s="93"/>
      <c r="J25" s="93"/>
      <c r="K25" s="93"/>
      <c r="L25" s="93"/>
      <c r="M25" s="93" t="str">
        <f t="shared" ref="M25:M30" si="9">IF(OR(H25="NA",I25="NA",J25="NA",K25="NA",L25="NA"),"NA",IF(AND(H25="",I25="",J25="",K25="",L25=""),"",SUM(H25:L25)))</f>
        <v/>
      </c>
      <c r="N25" s="93"/>
      <c r="O25" s="243"/>
      <c r="P25" s="244">
        <f t="shared" si="1"/>
        <v>0</v>
      </c>
      <c r="Q25" s="245">
        <f t="shared" si="2"/>
        <v>0</v>
      </c>
    </row>
    <row r="26" spans="1:17" ht="10.5" customHeight="1" x14ac:dyDescent="0.25">
      <c r="A26" s="164" t="s">
        <v>2049</v>
      </c>
      <c r="B26" s="164" t="s">
        <v>297</v>
      </c>
      <c r="C26" s="815" t="s">
        <v>3001</v>
      </c>
      <c r="D26" s="342" t="s">
        <v>33</v>
      </c>
      <c r="E26" s="93"/>
      <c r="F26" s="93"/>
      <c r="G26" s="93"/>
      <c r="H26" s="93" t="str">
        <f t="shared" si="8"/>
        <v/>
      </c>
      <c r="I26" s="93"/>
      <c r="J26" s="93"/>
      <c r="K26" s="93"/>
      <c r="L26" s="93"/>
      <c r="M26" s="93" t="str">
        <f t="shared" si="9"/>
        <v/>
      </c>
      <c r="N26" s="93"/>
      <c r="O26" s="243"/>
      <c r="P26" s="244">
        <f t="shared" si="1"/>
        <v>0</v>
      </c>
      <c r="Q26" s="245">
        <f t="shared" si="2"/>
        <v>0</v>
      </c>
    </row>
    <row r="27" spans="1:17" ht="10.5" customHeight="1" x14ac:dyDescent="0.25">
      <c r="A27" s="164" t="s">
        <v>2050</v>
      </c>
      <c r="B27" s="164" t="s">
        <v>298</v>
      </c>
      <c r="C27" s="815" t="s">
        <v>3002</v>
      </c>
      <c r="D27" s="342" t="s">
        <v>33</v>
      </c>
      <c r="E27" s="93"/>
      <c r="F27" s="93"/>
      <c r="G27" s="93"/>
      <c r="H27" s="93" t="str">
        <f t="shared" si="8"/>
        <v/>
      </c>
      <c r="I27" s="93"/>
      <c r="J27" s="93"/>
      <c r="K27" s="93"/>
      <c r="L27" s="93"/>
      <c r="M27" s="93" t="str">
        <f t="shared" si="9"/>
        <v/>
      </c>
      <c r="N27" s="93"/>
      <c r="O27" s="243"/>
      <c r="P27" s="244">
        <f t="shared" si="1"/>
        <v>0</v>
      </c>
      <c r="Q27" s="245">
        <f t="shared" si="2"/>
        <v>0</v>
      </c>
    </row>
    <row r="28" spans="1:17" ht="10.5" customHeight="1" x14ac:dyDescent="0.25">
      <c r="A28" s="164" t="s">
        <v>2051</v>
      </c>
      <c r="B28" s="164" t="s">
        <v>299</v>
      </c>
      <c r="C28" s="815" t="s">
        <v>3003</v>
      </c>
      <c r="D28" s="342" t="s">
        <v>33</v>
      </c>
      <c r="E28" s="93"/>
      <c r="F28" s="93"/>
      <c r="G28" s="93"/>
      <c r="H28" s="93" t="str">
        <f t="shared" si="8"/>
        <v/>
      </c>
      <c r="I28" s="93"/>
      <c r="J28" s="93"/>
      <c r="K28" s="93"/>
      <c r="L28" s="93"/>
      <c r="M28" s="93" t="str">
        <f t="shared" si="9"/>
        <v/>
      </c>
      <c r="N28" s="93"/>
      <c r="O28" s="243"/>
      <c r="P28" s="244">
        <f t="shared" si="1"/>
        <v>0</v>
      </c>
      <c r="Q28" s="245">
        <f t="shared" si="2"/>
        <v>0</v>
      </c>
    </row>
    <row r="29" spans="1:17" ht="10.5" customHeight="1" x14ac:dyDescent="0.25">
      <c r="A29" s="164" t="s">
        <v>2052</v>
      </c>
      <c r="B29" s="164" t="s">
        <v>300</v>
      </c>
      <c r="C29" s="815" t="s">
        <v>3004</v>
      </c>
      <c r="D29" s="342" t="s">
        <v>33</v>
      </c>
      <c r="E29" s="93"/>
      <c r="F29" s="93"/>
      <c r="G29" s="93"/>
      <c r="H29" s="93" t="str">
        <f t="shared" si="8"/>
        <v/>
      </c>
      <c r="I29" s="93"/>
      <c r="J29" s="93"/>
      <c r="K29" s="93"/>
      <c r="L29" s="93"/>
      <c r="M29" s="93" t="str">
        <f t="shared" si="9"/>
        <v/>
      </c>
      <c r="N29" s="93"/>
      <c r="O29" s="243"/>
      <c r="P29" s="244">
        <f t="shared" si="1"/>
        <v>0</v>
      </c>
      <c r="Q29" s="245">
        <f t="shared" si="2"/>
        <v>0</v>
      </c>
    </row>
    <row r="30" spans="1:17" ht="10.5" customHeight="1" x14ac:dyDescent="0.25">
      <c r="A30" s="164" t="s">
        <v>2053</v>
      </c>
      <c r="B30" s="166" t="s">
        <v>301</v>
      </c>
      <c r="C30" s="816" t="s">
        <v>3005</v>
      </c>
      <c r="D30" s="367" t="s">
        <v>33</v>
      </c>
      <c r="E30" s="192"/>
      <c r="F30" s="192"/>
      <c r="G30" s="192"/>
      <c r="H30" s="192" t="str">
        <f t="shared" si="8"/>
        <v/>
      </c>
      <c r="I30" s="192"/>
      <c r="J30" s="192"/>
      <c r="K30" s="192"/>
      <c r="L30" s="192"/>
      <c r="M30" s="192" t="str">
        <f t="shared" si="9"/>
        <v/>
      </c>
      <c r="N30" s="192"/>
      <c r="O30" s="243"/>
      <c r="P30" s="249">
        <f t="shared" si="1"/>
        <v>0</v>
      </c>
      <c r="Q30" s="250">
        <f t="shared" si="2"/>
        <v>0</v>
      </c>
    </row>
    <row r="31" spans="1:17" ht="15" customHeight="1" x14ac:dyDescent="0.25">
      <c r="A31" s="164" t="s">
        <v>1718</v>
      </c>
      <c r="B31" s="163" t="s">
        <v>1143</v>
      </c>
      <c r="C31" s="814" t="s">
        <v>3006</v>
      </c>
      <c r="D31" s="342" t="s">
        <v>33</v>
      </c>
      <c r="E31" s="94" t="str">
        <f t="shared" ref="E31:N31" si="10">IF(OR(E32="NA",E33="NA",E34="NA",E35="NA",E36="NA",E37="NA",E38="NA",E39="NA",E40="NA"),"NA",IF(AND(E32="",E33="",E34="",E35="",E36="",E37="",E38="",E39="",E40=""),"",SUM(E32:E40)))</f>
        <v/>
      </c>
      <c r="F31" s="94" t="str">
        <f t="shared" si="10"/>
        <v/>
      </c>
      <c r="G31" s="94" t="str">
        <f t="shared" si="10"/>
        <v/>
      </c>
      <c r="H31" s="94" t="str">
        <f t="shared" si="10"/>
        <v/>
      </c>
      <c r="I31" s="94" t="str">
        <f t="shared" si="10"/>
        <v/>
      </c>
      <c r="J31" s="94" t="str">
        <f t="shared" si="10"/>
        <v/>
      </c>
      <c r="K31" s="94" t="str">
        <f t="shared" si="10"/>
        <v/>
      </c>
      <c r="L31" s="94" t="str">
        <f t="shared" si="10"/>
        <v/>
      </c>
      <c r="M31" s="94" t="str">
        <f t="shared" si="10"/>
        <v/>
      </c>
      <c r="N31" s="94" t="str">
        <f t="shared" si="10"/>
        <v/>
      </c>
      <c r="O31" s="243"/>
      <c r="P31" s="244">
        <f t="shared" si="1"/>
        <v>0</v>
      </c>
      <c r="Q31" s="245">
        <f t="shared" si="2"/>
        <v>0</v>
      </c>
    </row>
    <row r="32" spans="1:17" ht="10.5" customHeight="1" x14ac:dyDescent="0.25">
      <c r="A32" s="164" t="s">
        <v>2054</v>
      </c>
      <c r="B32" s="164" t="s">
        <v>302</v>
      </c>
      <c r="C32" s="815" t="s">
        <v>3007</v>
      </c>
      <c r="D32" s="342" t="s">
        <v>33</v>
      </c>
      <c r="E32" s="93"/>
      <c r="F32" s="93"/>
      <c r="G32" s="93"/>
      <c r="H32" s="93" t="str">
        <f t="shared" ref="H32:H40" si="11">IF(OR(E32="NA",F32="NA",G32="NA"),"NA",IF(AND(E32="",F32="",G32=""),"",SUM(E32:G32)))</f>
        <v/>
      </c>
      <c r="I32" s="93"/>
      <c r="J32" s="93"/>
      <c r="K32" s="93"/>
      <c r="L32" s="93"/>
      <c r="M32" s="93" t="str">
        <f t="shared" ref="M32:M40" si="12">IF(OR(H32="NA",I32="NA",J32="NA",K32="NA",L32="NA"),"NA",IF(AND(H32="",I32="",J32="",K32="",L32=""),"",SUM(H32:L32)))</f>
        <v/>
      </c>
      <c r="N32" s="93"/>
      <c r="O32" s="243"/>
      <c r="P32" s="244">
        <f t="shared" si="1"/>
        <v>0</v>
      </c>
      <c r="Q32" s="245">
        <f t="shared" si="2"/>
        <v>0</v>
      </c>
    </row>
    <row r="33" spans="1:17" ht="10.5" customHeight="1" x14ac:dyDescent="0.25">
      <c r="A33" s="164" t="s">
        <v>1719</v>
      </c>
      <c r="B33" s="164" t="s">
        <v>1144</v>
      </c>
      <c r="C33" s="815" t="s">
        <v>3008</v>
      </c>
      <c r="D33" s="342" t="s">
        <v>33</v>
      </c>
      <c r="E33" s="93"/>
      <c r="F33" s="93"/>
      <c r="G33" s="93"/>
      <c r="H33" s="93" t="str">
        <f t="shared" si="11"/>
        <v/>
      </c>
      <c r="I33" s="93"/>
      <c r="J33" s="93"/>
      <c r="K33" s="93"/>
      <c r="L33" s="93"/>
      <c r="M33" s="93" t="str">
        <f t="shared" si="12"/>
        <v/>
      </c>
      <c r="N33" s="93"/>
      <c r="O33" s="243"/>
      <c r="P33" s="244">
        <f t="shared" si="1"/>
        <v>0</v>
      </c>
      <c r="Q33" s="245">
        <f t="shared" si="2"/>
        <v>0</v>
      </c>
    </row>
    <row r="34" spans="1:17" ht="10.5" customHeight="1" x14ac:dyDescent="0.25">
      <c r="A34" s="164" t="s">
        <v>1720</v>
      </c>
      <c r="B34" s="164" t="s">
        <v>1145</v>
      </c>
      <c r="C34" s="815" t="s">
        <v>3009</v>
      </c>
      <c r="D34" s="342" t="s">
        <v>33</v>
      </c>
      <c r="E34" s="93"/>
      <c r="F34" s="93"/>
      <c r="G34" s="93"/>
      <c r="H34" s="93" t="str">
        <f t="shared" si="11"/>
        <v/>
      </c>
      <c r="I34" s="93"/>
      <c r="J34" s="93"/>
      <c r="K34" s="93"/>
      <c r="L34" s="93"/>
      <c r="M34" s="93" t="str">
        <f t="shared" si="12"/>
        <v/>
      </c>
      <c r="N34" s="93"/>
      <c r="O34" s="243"/>
      <c r="P34" s="244">
        <f t="shared" si="1"/>
        <v>0</v>
      </c>
      <c r="Q34" s="245">
        <f t="shared" si="2"/>
        <v>0</v>
      </c>
    </row>
    <row r="35" spans="1:17" ht="10.5" customHeight="1" x14ac:dyDescent="0.25">
      <c r="A35" s="164" t="s">
        <v>1721</v>
      </c>
      <c r="B35" s="164" t="s">
        <v>1146</v>
      </c>
      <c r="C35" s="815" t="s">
        <v>3010</v>
      </c>
      <c r="D35" s="342" t="s">
        <v>33</v>
      </c>
      <c r="E35" s="93"/>
      <c r="F35" s="93"/>
      <c r="G35" s="93"/>
      <c r="H35" s="93" t="str">
        <f t="shared" si="11"/>
        <v/>
      </c>
      <c r="I35" s="93"/>
      <c r="J35" s="93"/>
      <c r="K35" s="93"/>
      <c r="L35" s="93"/>
      <c r="M35" s="93" t="str">
        <f t="shared" si="12"/>
        <v/>
      </c>
      <c r="N35" s="93"/>
      <c r="O35" s="243"/>
      <c r="P35" s="244">
        <f t="shared" si="1"/>
        <v>0</v>
      </c>
      <c r="Q35" s="245">
        <f t="shared" si="2"/>
        <v>0</v>
      </c>
    </row>
    <row r="36" spans="1:17" ht="10.5" customHeight="1" x14ac:dyDescent="0.25">
      <c r="A36" s="164" t="s">
        <v>1722</v>
      </c>
      <c r="B36" s="164" t="s">
        <v>1147</v>
      </c>
      <c r="C36" s="815" t="s">
        <v>3011</v>
      </c>
      <c r="D36" s="342" t="s">
        <v>33</v>
      </c>
      <c r="E36" s="93"/>
      <c r="F36" s="93"/>
      <c r="G36" s="93"/>
      <c r="H36" s="93" t="str">
        <f t="shared" si="11"/>
        <v/>
      </c>
      <c r="I36" s="93"/>
      <c r="J36" s="93"/>
      <c r="K36" s="93"/>
      <c r="L36" s="93"/>
      <c r="M36" s="93" t="str">
        <f t="shared" si="12"/>
        <v/>
      </c>
      <c r="N36" s="93"/>
      <c r="O36" s="243"/>
      <c r="P36" s="244">
        <f t="shared" si="1"/>
        <v>0</v>
      </c>
      <c r="Q36" s="245">
        <f t="shared" si="2"/>
        <v>0</v>
      </c>
    </row>
    <row r="37" spans="1:17" ht="10.5" customHeight="1" x14ac:dyDescent="0.25">
      <c r="A37" s="164" t="s">
        <v>1723</v>
      </c>
      <c r="B37" s="164" t="s">
        <v>1148</v>
      </c>
      <c r="C37" s="815" t="s">
        <v>3012</v>
      </c>
      <c r="D37" s="342" t="s">
        <v>33</v>
      </c>
      <c r="E37" s="93"/>
      <c r="F37" s="93"/>
      <c r="G37" s="93"/>
      <c r="H37" s="93" t="str">
        <f t="shared" si="11"/>
        <v/>
      </c>
      <c r="I37" s="93"/>
      <c r="J37" s="93"/>
      <c r="K37" s="93"/>
      <c r="L37" s="93"/>
      <c r="M37" s="93" t="str">
        <f t="shared" si="12"/>
        <v/>
      </c>
      <c r="N37" s="93"/>
      <c r="O37" s="243"/>
      <c r="P37" s="244">
        <f t="shared" si="1"/>
        <v>0</v>
      </c>
      <c r="Q37" s="245">
        <f t="shared" si="2"/>
        <v>0</v>
      </c>
    </row>
    <row r="38" spans="1:17" ht="10.5" customHeight="1" x14ac:dyDescent="0.25">
      <c r="A38" s="164" t="s">
        <v>2055</v>
      </c>
      <c r="B38" s="164" t="s">
        <v>303</v>
      </c>
      <c r="C38" s="815" t="s">
        <v>3013</v>
      </c>
      <c r="D38" s="342" t="s">
        <v>33</v>
      </c>
      <c r="E38" s="93"/>
      <c r="F38" s="93"/>
      <c r="G38" s="93"/>
      <c r="H38" s="93" t="str">
        <f t="shared" si="11"/>
        <v/>
      </c>
      <c r="I38" s="93"/>
      <c r="J38" s="93"/>
      <c r="K38" s="93"/>
      <c r="L38" s="93"/>
      <c r="M38" s="93" t="str">
        <f t="shared" si="12"/>
        <v/>
      </c>
      <c r="N38" s="93"/>
      <c r="O38" s="243"/>
      <c r="P38" s="244">
        <f t="shared" si="1"/>
        <v>0</v>
      </c>
      <c r="Q38" s="245">
        <f t="shared" si="2"/>
        <v>0</v>
      </c>
    </row>
    <row r="39" spans="1:17" ht="10.5" customHeight="1" x14ac:dyDescent="0.25">
      <c r="A39" s="164" t="s">
        <v>2056</v>
      </c>
      <c r="B39" s="164" t="s">
        <v>304</v>
      </c>
      <c r="C39" s="815" t="s">
        <v>3014</v>
      </c>
      <c r="D39" s="342" t="s">
        <v>33</v>
      </c>
      <c r="E39" s="93"/>
      <c r="F39" s="93"/>
      <c r="G39" s="93"/>
      <c r="H39" s="93" t="str">
        <f t="shared" si="11"/>
        <v/>
      </c>
      <c r="I39" s="93"/>
      <c r="J39" s="93"/>
      <c r="K39" s="93"/>
      <c r="L39" s="93"/>
      <c r="M39" s="93" t="str">
        <f t="shared" si="12"/>
        <v/>
      </c>
      <c r="N39" s="93"/>
      <c r="O39" s="243"/>
      <c r="P39" s="244">
        <f t="shared" si="1"/>
        <v>0</v>
      </c>
      <c r="Q39" s="245">
        <f t="shared" si="2"/>
        <v>0</v>
      </c>
    </row>
    <row r="40" spans="1:17" ht="10.5" customHeight="1" x14ac:dyDescent="0.25">
      <c r="A40" s="164" t="s">
        <v>2057</v>
      </c>
      <c r="B40" s="166" t="s">
        <v>305</v>
      </c>
      <c r="C40" s="816" t="s">
        <v>3015</v>
      </c>
      <c r="D40" s="367" t="s">
        <v>33</v>
      </c>
      <c r="E40" s="192"/>
      <c r="F40" s="192"/>
      <c r="G40" s="192"/>
      <c r="H40" s="192" t="str">
        <f t="shared" si="11"/>
        <v/>
      </c>
      <c r="I40" s="192"/>
      <c r="J40" s="192"/>
      <c r="K40" s="192"/>
      <c r="L40" s="192"/>
      <c r="M40" s="192" t="str">
        <f t="shared" si="12"/>
        <v/>
      </c>
      <c r="N40" s="192"/>
      <c r="O40" s="243"/>
      <c r="P40" s="249">
        <f t="shared" ref="P40:P71" si="13">IF(OR(H40="NA",E40="NA",F40="NA",G40="NA"),"NA",SUM(H40)-SUM(E40:G40))</f>
        <v>0</v>
      </c>
      <c r="Q40" s="250">
        <f t="shared" ref="Q40:Q71" si="14">IF(OR(M40="NA",H40="NA",I40="NA",J40="NA",K40="NA",L40="NA"),"NA",SUM(M40)-SUM(H40:L40))</f>
        <v>0</v>
      </c>
    </row>
    <row r="41" spans="1:17" ht="15" customHeight="1" x14ac:dyDescent="0.25">
      <c r="A41" s="164" t="s">
        <v>1724</v>
      </c>
      <c r="B41" s="163" t="s">
        <v>1149</v>
      </c>
      <c r="C41" s="814" t="s">
        <v>3016</v>
      </c>
      <c r="D41" s="342" t="s">
        <v>33</v>
      </c>
      <c r="E41" s="94" t="str">
        <f t="shared" ref="E41:N41" si="15">IF(OR(E42="NA",E43="NA",E44="NA",E45="NA",E46="NA",E47="NA"),"NA",IF(AND(E42="",E43="",E44="",E45="",E46="",E47=""),"",SUM(E42:E47)))</f>
        <v/>
      </c>
      <c r="F41" s="94" t="str">
        <f t="shared" si="15"/>
        <v/>
      </c>
      <c r="G41" s="94" t="str">
        <f t="shared" si="15"/>
        <v/>
      </c>
      <c r="H41" s="94" t="str">
        <f t="shared" si="15"/>
        <v/>
      </c>
      <c r="I41" s="94" t="str">
        <f t="shared" si="15"/>
        <v/>
      </c>
      <c r="J41" s="94" t="str">
        <f t="shared" si="15"/>
        <v/>
      </c>
      <c r="K41" s="94" t="str">
        <f t="shared" si="15"/>
        <v/>
      </c>
      <c r="L41" s="94" t="str">
        <f t="shared" si="15"/>
        <v/>
      </c>
      <c r="M41" s="94" t="str">
        <f t="shared" si="15"/>
        <v/>
      </c>
      <c r="N41" s="94" t="str">
        <f t="shared" si="15"/>
        <v/>
      </c>
      <c r="O41" s="243"/>
      <c r="P41" s="244">
        <f t="shared" si="13"/>
        <v>0</v>
      </c>
      <c r="Q41" s="245">
        <f t="shared" si="14"/>
        <v>0</v>
      </c>
    </row>
    <row r="42" spans="1:17" ht="10.5" customHeight="1" x14ac:dyDescent="0.25">
      <c r="A42" s="164" t="s">
        <v>2058</v>
      </c>
      <c r="B42" s="164" t="s">
        <v>306</v>
      </c>
      <c r="C42" s="815" t="s">
        <v>3017</v>
      </c>
      <c r="D42" s="342" t="s">
        <v>33</v>
      </c>
      <c r="E42" s="93"/>
      <c r="F42" s="93"/>
      <c r="G42" s="93"/>
      <c r="H42" s="93" t="str">
        <f t="shared" ref="H42:H47" si="16">IF(OR(E42="NA",F42="NA",G42="NA"),"NA",IF(AND(E42="",F42="",G42=""),"",SUM(E42:G42)))</f>
        <v/>
      </c>
      <c r="I42" s="93"/>
      <c r="J42" s="93"/>
      <c r="K42" s="93"/>
      <c r="L42" s="93"/>
      <c r="M42" s="93" t="str">
        <f t="shared" ref="M42:M47" si="17">IF(OR(H42="NA",I42="NA",J42="NA",K42="NA",L42="NA"),"NA",IF(AND(H42="",I42="",J42="",K42="",L42=""),"",SUM(H42:L42)))</f>
        <v/>
      </c>
      <c r="N42" s="93"/>
      <c r="O42" s="243"/>
      <c r="P42" s="244">
        <f t="shared" si="13"/>
        <v>0</v>
      </c>
      <c r="Q42" s="245">
        <f t="shared" si="14"/>
        <v>0</v>
      </c>
    </row>
    <row r="43" spans="1:17" ht="10.5" customHeight="1" x14ac:dyDescent="0.25">
      <c r="A43" s="164" t="s">
        <v>2059</v>
      </c>
      <c r="B43" s="164" t="s">
        <v>307</v>
      </c>
      <c r="C43" s="815" t="s">
        <v>3018</v>
      </c>
      <c r="D43" s="342" t="s">
        <v>33</v>
      </c>
      <c r="E43" s="93"/>
      <c r="F43" s="93"/>
      <c r="G43" s="93"/>
      <c r="H43" s="93" t="str">
        <f t="shared" si="16"/>
        <v/>
      </c>
      <c r="I43" s="93"/>
      <c r="J43" s="93"/>
      <c r="K43" s="93"/>
      <c r="L43" s="93"/>
      <c r="M43" s="93" t="str">
        <f t="shared" si="17"/>
        <v/>
      </c>
      <c r="N43" s="93"/>
      <c r="O43" s="243"/>
      <c r="P43" s="244">
        <f t="shared" si="13"/>
        <v>0</v>
      </c>
      <c r="Q43" s="245">
        <f t="shared" si="14"/>
        <v>0</v>
      </c>
    </row>
    <row r="44" spans="1:17" ht="10.5" customHeight="1" x14ac:dyDescent="0.25">
      <c r="A44" s="164" t="s">
        <v>2060</v>
      </c>
      <c r="B44" s="164" t="s">
        <v>308</v>
      </c>
      <c r="C44" s="815" t="s">
        <v>3019</v>
      </c>
      <c r="D44" s="342" t="s">
        <v>33</v>
      </c>
      <c r="E44" s="93"/>
      <c r="F44" s="93"/>
      <c r="G44" s="93"/>
      <c r="H44" s="93" t="str">
        <f t="shared" si="16"/>
        <v/>
      </c>
      <c r="I44" s="93"/>
      <c r="J44" s="93"/>
      <c r="K44" s="93"/>
      <c r="L44" s="93"/>
      <c r="M44" s="93" t="str">
        <f t="shared" si="17"/>
        <v/>
      </c>
      <c r="N44" s="93"/>
      <c r="O44" s="243"/>
      <c r="P44" s="244">
        <f t="shared" si="13"/>
        <v>0</v>
      </c>
      <c r="Q44" s="245">
        <f t="shared" si="14"/>
        <v>0</v>
      </c>
    </row>
    <row r="45" spans="1:17" ht="10.5" customHeight="1" x14ac:dyDescent="0.25">
      <c r="A45" s="164" t="s">
        <v>2061</v>
      </c>
      <c r="B45" s="164" t="s">
        <v>309</v>
      </c>
      <c r="C45" s="815" t="s">
        <v>3020</v>
      </c>
      <c r="D45" s="342" t="s">
        <v>33</v>
      </c>
      <c r="E45" s="93"/>
      <c r="F45" s="93"/>
      <c r="G45" s="93"/>
      <c r="H45" s="93" t="str">
        <f t="shared" si="16"/>
        <v/>
      </c>
      <c r="I45" s="93"/>
      <c r="J45" s="93"/>
      <c r="K45" s="93"/>
      <c r="L45" s="93"/>
      <c r="M45" s="93" t="str">
        <f t="shared" si="17"/>
        <v/>
      </c>
      <c r="N45" s="93"/>
      <c r="O45" s="243"/>
      <c r="P45" s="244">
        <f t="shared" si="13"/>
        <v>0</v>
      </c>
      <c r="Q45" s="245">
        <f t="shared" si="14"/>
        <v>0</v>
      </c>
    </row>
    <row r="46" spans="1:17" ht="10.5" customHeight="1" x14ac:dyDescent="0.25">
      <c r="A46" s="164" t="s">
        <v>2062</v>
      </c>
      <c r="B46" s="164" t="s">
        <v>310</v>
      </c>
      <c r="C46" s="815" t="s">
        <v>3021</v>
      </c>
      <c r="D46" s="342" t="s">
        <v>33</v>
      </c>
      <c r="E46" s="93"/>
      <c r="F46" s="93"/>
      <c r="G46" s="93"/>
      <c r="H46" s="93" t="str">
        <f t="shared" si="16"/>
        <v/>
      </c>
      <c r="I46" s="93"/>
      <c r="J46" s="93"/>
      <c r="K46" s="93"/>
      <c r="L46" s="93"/>
      <c r="M46" s="93" t="str">
        <f t="shared" si="17"/>
        <v/>
      </c>
      <c r="N46" s="93"/>
      <c r="O46" s="243"/>
      <c r="P46" s="244">
        <f t="shared" si="13"/>
        <v>0</v>
      </c>
      <c r="Q46" s="245">
        <f t="shared" si="14"/>
        <v>0</v>
      </c>
    </row>
    <row r="47" spans="1:17" ht="10.5" customHeight="1" x14ac:dyDescent="0.25">
      <c r="A47" s="164" t="s">
        <v>2063</v>
      </c>
      <c r="B47" s="166" t="s">
        <v>311</v>
      </c>
      <c r="C47" s="816" t="s">
        <v>3022</v>
      </c>
      <c r="D47" s="367" t="s">
        <v>33</v>
      </c>
      <c r="E47" s="192"/>
      <c r="F47" s="192"/>
      <c r="G47" s="192"/>
      <c r="H47" s="192" t="str">
        <f t="shared" si="16"/>
        <v/>
      </c>
      <c r="I47" s="192"/>
      <c r="J47" s="192"/>
      <c r="K47" s="192"/>
      <c r="L47" s="192"/>
      <c r="M47" s="192" t="str">
        <f t="shared" si="17"/>
        <v/>
      </c>
      <c r="N47" s="192"/>
      <c r="O47" s="243"/>
      <c r="P47" s="249">
        <f t="shared" si="13"/>
        <v>0</v>
      </c>
      <c r="Q47" s="250">
        <f t="shared" si="14"/>
        <v>0</v>
      </c>
    </row>
    <row r="48" spans="1:17" ht="15" customHeight="1" x14ac:dyDescent="0.25">
      <c r="A48" s="164" t="s">
        <v>1725</v>
      </c>
      <c r="B48" s="163" t="s">
        <v>1150</v>
      </c>
      <c r="C48" s="814" t="s">
        <v>3023</v>
      </c>
      <c r="D48" s="342" t="s">
        <v>33</v>
      </c>
      <c r="E48" s="94" t="str">
        <f t="shared" ref="E48:N48" si="18">IF(OR(E49="NA",E50="NA",E51="NA",E52="NA",E53="NA",E54="NA"),"NA",IF(AND(E49="",E50="",E51="",E52="",E53="",E54=""),"",SUM(E49:E54)))</f>
        <v/>
      </c>
      <c r="F48" s="94" t="str">
        <f t="shared" si="18"/>
        <v/>
      </c>
      <c r="G48" s="94" t="str">
        <f t="shared" si="18"/>
        <v/>
      </c>
      <c r="H48" s="94" t="str">
        <f t="shared" si="18"/>
        <v/>
      </c>
      <c r="I48" s="94" t="str">
        <f t="shared" si="18"/>
        <v/>
      </c>
      <c r="J48" s="94" t="str">
        <f t="shared" si="18"/>
        <v/>
      </c>
      <c r="K48" s="94" t="str">
        <f t="shared" si="18"/>
        <v/>
      </c>
      <c r="L48" s="94" t="str">
        <f t="shared" si="18"/>
        <v/>
      </c>
      <c r="M48" s="94" t="str">
        <f t="shared" si="18"/>
        <v/>
      </c>
      <c r="N48" s="94" t="str">
        <f t="shared" si="18"/>
        <v/>
      </c>
      <c r="O48" s="243"/>
      <c r="P48" s="244">
        <f t="shared" si="13"/>
        <v>0</v>
      </c>
      <c r="Q48" s="245">
        <f t="shared" si="14"/>
        <v>0</v>
      </c>
    </row>
    <row r="49" spans="1:17" ht="10.5" customHeight="1" x14ac:dyDescent="0.25">
      <c r="A49" s="164" t="s">
        <v>2064</v>
      </c>
      <c r="B49" s="164" t="s">
        <v>312</v>
      </c>
      <c r="C49" s="815" t="s">
        <v>3024</v>
      </c>
      <c r="D49" s="342" t="s">
        <v>33</v>
      </c>
      <c r="E49" s="93"/>
      <c r="F49" s="93"/>
      <c r="G49" s="93"/>
      <c r="H49" s="93" t="str">
        <f t="shared" ref="H49:H54" si="19">IF(OR(E49="NA",F49="NA",G49="NA"),"NA",IF(AND(E49="",F49="",G49=""),"",SUM(E49:G49)))</f>
        <v/>
      </c>
      <c r="I49" s="93"/>
      <c r="J49" s="93"/>
      <c r="K49" s="93"/>
      <c r="L49" s="93"/>
      <c r="M49" s="93" t="str">
        <f t="shared" ref="M49:M54" si="20">IF(OR(H49="NA",I49="NA",J49="NA",K49="NA",L49="NA"),"NA",IF(AND(H49="",I49="",J49="",K49="",L49=""),"",SUM(H49:L49)))</f>
        <v/>
      </c>
      <c r="N49" s="93"/>
      <c r="O49" s="243"/>
      <c r="P49" s="244">
        <f t="shared" si="13"/>
        <v>0</v>
      </c>
      <c r="Q49" s="245">
        <f t="shared" si="14"/>
        <v>0</v>
      </c>
    </row>
    <row r="50" spans="1:17" ht="10.5" customHeight="1" x14ac:dyDescent="0.25">
      <c r="A50" s="164" t="s">
        <v>2065</v>
      </c>
      <c r="B50" s="164" t="s">
        <v>313</v>
      </c>
      <c r="C50" s="815" t="s">
        <v>3025</v>
      </c>
      <c r="D50" s="342" t="s">
        <v>33</v>
      </c>
      <c r="E50" s="93"/>
      <c r="F50" s="93"/>
      <c r="G50" s="93"/>
      <c r="H50" s="93" t="str">
        <f t="shared" si="19"/>
        <v/>
      </c>
      <c r="I50" s="93"/>
      <c r="J50" s="93"/>
      <c r="K50" s="93"/>
      <c r="L50" s="93"/>
      <c r="M50" s="93" t="str">
        <f t="shared" si="20"/>
        <v/>
      </c>
      <c r="N50" s="93"/>
      <c r="O50" s="243"/>
      <c r="P50" s="244">
        <f t="shared" si="13"/>
        <v>0</v>
      </c>
      <c r="Q50" s="245">
        <f t="shared" si="14"/>
        <v>0</v>
      </c>
    </row>
    <row r="51" spans="1:17" ht="10.5" customHeight="1" x14ac:dyDescent="0.25">
      <c r="A51" s="164" t="s">
        <v>2066</v>
      </c>
      <c r="B51" s="164" t="s">
        <v>314</v>
      </c>
      <c r="C51" s="815" t="s">
        <v>3026</v>
      </c>
      <c r="D51" s="342" t="s">
        <v>33</v>
      </c>
      <c r="E51" s="93"/>
      <c r="F51" s="93"/>
      <c r="G51" s="93"/>
      <c r="H51" s="93" t="str">
        <f t="shared" si="19"/>
        <v/>
      </c>
      <c r="I51" s="93"/>
      <c r="J51" s="93"/>
      <c r="K51" s="93"/>
      <c r="L51" s="93"/>
      <c r="M51" s="93" t="str">
        <f t="shared" si="20"/>
        <v/>
      </c>
      <c r="N51" s="93"/>
      <c r="O51" s="243"/>
      <c r="P51" s="244">
        <f t="shared" si="13"/>
        <v>0</v>
      </c>
      <c r="Q51" s="245">
        <f t="shared" si="14"/>
        <v>0</v>
      </c>
    </row>
    <row r="52" spans="1:17" ht="10.5" customHeight="1" x14ac:dyDescent="0.25">
      <c r="A52" s="164" t="s">
        <v>2067</v>
      </c>
      <c r="B52" s="164" t="s">
        <v>315</v>
      </c>
      <c r="C52" s="815" t="s">
        <v>3027</v>
      </c>
      <c r="D52" s="342" t="s">
        <v>33</v>
      </c>
      <c r="E52" s="93"/>
      <c r="F52" s="93"/>
      <c r="G52" s="93"/>
      <c r="H52" s="93" t="str">
        <f t="shared" si="19"/>
        <v/>
      </c>
      <c r="I52" s="93"/>
      <c r="J52" s="93"/>
      <c r="K52" s="93"/>
      <c r="L52" s="93"/>
      <c r="M52" s="93" t="str">
        <f t="shared" si="20"/>
        <v/>
      </c>
      <c r="N52" s="93"/>
      <c r="O52" s="243"/>
      <c r="P52" s="244">
        <f t="shared" si="13"/>
        <v>0</v>
      </c>
      <c r="Q52" s="245">
        <f t="shared" si="14"/>
        <v>0</v>
      </c>
    </row>
    <row r="53" spans="1:17" ht="10.5" customHeight="1" x14ac:dyDescent="0.25">
      <c r="A53" s="164" t="s">
        <v>2068</v>
      </c>
      <c r="B53" s="164" t="s">
        <v>316</v>
      </c>
      <c r="C53" s="815" t="s">
        <v>3028</v>
      </c>
      <c r="D53" s="342" t="s">
        <v>33</v>
      </c>
      <c r="E53" s="93"/>
      <c r="F53" s="93"/>
      <c r="G53" s="93"/>
      <c r="H53" s="93" t="str">
        <f t="shared" si="19"/>
        <v/>
      </c>
      <c r="I53" s="93"/>
      <c r="J53" s="93"/>
      <c r="K53" s="93"/>
      <c r="L53" s="93"/>
      <c r="M53" s="93" t="str">
        <f t="shared" si="20"/>
        <v/>
      </c>
      <c r="N53" s="93"/>
      <c r="O53" s="243"/>
      <c r="P53" s="244">
        <f t="shared" si="13"/>
        <v>0</v>
      </c>
      <c r="Q53" s="245">
        <f t="shared" si="14"/>
        <v>0</v>
      </c>
    </row>
    <row r="54" spans="1:17" ht="10.5" customHeight="1" x14ac:dyDescent="0.25">
      <c r="A54" s="164" t="s">
        <v>2069</v>
      </c>
      <c r="B54" s="166" t="s">
        <v>317</v>
      </c>
      <c r="C54" s="816" t="s">
        <v>3029</v>
      </c>
      <c r="D54" s="367" t="s">
        <v>33</v>
      </c>
      <c r="E54" s="192"/>
      <c r="F54" s="192"/>
      <c r="G54" s="192"/>
      <c r="H54" s="192" t="str">
        <f t="shared" si="19"/>
        <v/>
      </c>
      <c r="I54" s="192"/>
      <c r="J54" s="192"/>
      <c r="K54" s="192"/>
      <c r="L54" s="192"/>
      <c r="M54" s="192" t="str">
        <f t="shared" si="20"/>
        <v/>
      </c>
      <c r="N54" s="192"/>
      <c r="O54" s="243"/>
      <c r="P54" s="249">
        <f t="shared" si="13"/>
        <v>0</v>
      </c>
      <c r="Q54" s="250">
        <f t="shared" si="14"/>
        <v>0</v>
      </c>
    </row>
    <row r="55" spans="1:17" ht="15" customHeight="1" x14ac:dyDescent="0.25">
      <c r="A55" s="164" t="s">
        <v>1726</v>
      </c>
      <c r="B55" s="163" t="s">
        <v>1151</v>
      </c>
      <c r="C55" s="814" t="s">
        <v>3030</v>
      </c>
      <c r="D55" s="342" t="s">
        <v>33</v>
      </c>
      <c r="E55" s="94" t="str">
        <f t="shared" ref="E55:N55" si="21">IF(OR(E56="NA",E57="NA",E58="NA",E59="NA",E60="NA",E61="NA"),"NA",IF(AND(E56="",E57="",E58="",E59="",E60="",E61=""),"",SUM(E56:E61)))</f>
        <v/>
      </c>
      <c r="F55" s="94" t="str">
        <f t="shared" si="21"/>
        <v/>
      </c>
      <c r="G55" s="94" t="str">
        <f t="shared" si="21"/>
        <v/>
      </c>
      <c r="H55" s="94" t="str">
        <f t="shared" si="21"/>
        <v/>
      </c>
      <c r="I55" s="94" t="str">
        <f t="shared" si="21"/>
        <v/>
      </c>
      <c r="J55" s="94" t="str">
        <f t="shared" si="21"/>
        <v/>
      </c>
      <c r="K55" s="94" t="str">
        <f t="shared" si="21"/>
        <v/>
      </c>
      <c r="L55" s="94" t="str">
        <f t="shared" si="21"/>
        <v/>
      </c>
      <c r="M55" s="94" t="str">
        <f t="shared" si="21"/>
        <v/>
      </c>
      <c r="N55" s="94" t="str">
        <f t="shared" si="21"/>
        <v/>
      </c>
      <c r="O55" s="243"/>
      <c r="P55" s="244">
        <f t="shared" si="13"/>
        <v>0</v>
      </c>
      <c r="Q55" s="245">
        <f t="shared" si="14"/>
        <v>0</v>
      </c>
    </row>
    <row r="56" spans="1:17" ht="10.5" customHeight="1" x14ac:dyDescent="0.25">
      <c r="A56" s="164" t="s">
        <v>2070</v>
      </c>
      <c r="B56" s="164" t="s">
        <v>318</v>
      </c>
      <c r="C56" s="815" t="s">
        <v>3031</v>
      </c>
      <c r="D56" s="342" t="s">
        <v>33</v>
      </c>
      <c r="E56" s="93"/>
      <c r="F56" s="93"/>
      <c r="G56" s="93"/>
      <c r="H56" s="93" t="str">
        <f t="shared" ref="H56:H61" si="22">IF(OR(E56="NA",F56="NA",G56="NA"),"NA",IF(AND(E56="",F56="",G56=""),"",SUM(E56:G56)))</f>
        <v/>
      </c>
      <c r="I56" s="93"/>
      <c r="J56" s="93"/>
      <c r="K56" s="93"/>
      <c r="L56" s="93"/>
      <c r="M56" s="93" t="str">
        <f t="shared" ref="M56:M61" si="23">IF(OR(H56="NA",I56="NA",J56="NA",K56="NA",L56="NA"),"NA",IF(AND(H56="",I56="",J56="",K56="",L56=""),"",SUM(H56:L56)))</f>
        <v/>
      </c>
      <c r="N56" s="93"/>
      <c r="O56" s="243"/>
      <c r="P56" s="244">
        <f t="shared" si="13"/>
        <v>0</v>
      </c>
      <c r="Q56" s="245">
        <f t="shared" si="14"/>
        <v>0</v>
      </c>
    </row>
    <row r="57" spans="1:17" ht="10.5" customHeight="1" x14ac:dyDescent="0.25">
      <c r="A57" s="164" t="s">
        <v>1727</v>
      </c>
      <c r="B57" s="164" t="s">
        <v>1152</v>
      </c>
      <c r="C57" s="815" t="s">
        <v>3032</v>
      </c>
      <c r="D57" s="342" t="s">
        <v>33</v>
      </c>
      <c r="E57" s="93"/>
      <c r="F57" s="93"/>
      <c r="G57" s="93"/>
      <c r="H57" s="93" t="str">
        <f t="shared" si="22"/>
        <v/>
      </c>
      <c r="I57" s="93"/>
      <c r="J57" s="93"/>
      <c r="K57" s="93"/>
      <c r="L57" s="93"/>
      <c r="M57" s="93" t="str">
        <f t="shared" si="23"/>
        <v/>
      </c>
      <c r="N57" s="93"/>
      <c r="O57" s="243"/>
      <c r="P57" s="244">
        <f t="shared" si="13"/>
        <v>0</v>
      </c>
      <c r="Q57" s="245">
        <f t="shared" si="14"/>
        <v>0</v>
      </c>
    </row>
    <row r="58" spans="1:17" ht="10.5" customHeight="1" x14ac:dyDescent="0.25">
      <c r="A58" s="164" t="s">
        <v>1728</v>
      </c>
      <c r="B58" s="164" t="s">
        <v>1153</v>
      </c>
      <c r="C58" s="815" t="s">
        <v>3033</v>
      </c>
      <c r="D58" s="342" t="s">
        <v>33</v>
      </c>
      <c r="E58" s="93"/>
      <c r="F58" s="93"/>
      <c r="G58" s="93"/>
      <c r="H58" s="93" t="str">
        <f t="shared" si="22"/>
        <v/>
      </c>
      <c r="I58" s="93"/>
      <c r="J58" s="93"/>
      <c r="K58" s="93"/>
      <c r="L58" s="93"/>
      <c r="M58" s="93" t="str">
        <f t="shared" si="23"/>
        <v/>
      </c>
      <c r="N58" s="93"/>
      <c r="O58" s="243"/>
      <c r="P58" s="244">
        <f t="shared" si="13"/>
        <v>0</v>
      </c>
      <c r="Q58" s="245">
        <f t="shared" si="14"/>
        <v>0</v>
      </c>
    </row>
    <row r="59" spans="1:17" ht="10.5" customHeight="1" x14ac:dyDescent="0.25">
      <c r="A59" s="164" t="s">
        <v>1729</v>
      </c>
      <c r="B59" s="164" t="s">
        <v>1154</v>
      </c>
      <c r="C59" s="815" t="s">
        <v>3034</v>
      </c>
      <c r="D59" s="342" t="s">
        <v>33</v>
      </c>
      <c r="E59" s="93"/>
      <c r="F59" s="93"/>
      <c r="G59" s="93"/>
      <c r="H59" s="93" t="str">
        <f t="shared" si="22"/>
        <v/>
      </c>
      <c r="I59" s="93"/>
      <c r="J59" s="93"/>
      <c r="K59" s="93"/>
      <c r="L59" s="93"/>
      <c r="M59" s="93" t="str">
        <f t="shared" si="23"/>
        <v/>
      </c>
      <c r="N59" s="93"/>
      <c r="O59" s="243"/>
      <c r="P59" s="244">
        <f t="shared" si="13"/>
        <v>0</v>
      </c>
      <c r="Q59" s="245">
        <f t="shared" si="14"/>
        <v>0</v>
      </c>
    </row>
    <row r="60" spans="1:17" ht="10.5" customHeight="1" x14ac:dyDescent="0.25">
      <c r="A60" s="164" t="s">
        <v>2071</v>
      </c>
      <c r="B60" s="164" t="s">
        <v>319</v>
      </c>
      <c r="C60" s="815" t="s">
        <v>3035</v>
      </c>
      <c r="D60" s="342" t="s">
        <v>33</v>
      </c>
      <c r="E60" s="93"/>
      <c r="F60" s="93"/>
      <c r="G60" s="93"/>
      <c r="H60" s="93" t="str">
        <f t="shared" si="22"/>
        <v/>
      </c>
      <c r="I60" s="93"/>
      <c r="J60" s="93"/>
      <c r="K60" s="93"/>
      <c r="L60" s="93"/>
      <c r="M60" s="93" t="str">
        <f t="shared" si="23"/>
        <v/>
      </c>
      <c r="N60" s="93"/>
      <c r="O60" s="243"/>
      <c r="P60" s="244">
        <f t="shared" si="13"/>
        <v>0</v>
      </c>
      <c r="Q60" s="245">
        <f t="shared" si="14"/>
        <v>0</v>
      </c>
    </row>
    <row r="61" spans="1:17" ht="10.5" customHeight="1" x14ac:dyDescent="0.25">
      <c r="A61" s="164" t="s">
        <v>2072</v>
      </c>
      <c r="B61" s="166" t="s">
        <v>320</v>
      </c>
      <c r="C61" s="816" t="s">
        <v>3036</v>
      </c>
      <c r="D61" s="367" t="s">
        <v>33</v>
      </c>
      <c r="E61" s="192"/>
      <c r="F61" s="192"/>
      <c r="G61" s="192"/>
      <c r="H61" s="192" t="str">
        <f t="shared" si="22"/>
        <v/>
      </c>
      <c r="I61" s="192"/>
      <c r="J61" s="192"/>
      <c r="K61" s="192"/>
      <c r="L61" s="192"/>
      <c r="M61" s="192" t="str">
        <f t="shared" si="23"/>
        <v/>
      </c>
      <c r="N61" s="192"/>
      <c r="O61" s="243"/>
      <c r="P61" s="249">
        <f t="shared" si="13"/>
        <v>0</v>
      </c>
      <c r="Q61" s="250">
        <f t="shared" si="14"/>
        <v>0</v>
      </c>
    </row>
    <row r="62" spans="1:17" ht="15" customHeight="1" x14ac:dyDescent="0.25">
      <c r="A62" s="164" t="s">
        <v>1730</v>
      </c>
      <c r="B62" s="163" t="s">
        <v>1155</v>
      </c>
      <c r="C62" s="814" t="s">
        <v>3037</v>
      </c>
      <c r="D62" s="342" t="s">
        <v>33</v>
      </c>
      <c r="E62" s="94" t="str">
        <f t="shared" ref="E62:N62" si="24">IF(OR(E63="NA",E64="NA",E65="NA",E66="NA",E67="NA",E68="NA"),"NA",IF(AND(E63="",E64="",E65="",E66="",E67="",E68=""),"",SUM(E63:E68)))</f>
        <v/>
      </c>
      <c r="F62" s="94" t="str">
        <f t="shared" si="24"/>
        <v/>
      </c>
      <c r="G62" s="94" t="str">
        <f t="shared" si="24"/>
        <v/>
      </c>
      <c r="H62" s="94" t="str">
        <f t="shared" si="24"/>
        <v/>
      </c>
      <c r="I62" s="94" t="str">
        <f t="shared" si="24"/>
        <v/>
      </c>
      <c r="J62" s="94" t="str">
        <f t="shared" si="24"/>
        <v/>
      </c>
      <c r="K62" s="94" t="str">
        <f t="shared" si="24"/>
        <v/>
      </c>
      <c r="L62" s="94" t="str">
        <f t="shared" si="24"/>
        <v/>
      </c>
      <c r="M62" s="94" t="str">
        <f t="shared" si="24"/>
        <v/>
      </c>
      <c r="N62" s="94" t="str">
        <f t="shared" si="24"/>
        <v/>
      </c>
      <c r="O62" s="243"/>
      <c r="P62" s="244">
        <f t="shared" si="13"/>
        <v>0</v>
      </c>
      <c r="Q62" s="245">
        <f t="shared" si="14"/>
        <v>0</v>
      </c>
    </row>
    <row r="63" spans="1:17" ht="10.5" customHeight="1" x14ac:dyDescent="0.25">
      <c r="A63" s="164" t="s">
        <v>2073</v>
      </c>
      <c r="B63" s="164" t="s">
        <v>321</v>
      </c>
      <c r="C63" s="815" t="s">
        <v>3038</v>
      </c>
      <c r="D63" s="342" t="s">
        <v>33</v>
      </c>
      <c r="E63" s="93"/>
      <c r="F63" s="93"/>
      <c r="G63" s="93"/>
      <c r="H63" s="93" t="str">
        <f t="shared" ref="H63:H68" si="25">IF(OR(E63="NA",F63="NA",G63="NA"),"NA",IF(AND(E63="",F63="",G63=""),"",SUM(E63:G63)))</f>
        <v/>
      </c>
      <c r="I63" s="93"/>
      <c r="J63" s="93"/>
      <c r="K63" s="93"/>
      <c r="L63" s="93"/>
      <c r="M63" s="93" t="str">
        <f t="shared" ref="M63:M68" si="26">IF(OR(H63="NA",I63="NA",J63="NA",K63="NA",L63="NA"),"NA",IF(AND(H63="",I63="",J63="",K63="",L63=""),"",SUM(H63:L63)))</f>
        <v/>
      </c>
      <c r="N63" s="93"/>
      <c r="O63" s="243"/>
      <c r="P63" s="244">
        <f t="shared" si="13"/>
        <v>0</v>
      </c>
      <c r="Q63" s="245">
        <f t="shared" si="14"/>
        <v>0</v>
      </c>
    </row>
    <row r="64" spans="1:17" ht="10.5" customHeight="1" x14ac:dyDescent="0.25">
      <c r="A64" s="164" t="s">
        <v>2074</v>
      </c>
      <c r="B64" s="164" t="s">
        <v>322</v>
      </c>
      <c r="C64" s="815" t="s">
        <v>3039</v>
      </c>
      <c r="D64" s="342" t="s">
        <v>33</v>
      </c>
      <c r="E64" s="93"/>
      <c r="F64" s="93"/>
      <c r="G64" s="93"/>
      <c r="H64" s="93" t="str">
        <f t="shared" si="25"/>
        <v/>
      </c>
      <c r="I64" s="93"/>
      <c r="J64" s="93"/>
      <c r="K64" s="93"/>
      <c r="L64" s="93"/>
      <c r="M64" s="93" t="str">
        <f t="shared" si="26"/>
        <v/>
      </c>
      <c r="N64" s="93"/>
      <c r="O64" s="243"/>
      <c r="P64" s="244">
        <f t="shared" si="13"/>
        <v>0</v>
      </c>
      <c r="Q64" s="245">
        <f t="shared" si="14"/>
        <v>0</v>
      </c>
    </row>
    <row r="65" spans="1:17" ht="10.5" customHeight="1" x14ac:dyDescent="0.25">
      <c r="A65" s="164" t="s">
        <v>2075</v>
      </c>
      <c r="B65" s="164" t="s">
        <v>323</v>
      </c>
      <c r="C65" s="815" t="s">
        <v>3040</v>
      </c>
      <c r="D65" s="342" t="s">
        <v>33</v>
      </c>
      <c r="E65" s="93"/>
      <c r="F65" s="93"/>
      <c r="G65" s="93"/>
      <c r="H65" s="93" t="str">
        <f t="shared" si="25"/>
        <v/>
      </c>
      <c r="I65" s="93"/>
      <c r="J65" s="93"/>
      <c r="K65" s="93"/>
      <c r="L65" s="93"/>
      <c r="M65" s="93" t="str">
        <f t="shared" si="26"/>
        <v/>
      </c>
      <c r="N65" s="93"/>
      <c r="O65" s="243"/>
      <c r="P65" s="244">
        <f t="shared" si="13"/>
        <v>0</v>
      </c>
      <c r="Q65" s="245">
        <f t="shared" si="14"/>
        <v>0</v>
      </c>
    </row>
    <row r="66" spans="1:17" ht="10.5" customHeight="1" x14ac:dyDescent="0.25">
      <c r="A66" s="164" t="s">
        <v>2076</v>
      </c>
      <c r="B66" s="164" t="s">
        <v>324</v>
      </c>
      <c r="C66" s="815" t="s">
        <v>3041</v>
      </c>
      <c r="D66" s="342" t="s">
        <v>33</v>
      </c>
      <c r="E66" s="93"/>
      <c r="F66" s="93"/>
      <c r="G66" s="93"/>
      <c r="H66" s="93" t="str">
        <f t="shared" si="25"/>
        <v/>
      </c>
      <c r="I66" s="93"/>
      <c r="J66" s="93"/>
      <c r="K66" s="93"/>
      <c r="L66" s="93"/>
      <c r="M66" s="93" t="str">
        <f t="shared" si="26"/>
        <v/>
      </c>
      <c r="N66" s="93"/>
      <c r="O66" s="243"/>
      <c r="P66" s="244">
        <f t="shared" si="13"/>
        <v>0</v>
      </c>
      <c r="Q66" s="245">
        <f t="shared" si="14"/>
        <v>0</v>
      </c>
    </row>
    <row r="67" spans="1:17" ht="10.5" customHeight="1" x14ac:dyDescent="0.25">
      <c r="A67" s="164" t="s">
        <v>2077</v>
      </c>
      <c r="B67" s="164" t="s">
        <v>325</v>
      </c>
      <c r="C67" s="818" t="s">
        <v>3042</v>
      </c>
      <c r="D67" s="342" t="s">
        <v>33</v>
      </c>
      <c r="E67" s="93"/>
      <c r="F67" s="93"/>
      <c r="G67" s="93"/>
      <c r="H67" s="93" t="str">
        <f t="shared" si="25"/>
        <v/>
      </c>
      <c r="I67" s="93"/>
      <c r="J67" s="93"/>
      <c r="K67" s="93"/>
      <c r="L67" s="93"/>
      <c r="M67" s="93" t="str">
        <f t="shared" si="26"/>
        <v/>
      </c>
      <c r="N67" s="93"/>
      <c r="O67" s="243"/>
      <c r="P67" s="244">
        <f t="shared" si="13"/>
        <v>0</v>
      </c>
      <c r="Q67" s="245">
        <f t="shared" si="14"/>
        <v>0</v>
      </c>
    </row>
    <row r="68" spans="1:17" ht="10.5" customHeight="1" x14ac:dyDescent="0.25">
      <c r="A68" s="164" t="s">
        <v>2078</v>
      </c>
      <c r="B68" s="166" t="s">
        <v>326</v>
      </c>
      <c r="C68" s="816" t="s">
        <v>3043</v>
      </c>
      <c r="D68" s="367" t="s">
        <v>33</v>
      </c>
      <c r="E68" s="192"/>
      <c r="F68" s="192"/>
      <c r="G68" s="192"/>
      <c r="H68" s="192" t="str">
        <f t="shared" si="25"/>
        <v/>
      </c>
      <c r="I68" s="192"/>
      <c r="J68" s="192"/>
      <c r="K68" s="192"/>
      <c r="L68" s="192"/>
      <c r="M68" s="192" t="str">
        <f t="shared" si="26"/>
        <v/>
      </c>
      <c r="N68" s="192"/>
      <c r="O68" s="243"/>
      <c r="P68" s="249">
        <f t="shared" si="13"/>
        <v>0</v>
      </c>
      <c r="Q68" s="250">
        <f t="shared" si="14"/>
        <v>0</v>
      </c>
    </row>
    <row r="69" spans="1:17" ht="15" customHeight="1" x14ac:dyDescent="0.25">
      <c r="A69" s="164" t="s">
        <v>1731</v>
      </c>
      <c r="B69" s="163" t="s">
        <v>1156</v>
      </c>
      <c r="C69" s="814" t="s">
        <v>3044</v>
      </c>
      <c r="D69" s="342" t="s">
        <v>33</v>
      </c>
      <c r="E69" s="94" t="str">
        <f t="shared" ref="E69:N69" si="27">IF(OR(E70="NA",E71="NA",E72="NA",E73="NA",E74="NA",E75="NA",E76="NA",E77="NA"),"NA",IF(AND(E70="",E71="",E72="",E73="",E74="",E75="",E76="",E77=""),"",SUM(E70:E77)))</f>
        <v/>
      </c>
      <c r="F69" s="94" t="str">
        <f t="shared" si="27"/>
        <v/>
      </c>
      <c r="G69" s="94" t="str">
        <f t="shared" si="27"/>
        <v/>
      </c>
      <c r="H69" s="94" t="str">
        <f t="shared" si="27"/>
        <v/>
      </c>
      <c r="I69" s="94" t="str">
        <f t="shared" si="27"/>
        <v/>
      </c>
      <c r="J69" s="94" t="str">
        <f t="shared" si="27"/>
        <v/>
      </c>
      <c r="K69" s="94" t="str">
        <f t="shared" si="27"/>
        <v/>
      </c>
      <c r="L69" s="94" t="str">
        <f t="shared" si="27"/>
        <v/>
      </c>
      <c r="M69" s="94" t="str">
        <f t="shared" si="27"/>
        <v/>
      </c>
      <c r="N69" s="94" t="str">
        <f t="shared" si="27"/>
        <v/>
      </c>
      <c r="O69" s="243"/>
      <c r="P69" s="244">
        <f t="shared" si="13"/>
        <v>0</v>
      </c>
      <c r="Q69" s="245">
        <f t="shared" si="14"/>
        <v>0</v>
      </c>
    </row>
    <row r="70" spans="1:17" ht="10.5" customHeight="1" x14ac:dyDescent="0.25">
      <c r="A70" s="164" t="s">
        <v>1732</v>
      </c>
      <c r="B70" s="164" t="s">
        <v>1157</v>
      </c>
      <c r="C70" s="815" t="s">
        <v>3045</v>
      </c>
      <c r="D70" s="342" t="s">
        <v>33</v>
      </c>
      <c r="E70" s="93"/>
      <c r="F70" s="93"/>
      <c r="G70" s="93"/>
      <c r="H70" s="93" t="str">
        <f t="shared" ref="H70:H77" si="28">IF(OR(E70="NA",F70="NA",G70="NA"),"NA",IF(AND(E70="",F70="",G70=""),"",SUM(E70:G70)))</f>
        <v/>
      </c>
      <c r="I70" s="93"/>
      <c r="J70" s="93"/>
      <c r="K70" s="93"/>
      <c r="L70" s="93"/>
      <c r="M70" s="93" t="str">
        <f t="shared" ref="M70:M77" si="29">IF(OR(H70="NA",I70="NA",J70="NA",K70="NA",L70="NA"),"NA",IF(AND(H70="",I70="",J70="",K70="",L70=""),"",SUM(H70:L70)))</f>
        <v/>
      </c>
      <c r="N70" s="93"/>
      <c r="O70" s="243"/>
      <c r="P70" s="244">
        <f t="shared" si="13"/>
        <v>0</v>
      </c>
      <c r="Q70" s="245">
        <f t="shared" si="14"/>
        <v>0</v>
      </c>
    </row>
    <row r="71" spans="1:17" ht="10.5" customHeight="1" x14ac:dyDescent="0.25">
      <c r="A71" s="164" t="s">
        <v>1733</v>
      </c>
      <c r="B71" s="164" t="s">
        <v>1158</v>
      </c>
      <c r="C71" s="815" t="s">
        <v>3046</v>
      </c>
      <c r="D71" s="342" t="s">
        <v>33</v>
      </c>
      <c r="E71" s="93"/>
      <c r="F71" s="93"/>
      <c r="G71" s="93"/>
      <c r="H71" s="93" t="str">
        <f t="shared" si="28"/>
        <v/>
      </c>
      <c r="I71" s="93"/>
      <c r="J71" s="93"/>
      <c r="K71" s="93"/>
      <c r="L71" s="93"/>
      <c r="M71" s="93" t="str">
        <f t="shared" si="29"/>
        <v/>
      </c>
      <c r="N71" s="93"/>
      <c r="O71" s="243"/>
      <c r="P71" s="244">
        <f t="shared" si="13"/>
        <v>0</v>
      </c>
      <c r="Q71" s="245">
        <f t="shared" si="14"/>
        <v>0</v>
      </c>
    </row>
    <row r="72" spans="1:17" ht="10.5" customHeight="1" x14ac:dyDescent="0.25">
      <c r="A72" s="164" t="s">
        <v>2079</v>
      </c>
      <c r="B72" s="164" t="s">
        <v>331</v>
      </c>
      <c r="C72" s="815" t="s">
        <v>3047</v>
      </c>
      <c r="D72" s="342" t="s">
        <v>33</v>
      </c>
      <c r="E72" s="93"/>
      <c r="F72" s="93"/>
      <c r="G72" s="93"/>
      <c r="H72" s="93" t="str">
        <f t="shared" si="28"/>
        <v/>
      </c>
      <c r="I72" s="93"/>
      <c r="J72" s="93"/>
      <c r="K72" s="93"/>
      <c r="L72" s="93"/>
      <c r="M72" s="93" t="str">
        <f t="shared" si="29"/>
        <v/>
      </c>
      <c r="N72" s="93"/>
      <c r="O72" s="243"/>
      <c r="P72" s="244">
        <f t="shared" ref="P72:P87" si="30">IF(OR(H72="NA",E72="NA",F72="NA",G72="NA"),"NA",SUM(H72)-SUM(E72:G72))</f>
        <v>0</v>
      </c>
      <c r="Q72" s="245">
        <f t="shared" ref="Q72:Q87" si="31">IF(OR(M72="NA",H72="NA",I72="NA",J72="NA",K72="NA",L72="NA"),"NA",SUM(M72)-SUM(H72:L72))</f>
        <v>0</v>
      </c>
    </row>
    <row r="73" spans="1:17" ht="10.5" customHeight="1" x14ac:dyDescent="0.25">
      <c r="A73" s="164" t="s">
        <v>1734</v>
      </c>
      <c r="B73" s="164" t="s">
        <v>1159</v>
      </c>
      <c r="C73" s="815" t="s">
        <v>3048</v>
      </c>
      <c r="D73" s="342" t="s">
        <v>33</v>
      </c>
      <c r="E73" s="93"/>
      <c r="F73" s="93"/>
      <c r="G73" s="93"/>
      <c r="H73" s="93" t="str">
        <f t="shared" si="28"/>
        <v/>
      </c>
      <c r="I73" s="93"/>
      <c r="J73" s="93"/>
      <c r="K73" s="93"/>
      <c r="L73" s="93"/>
      <c r="M73" s="93" t="str">
        <f t="shared" si="29"/>
        <v/>
      </c>
      <c r="N73" s="93"/>
      <c r="O73" s="243"/>
      <c r="P73" s="244">
        <f t="shared" si="30"/>
        <v>0</v>
      </c>
      <c r="Q73" s="245">
        <f t="shared" si="31"/>
        <v>0</v>
      </c>
    </row>
    <row r="74" spans="1:17" ht="10.5" customHeight="1" x14ac:dyDescent="0.25">
      <c r="A74" s="164" t="s">
        <v>2080</v>
      </c>
      <c r="B74" s="164" t="s">
        <v>327</v>
      </c>
      <c r="C74" s="815" t="s">
        <v>3049</v>
      </c>
      <c r="D74" s="342" t="s">
        <v>33</v>
      </c>
      <c r="E74" s="93"/>
      <c r="F74" s="93"/>
      <c r="G74" s="93"/>
      <c r="H74" s="93" t="str">
        <f t="shared" si="28"/>
        <v/>
      </c>
      <c r="I74" s="93"/>
      <c r="J74" s="93"/>
      <c r="K74" s="93"/>
      <c r="L74" s="93"/>
      <c r="M74" s="93" t="str">
        <f t="shared" si="29"/>
        <v/>
      </c>
      <c r="N74" s="93"/>
      <c r="O74" s="243"/>
      <c r="P74" s="244">
        <f t="shared" si="30"/>
        <v>0</v>
      </c>
      <c r="Q74" s="245">
        <f t="shared" si="31"/>
        <v>0</v>
      </c>
    </row>
    <row r="75" spans="1:17" ht="10.5" customHeight="1" x14ac:dyDescent="0.25">
      <c r="A75" s="164" t="s">
        <v>2081</v>
      </c>
      <c r="B75" s="164" t="s">
        <v>328</v>
      </c>
      <c r="C75" s="815" t="s">
        <v>3050</v>
      </c>
      <c r="D75" s="342" t="s">
        <v>33</v>
      </c>
      <c r="E75" s="93"/>
      <c r="F75" s="93"/>
      <c r="G75" s="93"/>
      <c r="H75" s="93" t="str">
        <f t="shared" si="28"/>
        <v/>
      </c>
      <c r="I75" s="93"/>
      <c r="J75" s="93"/>
      <c r="K75" s="93"/>
      <c r="L75" s="93"/>
      <c r="M75" s="93" t="str">
        <f t="shared" si="29"/>
        <v/>
      </c>
      <c r="N75" s="93"/>
      <c r="O75" s="243"/>
      <c r="P75" s="244">
        <f t="shared" si="30"/>
        <v>0</v>
      </c>
      <c r="Q75" s="245">
        <f t="shared" si="31"/>
        <v>0</v>
      </c>
    </row>
    <row r="76" spans="1:17" ht="10.5" customHeight="1" x14ac:dyDescent="0.25">
      <c r="A76" s="164" t="s">
        <v>2082</v>
      </c>
      <c r="B76" s="164" t="s">
        <v>329</v>
      </c>
      <c r="C76" s="815" t="s">
        <v>3051</v>
      </c>
      <c r="D76" s="342" t="s">
        <v>33</v>
      </c>
      <c r="E76" s="93"/>
      <c r="F76" s="93"/>
      <c r="G76" s="93"/>
      <c r="H76" s="93" t="str">
        <f t="shared" si="28"/>
        <v/>
      </c>
      <c r="I76" s="93"/>
      <c r="J76" s="93"/>
      <c r="K76" s="93"/>
      <c r="L76" s="93"/>
      <c r="M76" s="93" t="str">
        <f t="shared" si="29"/>
        <v/>
      </c>
      <c r="N76" s="93"/>
      <c r="O76" s="243"/>
      <c r="P76" s="244">
        <f t="shared" si="30"/>
        <v>0</v>
      </c>
      <c r="Q76" s="245">
        <f t="shared" si="31"/>
        <v>0</v>
      </c>
    </row>
    <row r="77" spans="1:17" ht="10.5" customHeight="1" x14ac:dyDescent="0.25">
      <c r="A77" s="164" t="s">
        <v>2083</v>
      </c>
      <c r="B77" s="166" t="s">
        <v>330</v>
      </c>
      <c r="C77" s="816" t="s">
        <v>3052</v>
      </c>
      <c r="D77" s="367" t="s">
        <v>33</v>
      </c>
      <c r="E77" s="192"/>
      <c r="F77" s="192"/>
      <c r="G77" s="192"/>
      <c r="H77" s="192" t="str">
        <f t="shared" si="28"/>
        <v/>
      </c>
      <c r="I77" s="192"/>
      <c r="J77" s="192"/>
      <c r="K77" s="192"/>
      <c r="L77" s="192"/>
      <c r="M77" s="192" t="str">
        <f t="shared" si="29"/>
        <v/>
      </c>
      <c r="N77" s="192"/>
      <c r="O77" s="243"/>
      <c r="P77" s="249">
        <f t="shared" si="30"/>
        <v>0</v>
      </c>
      <c r="Q77" s="250">
        <f t="shared" si="31"/>
        <v>0</v>
      </c>
    </row>
    <row r="78" spans="1:17" ht="15" customHeight="1" x14ac:dyDescent="0.25">
      <c r="A78" s="164" t="s">
        <v>1735</v>
      </c>
      <c r="B78" s="163" t="s">
        <v>1160</v>
      </c>
      <c r="C78" s="814" t="s">
        <v>3053</v>
      </c>
      <c r="D78" s="342" t="s">
        <v>33</v>
      </c>
      <c r="E78" s="94" t="str">
        <f t="shared" ref="E78:N78" si="32">IF(OR(E79="NA",E80="NA",E81="NA",E82="NA",E83="NA",E84="NA",E85="NA",E86="NA",E87="NA"),"NA",IF(AND(E79="",E80="",E81="",E82="",E83="",E84="",E85="",E86="",E87=""),"",SUM(E79:E87)))</f>
        <v/>
      </c>
      <c r="F78" s="94" t="str">
        <f t="shared" si="32"/>
        <v/>
      </c>
      <c r="G78" s="94" t="str">
        <f t="shared" si="32"/>
        <v/>
      </c>
      <c r="H78" s="94" t="str">
        <f t="shared" si="32"/>
        <v/>
      </c>
      <c r="I78" s="94" t="str">
        <f t="shared" si="32"/>
        <v/>
      </c>
      <c r="J78" s="94" t="str">
        <f t="shared" si="32"/>
        <v/>
      </c>
      <c r="K78" s="94" t="str">
        <f t="shared" si="32"/>
        <v/>
      </c>
      <c r="L78" s="94" t="str">
        <f t="shared" si="32"/>
        <v/>
      </c>
      <c r="M78" s="94" t="str">
        <f t="shared" si="32"/>
        <v/>
      </c>
      <c r="N78" s="94" t="str">
        <f t="shared" si="32"/>
        <v/>
      </c>
      <c r="O78" s="344"/>
      <c r="P78" s="244">
        <f t="shared" si="30"/>
        <v>0</v>
      </c>
      <c r="Q78" s="245">
        <f t="shared" si="31"/>
        <v>0</v>
      </c>
    </row>
    <row r="79" spans="1:17" ht="10.5" customHeight="1" x14ac:dyDescent="0.25">
      <c r="A79" s="164" t="s">
        <v>2084</v>
      </c>
      <c r="B79" s="164" t="s">
        <v>332</v>
      </c>
      <c r="C79" s="815" t="s">
        <v>3054</v>
      </c>
      <c r="D79" s="342" t="s">
        <v>33</v>
      </c>
      <c r="E79" s="93"/>
      <c r="F79" s="93"/>
      <c r="G79" s="93"/>
      <c r="H79" s="93" t="str">
        <f t="shared" ref="H79:H87" si="33">IF(OR(E79="NA",F79="NA",G79="NA"),"NA",IF(AND(E79="",F79="",G79=""),"",SUM(E79:G79)))</f>
        <v/>
      </c>
      <c r="I79" s="93"/>
      <c r="J79" s="93"/>
      <c r="K79" s="97"/>
      <c r="L79" s="93"/>
      <c r="M79" s="93" t="str">
        <f t="shared" ref="M79:M87" si="34">IF(OR(H79="NA",I79="NA",J79="NA",K79="NA",L79="NA"),"NA",IF(AND(H79="",I79="",J79="",K79="",L79=""),"",SUM(H79:L79)))</f>
        <v/>
      </c>
      <c r="N79" s="93"/>
      <c r="O79" s="243"/>
      <c r="P79" s="244">
        <f t="shared" si="30"/>
        <v>0</v>
      </c>
      <c r="Q79" s="245">
        <f t="shared" si="31"/>
        <v>0</v>
      </c>
    </row>
    <row r="80" spans="1:17" ht="10.5" customHeight="1" x14ac:dyDescent="0.25">
      <c r="A80" s="164" t="s">
        <v>2085</v>
      </c>
      <c r="B80" s="164" t="s">
        <v>333</v>
      </c>
      <c r="C80" s="815" t="s">
        <v>3055</v>
      </c>
      <c r="D80" s="342" t="s">
        <v>33</v>
      </c>
      <c r="E80" s="93"/>
      <c r="F80" s="93"/>
      <c r="G80" s="93"/>
      <c r="H80" s="93" t="str">
        <f t="shared" si="33"/>
        <v/>
      </c>
      <c r="I80" s="93"/>
      <c r="J80" s="93"/>
      <c r="K80" s="97"/>
      <c r="L80" s="93"/>
      <c r="M80" s="93" t="str">
        <f t="shared" si="34"/>
        <v/>
      </c>
      <c r="N80" s="93"/>
      <c r="O80" s="243"/>
      <c r="P80" s="244">
        <f t="shared" si="30"/>
        <v>0</v>
      </c>
      <c r="Q80" s="245">
        <f t="shared" si="31"/>
        <v>0</v>
      </c>
    </row>
    <row r="81" spans="1:17" ht="10.5" customHeight="1" x14ac:dyDescent="0.25">
      <c r="A81" s="164" t="s">
        <v>2086</v>
      </c>
      <c r="B81" s="164" t="s">
        <v>334</v>
      </c>
      <c r="C81" s="815" t="s">
        <v>3056</v>
      </c>
      <c r="D81" s="342" t="s">
        <v>33</v>
      </c>
      <c r="E81" s="93"/>
      <c r="F81" s="93"/>
      <c r="G81" s="93"/>
      <c r="H81" s="93" t="str">
        <f t="shared" si="33"/>
        <v/>
      </c>
      <c r="I81" s="93"/>
      <c r="J81" s="93"/>
      <c r="K81" s="97"/>
      <c r="L81" s="93"/>
      <c r="M81" s="93" t="str">
        <f t="shared" si="34"/>
        <v/>
      </c>
      <c r="N81" s="93"/>
      <c r="O81" s="243"/>
      <c r="P81" s="244">
        <f t="shared" si="30"/>
        <v>0</v>
      </c>
      <c r="Q81" s="245">
        <f t="shared" si="31"/>
        <v>0</v>
      </c>
    </row>
    <row r="82" spans="1:17" ht="10.5" customHeight="1" x14ac:dyDescent="0.25">
      <c r="A82" s="164" t="s">
        <v>2087</v>
      </c>
      <c r="B82" s="164" t="s">
        <v>335</v>
      </c>
      <c r="C82" s="815" t="s">
        <v>3057</v>
      </c>
      <c r="D82" s="342" t="s">
        <v>33</v>
      </c>
      <c r="E82" s="93"/>
      <c r="F82" s="93"/>
      <c r="G82" s="93"/>
      <c r="H82" s="93" t="str">
        <f t="shared" si="33"/>
        <v/>
      </c>
      <c r="I82" s="93"/>
      <c r="J82" s="93"/>
      <c r="K82" s="97"/>
      <c r="L82" s="93"/>
      <c r="M82" s="93" t="str">
        <f t="shared" si="34"/>
        <v/>
      </c>
      <c r="N82" s="93"/>
      <c r="O82" s="243"/>
      <c r="P82" s="244">
        <f t="shared" si="30"/>
        <v>0</v>
      </c>
      <c r="Q82" s="245">
        <f t="shared" si="31"/>
        <v>0</v>
      </c>
    </row>
    <row r="83" spans="1:17" ht="10.5" customHeight="1" x14ac:dyDescent="0.25">
      <c r="A83" s="164" t="s">
        <v>2088</v>
      </c>
      <c r="B83" s="164" t="s">
        <v>336</v>
      </c>
      <c r="C83" s="815" t="s">
        <v>3058</v>
      </c>
      <c r="D83" s="342" t="s">
        <v>33</v>
      </c>
      <c r="E83" s="93"/>
      <c r="F83" s="93"/>
      <c r="G83" s="93"/>
      <c r="H83" s="93" t="str">
        <f t="shared" si="33"/>
        <v/>
      </c>
      <c r="I83" s="93"/>
      <c r="J83" s="93"/>
      <c r="K83" s="97"/>
      <c r="L83" s="93"/>
      <c r="M83" s="93" t="str">
        <f t="shared" si="34"/>
        <v/>
      </c>
      <c r="N83" s="93"/>
      <c r="O83" s="243"/>
      <c r="P83" s="244">
        <f t="shared" si="30"/>
        <v>0</v>
      </c>
      <c r="Q83" s="245">
        <f t="shared" si="31"/>
        <v>0</v>
      </c>
    </row>
    <row r="84" spans="1:17" ht="10.5" customHeight="1" x14ac:dyDescent="0.25">
      <c r="A84" s="164" t="s">
        <v>2089</v>
      </c>
      <c r="B84" s="164" t="s">
        <v>337</v>
      </c>
      <c r="C84" s="815" t="s">
        <v>3059</v>
      </c>
      <c r="D84" s="342" t="s">
        <v>33</v>
      </c>
      <c r="E84" s="93"/>
      <c r="F84" s="93"/>
      <c r="G84" s="93"/>
      <c r="H84" s="93" t="str">
        <f t="shared" si="33"/>
        <v/>
      </c>
      <c r="I84" s="93"/>
      <c r="J84" s="93"/>
      <c r="K84" s="97"/>
      <c r="L84" s="93"/>
      <c r="M84" s="93" t="str">
        <f t="shared" si="34"/>
        <v/>
      </c>
      <c r="N84" s="93"/>
      <c r="O84" s="243"/>
      <c r="P84" s="244">
        <f t="shared" si="30"/>
        <v>0</v>
      </c>
      <c r="Q84" s="245">
        <f t="shared" si="31"/>
        <v>0</v>
      </c>
    </row>
    <row r="85" spans="1:17" ht="10.5" customHeight="1" x14ac:dyDescent="0.25">
      <c r="A85" s="164" t="s">
        <v>2090</v>
      </c>
      <c r="B85" s="164" t="s">
        <v>338</v>
      </c>
      <c r="C85" s="815" t="s">
        <v>3060</v>
      </c>
      <c r="D85" s="342" t="s">
        <v>33</v>
      </c>
      <c r="E85" s="93"/>
      <c r="F85" s="93"/>
      <c r="G85" s="93"/>
      <c r="H85" s="93" t="str">
        <f t="shared" si="33"/>
        <v/>
      </c>
      <c r="I85" s="93"/>
      <c r="J85" s="93"/>
      <c r="K85" s="97"/>
      <c r="L85" s="93"/>
      <c r="M85" s="93" t="str">
        <f t="shared" si="34"/>
        <v/>
      </c>
      <c r="N85" s="93"/>
      <c r="O85" s="243"/>
      <c r="P85" s="244">
        <f t="shared" si="30"/>
        <v>0</v>
      </c>
      <c r="Q85" s="245">
        <f t="shared" si="31"/>
        <v>0</v>
      </c>
    </row>
    <row r="86" spans="1:17" ht="10.5" customHeight="1" x14ac:dyDescent="0.25">
      <c r="A86" s="164" t="s">
        <v>2091</v>
      </c>
      <c r="B86" s="164" t="s">
        <v>339</v>
      </c>
      <c r="C86" s="815" t="s">
        <v>3061</v>
      </c>
      <c r="D86" s="342" t="s">
        <v>33</v>
      </c>
      <c r="E86" s="93"/>
      <c r="F86" s="93"/>
      <c r="G86" s="93"/>
      <c r="H86" s="93" t="str">
        <f t="shared" si="33"/>
        <v/>
      </c>
      <c r="I86" s="93"/>
      <c r="J86" s="93"/>
      <c r="K86" s="97"/>
      <c r="L86" s="93"/>
      <c r="M86" s="93" t="str">
        <f t="shared" si="34"/>
        <v/>
      </c>
      <c r="N86" s="93"/>
      <c r="O86" s="243"/>
      <c r="P86" s="244">
        <f t="shared" si="30"/>
        <v>0</v>
      </c>
      <c r="Q86" s="245">
        <f t="shared" si="31"/>
        <v>0</v>
      </c>
    </row>
    <row r="87" spans="1:17" ht="10.5" customHeight="1" x14ac:dyDescent="0.25">
      <c r="A87" s="164" t="s">
        <v>2092</v>
      </c>
      <c r="B87" s="164" t="s">
        <v>340</v>
      </c>
      <c r="C87" s="815" t="s">
        <v>3062</v>
      </c>
      <c r="D87" s="360" t="s">
        <v>33</v>
      </c>
      <c r="E87" s="93"/>
      <c r="F87" s="93"/>
      <c r="G87" s="93"/>
      <c r="H87" s="93" t="str">
        <f t="shared" si="33"/>
        <v/>
      </c>
      <c r="I87" s="93"/>
      <c r="J87" s="93"/>
      <c r="K87" s="97"/>
      <c r="L87" s="93"/>
      <c r="M87" s="93" t="str">
        <f t="shared" si="34"/>
        <v/>
      </c>
      <c r="N87" s="93"/>
      <c r="O87" s="243"/>
      <c r="P87" s="244">
        <f t="shared" si="30"/>
        <v>0</v>
      </c>
      <c r="Q87" s="245">
        <f t="shared" si="31"/>
        <v>0</v>
      </c>
    </row>
    <row r="88" spans="1:17" ht="15.6" customHeight="1" x14ac:dyDescent="0.25">
      <c r="A88" s="164" t="s">
        <v>1795</v>
      </c>
      <c r="B88" s="258" t="s">
        <v>284</v>
      </c>
      <c r="C88" s="819" t="s">
        <v>3063</v>
      </c>
      <c r="D88" s="302" t="s">
        <v>33</v>
      </c>
      <c r="E88" s="260">
        <f t="shared" ref="E88:N88" si="35">IF(OR(E8="NA",E9="NA",E18="NA",E24="NA",E31="NA",E41="NA",E48="NA",E55="NA",E62="NA",E69="NA",E78="NA"),"NA",SUM(E8)-SUM(E9)-SUM(E18)-SUM(E24)-SUM(E31)-SUM(E41)-SUM(E48)-SUM(E55)-SUM(E62)-SUM(E69)-SUM(E78))</f>
        <v>0</v>
      </c>
      <c r="F88" s="260">
        <f t="shared" si="35"/>
        <v>0</v>
      </c>
      <c r="G88" s="260">
        <f t="shared" si="35"/>
        <v>0</v>
      </c>
      <c r="H88" s="260">
        <f t="shared" si="35"/>
        <v>0</v>
      </c>
      <c r="I88" s="260">
        <f t="shared" si="35"/>
        <v>0</v>
      </c>
      <c r="J88" s="260">
        <f t="shared" si="35"/>
        <v>0</v>
      </c>
      <c r="K88" s="260">
        <f t="shared" si="35"/>
        <v>0</v>
      </c>
      <c r="L88" s="260">
        <f t="shared" si="35"/>
        <v>0</v>
      </c>
      <c r="M88" s="260">
        <f t="shared" si="35"/>
        <v>0</v>
      </c>
      <c r="N88" s="260">
        <f t="shared" si="35"/>
        <v>0</v>
      </c>
      <c r="O88" s="243"/>
      <c r="P88" s="398"/>
      <c r="Q88" s="398"/>
    </row>
    <row r="89" spans="1:17" ht="10.5" customHeight="1" x14ac:dyDescent="0.2">
      <c r="B89" s="271"/>
      <c r="C89" s="125"/>
      <c r="D89" s="125"/>
      <c r="E89" s="371"/>
      <c r="F89" s="371"/>
      <c r="G89" s="371"/>
      <c r="H89" s="371"/>
      <c r="I89" s="371"/>
      <c r="J89" s="371"/>
      <c r="K89" s="371"/>
      <c r="L89" s="371"/>
      <c r="M89" s="371"/>
      <c r="N89" s="371"/>
      <c r="O89" s="282"/>
      <c r="P89" s="357"/>
      <c r="Q89" s="357"/>
    </row>
    <row r="90" spans="1:17" s="379" customFormat="1" ht="15" customHeight="1" x14ac:dyDescent="0.2">
      <c r="B90" s="621" t="s">
        <v>2534</v>
      </c>
      <c r="C90" s="620"/>
      <c r="D90" s="275"/>
      <c r="E90" s="328"/>
      <c r="F90" s="328"/>
      <c r="G90" s="328"/>
      <c r="H90" s="328"/>
      <c r="I90" s="328"/>
      <c r="J90" s="328"/>
      <c r="K90" s="328"/>
      <c r="L90" s="328"/>
      <c r="M90" s="328"/>
      <c r="N90" s="329"/>
      <c r="O90" s="358"/>
      <c r="P90" s="380"/>
      <c r="Q90" s="380"/>
    </row>
    <row r="91" spans="1:17" ht="12.95" customHeight="1" x14ac:dyDescent="0.25">
      <c r="B91" s="829" t="s">
        <v>3064</v>
      </c>
      <c r="C91" s="822"/>
      <c r="D91" s="79"/>
      <c r="E91" s="331"/>
      <c r="F91" s="331"/>
      <c r="G91" s="331"/>
      <c r="H91" s="331"/>
      <c r="I91" s="331"/>
      <c r="J91" s="331"/>
      <c r="K91" s="331"/>
      <c r="L91" s="331"/>
      <c r="M91" s="331"/>
      <c r="N91" s="331"/>
      <c r="O91" s="243"/>
      <c r="P91" s="357"/>
      <c r="Q91" s="357"/>
    </row>
    <row r="92" spans="1:17" ht="9.75" customHeight="1" x14ac:dyDescent="0.25">
      <c r="B92" s="828"/>
      <c r="C92" s="823" t="s">
        <v>3065</v>
      </c>
      <c r="D92" s="154" t="s">
        <v>33</v>
      </c>
      <c r="E92" s="333">
        <f>IF(OR(E16="NA",Table2!E16="NA"),"NA",-SUM(E16)+SUM(Table2!E16))</f>
        <v>20673.960999999999</v>
      </c>
      <c r="F92" s="333">
        <f>IF(OR(F16="NA",Table2!F16="NA"),"NA",-SUM(F16)+SUM(Table2!F16))</f>
        <v>113.54100000000001</v>
      </c>
      <c r="G92" s="333">
        <f>IF(OR(G16="NA",Table2!G16="NA"),"NA",-SUM(G16)+SUM(Table2!G16))</f>
        <v>-104.157</v>
      </c>
      <c r="H92" s="333">
        <f>IF(OR(H16="NA",Table2!H16="NA"),"NA",-SUM(H16)+SUM(Table2!H16))</f>
        <v>20683.345000000001</v>
      </c>
      <c r="I92" s="333">
        <f>IF(OR(I16="NA",Table2!I16="NA"),"NA",-SUM(I16)+SUM(Table2!I16))</f>
        <v>14.179</v>
      </c>
      <c r="J92" s="333">
        <f>IF(OR(J16="NA",Table2!J16="NA"),"NA",-SUM(J16)+SUM(Table2!J16))</f>
        <v>211.929</v>
      </c>
      <c r="K92" s="333">
        <f>IF(OR(K16="NA",Table2!K16="NA"),"NA",-SUM(K16)+SUM(Table2!K16))</f>
        <v>512.82600000000002</v>
      </c>
      <c r="L92" s="333">
        <f>IF(OR(L16="NA",Table2!L16="NA"),"NA",-SUM(L16)+SUM(Table2!L16))</f>
        <v>-279.29399999999998</v>
      </c>
      <c r="M92" s="333">
        <f>IF(OR(M16="NA",Table2!M16="NA"),"NA",-SUM(M16)+SUM(Table2!M16))</f>
        <v>21142.985000000001</v>
      </c>
      <c r="N92" s="333">
        <f>IF(OR(N16="NA",Table2!N16="NA"),"NA",-SUM(N16)+SUM(Table2!N16))</f>
        <v>20697.524000000001</v>
      </c>
      <c r="O92" s="243"/>
      <c r="P92" s="357"/>
      <c r="Q92" s="357"/>
    </row>
    <row r="93" spans="1:17" ht="12.95" customHeight="1" x14ac:dyDescent="0.25">
      <c r="B93" s="829" t="s">
        <v>3067</v>
      </c>
      <c r="C93" s="822"/>
      <c r="D93" s="342" t="s">
        <v>33</v>
      </c>
      <c r="E93" s="332"/>
      <c r="F93" s="332"/>
      <c r="G93" s="332"/>
      <c r="H93" s="332"/>
      <c r="I93" s="332"/>
      <c r="J93" s="332"/>
      <c r="K93" s="332"/>
      <c r="L93" s="332"/>
      <c r="M93" s="332"/>
      <c r="N93" s="332"/>
      <c r="O93" s="243"/>
      <c r="P93" s="357"/>
      <c r="Q93" s="357"/>
    </row>
    <row r="94" spans="1:17" ht="9.75" customHeight="1" x14ac:dyDescent="0.25">
      <c r="B94" s="827"/>
      <c r="C94" s="822" t="s">
        <v>776</v>
      </c>
      <c r="D94" s="79" t="s">
        <v>33</v>
      </c>
      <c r="E94" s="332">
        <f>IF(OR(E8="NA",Table2!E8="NA",Table3!E9="NA"),"NA",-SUM(E8)+SUM(Table2!E8)+SUM(Table3!E9))</f>
        <v>180415.36800000002</v>
      </c>
      <c r="F94" s="332">
        <f>IF(OR(F8="NA",Table2!F8="NA",Table3!F9="NA"),"NA",-SUM(F8)+SUM(Table2!F8)+SUM(Table3!F9))</f>
        <v>29314.138000000003</v>
      </c>
      <c r="G94" s="332">
        <f>IF(OR(G8="NA",Table2!G8="NA",Table3!G9="NA"),"NA",-SUM(G8)+SUM(Table2!G8)+SUM(Table3!G9))</f>
        <v>-22341.105623000003</v>
      </c>
      <c r="H94" s="332">
        <f>IF(OR(H8="NA",Table2!H8="NA",Table3!H9="NA"),"NA",-SUM(H8)+SUM(Table2!H8)+SUM(Table3!H9))</f>
        <v>187388.40037700001</v>
      </c>
      <c r="I94" s="332">
        <f>IF(OR(I8="NA",Table2!I8="NA",Table3!I9="NA"),"NA",-SUM(I8)+SUM(Table2!I8)+SUM(Table3!I9))</f>
        <v>41226.909</v>
      </c>
      <c r="J94" s="332">
        <f>IF(OR(J8="NA",Table2!J8="NA",Table3!J9="NA"),"NA",-SUM(J8)+SUM(Table2!J8)+SUM(Table3!J9))</f>
        <v>30503.535</v>
      </c>
      <c r="K94" s="332">
        <f>IF(OR(K8="NA",Table2!K8="NA",Table3!K9="NA"),"NA",-SUM(K8)+SUM(Table2!K8)+SUM(Table3!K9))</f>
        <v>74973.763999999996</v>
      </c>
      <c r="L94" s="332">
        <f>IF(OR(L8="NA",Table2!L8="NA",Table3!L9="NA"),"NA",-SUM(L8)+SUM(Table2!L8)+SUM(Table3!L9))</f>
        <v>-66659.562999999995</v>
      </c>
      <c r="M94" s="332">
        <f>IF(OR(M8="NA",Table2!M8="NA",Table3!M9="NA"),"NA",-SUM(M8)+SUM(Table2!M8)+SUM(Table3!M9))</f>
        <v>267433.045377</v>
      </c>
      <c r="N94" s="332">
        <f>IF(OR(N8="NA",Table2!N8="NA",Table3!N9="NA"),"NA",-SUM(N8)+SUM(Table2!N8)+SUM(Table3!N9))</f>
        <v>228615.309377</v>
      </c>
      <c r="O94" s="243"/>
      <c r="P94" s="357"/>
      <c r="Q94" s="357"/>
    </row>
    <row r="95" spans="1:17" ht="9.75" customHeight="1" x14ac:dyDescent="0.25">
      <c r="B95" s="828"/>
      <c r="C95" s="823" t="s">
        <v>3066</v>
      </c>
      <c r="D95" s="154"/>
      <c r="E95" s="332">
        <f>IF(OR(E8="NA",StatementI!D30="NA"),"NA",-SUM(E8)+SUM(StatementI!D30))</f>
        <v>180415.36800000002</v>
      </c>
      <c r="F95" s="332">
        <f>IF(OR(F8="NA",StatementI!E30="NA"),"NA",-SUM(F8)+SUM(StatementI!E30))</f>
        <v>29314.138000000003</v>
      </c>
      <c r="G95" s="332">
        <f>IF(OR(G8="NA",StatementI!F30="NA"),"NA",-SUM(G8)+SUM(StatementI!F30))</f>
        <v>-22341.105623000003</v>
      </c>
      <c r="H95" s="332">
        <f>IF(OR(H8="NA",StatementI!G30="NA"),"NA",-SUM(H8)+SUM(StatementI!G30))</f>
        <v>187388.40037700001</v>
      </c>
      <c r="I95" s="332">
        <f>IF(OR(I8="NA",StatementI!H30="NA"),"NA",-SUM(I8)+SUM(StatementI!H30))</f>
        <v>41226.909</v>
      </c>
      <c r="J95" s="332">
        <f>IF(OR(J8="NA",StatementI!I30="NA"),"NA",-SUM(J8)+SUM(StatementI!I30))</f>
        <v>30503.535</v>
      </c>
      <c r="K95" s="332">
        <f>IF(OR(K8="NA",StatementI!J30="NA"),"NA",-SUM(K8)+SUM(StatementI!J30))</f>
        <v>74973.763999999996</v>
      </c>
      <c r="L95" s="332">
        <f>IF(OR(L8="NA",StatementI!K30="NA"),"NA",-SUM(L8)+SUM(StatementI!K30))</f>
        <v>-66659.562999999995</v>
      </c>
      <c r="M95" s="332">
        <f>IF(OR(M8="NA",StatementI!L30="NA"),"NA",-SUM(M8)+SUM(StatementI!L30))</f>
        <v>267433.045377</v>
      </c>
      <c r="N95" s="332">
        <f>IF(OR(N8="NA",StatementI!M30="NA"),"NA",-SUM(N8)+SUM(StatementI!M30))</f>
        <v>228615.309377</v>
      </c>
      <c r="O95" s="243"/>
      <c r="P95" s="357"/>
      <c r="Q95" s="357"/>
    </row>
    <row r="96" spans="1:17" ht="12.95" customHeight="1" x14ac:dyDescent="0.25">
      <c r="B96" s="826" t="s">
        <v>2380</v>
      </c>
      <c r="C96" s="820"/>
      <c r="D96" s="125" t="s">
        <v>33</v>
      </c>
      <c r="E96" s="332"/>
      <c r="F96" s="332"/>
      <c r="G96" s="332"/>
      <c r="H96" s="332"/>
      <c r="I96" s="332"/>
      <c r="J96" s="332"/>
      <c r="K96" s="332"/>
      <c r="L96" s="332"/>
      <c r="M96" s="332"/>
      <c r="N96" s="332"/>
      <c r="O96" s="243"/>
      <c r="P96" s="357"/>
      <c r="Q96" s="357"/>
    </row>
    <row r="97" spans="2:17" ht="9.75" customHeight="1" x14ac:dyDescent="0.25">
      <c r="B97" s="827"/>
      <c r="C97" s="822" t="s">
        <v>777</v>
      </c>
      <c r="D97" s="79" t="s">
        <v>33</v>
      </c>
      <c r="E97" s="332">
        <f t="shared" ref="E97:N97" si="36">IF(OR(E9="NA",E10="NA",E11="NA",E12="NA",E13="NA",E14="NA",E15="NA",E16="NA",E17="NA"),"NA",-SUM(E9)+SUM(E10)+SUM(E11)+SUM(E12)+SUM(E13)+SUM(E14)+SUM(E15)+SUM(E16)+SUM(E17))</f>
        <v>0</v>
      </c>
      <c r="F97" s="332">
        <f t="shared" si="36"/>
        <v>0</v>
      </c>
      <c r="G97" s="332">
        <f t="shared" si="36"/>
        <v>0</v>
      </c>
      <c r="H97" s="332">
        <f t="shared" si="36"/>
        <v>0</v>
      </c>
      <c r="I97" s="332">
        <f t="shared" si="36"/>
        <v>0</v>
      </c>
      <c r="J97" s="332">
        <f t="shared" si="36"/>
        <v>0</v>
      </c>
      <c r="K97" s="332">
        <f t="shared" si="36"/>
        <v>0</v>
      </c>
      <c r="L97" s="332">
        <f t="shared" si="36"/>
        <v>0</v>
      </c>
      <c r="M97" s="332">
        <f t="shared" si="36"/>
        <v>0</v>
      </c>
      <c r="N97" s="332">
        <f t="shared" si="36"/>
        <v>0</v>
      </c>
      <c r="O97" s="243"/>
      <c r="P97" s="357"/>
      <c r="Q97" s="357"/>
    </row>
    <row r="98" spans="2:17" ht="9.75" customHeight="1" x14ac:dyDescent="0.25">
      <c r="B98" s="827"/>
      <c r="C98" s="822" t="s">
        <v>778</v>
      </c>
      <c r="D98" s="79" t="s">
        <v>33</v>
      </c>
      <c r="E98" s="332">
        <f t="shared" ref="E98:N98" si="37">IF(OR(E18="NA",E19="NA",E20="NA",E21="NA",E22="NA",E23="NA"),"NA",-SUM(E18)+SUM(E19)+SUM(E20)+SUM(E21)+SUM(E22)+SUM(E23))</f>
        <v>0</v>
      </c>
      <c r="F98" s="332">
        <f t="shared" si="37"/>
        <v>0</v>
      </c>
      <c r="G98" s="332">
        <f t="shared" si="37"/>
        <v>0</v>
      </c>
      <c r="H98" s="332">
        <f t="shared" si="37"/>
        <v>0</v>
      </c>
      <c r="I98" s="332">
        <f t="shared" si="37"/>
        <v>0</v>
      </c>
      <c r="J98" s="332">
        <f t="shared" si="37"/>
        <v>0</v>
      </c>
      <c r="K98" s="332">
        <f t="shared" si="37"/>
        <v>0</v>
      </c>
      <c r="L98" s="332">
        <f t="shared" si="37"/>
        <v>0</v>
      </c>
      <c r="M98" s="332">
        <f t="shared" si="37"/>
        <v>0</v>
      </c>
      <c r="N98" s="332">
        <f t="shared" si="37"/>
        <v>0</v>
      </c>
      <c r="O98" s="243"/>
      <c r="P98" s="357"/>
      <c r="Q98" s="357"/>
    </row>
    <row r="99" spans="2:17" ht="9.75" customHeight="1" x14ac:dyDescent="0.25">
      <c r="B99" s="827"/>
      <c r="C99" s="822" t="s">
        <v>779</v>
      </c>
      <c r="D99" s="79" t="s">
        <v>33</v>
      </c>
      <c r="E99" s="332">
        <f t="shared" ref="E99:N99" si="38">IF(OR(E24="NA",E25="NA",E26="NA",E27="NA",E28="NA",E29="NA",E30="NA"),"NA",-SUM(E24)+SUM(E25)+SUM(E26)+SUM(E27)+SUM(E28)+SUM(E29)+SUM(E30))</f>
        <v>0</v>
      </c>
      <c r="F99" s="332">
        <f t="shared" si="38"/>
        <v>0</v>
      </c>
      <c r="G99" s="332">
        <f t="shared" si="38"/>
        <v>0</v>
      </c>
      <c r="H99" s="332">
        <f t="shared" si="38"/>
        <v>0</v>
      </c>
      <c r="I99" s="332">
        <f t="shared" si="38"/>
        <v>0</v>
      </c>
      <c r="J99" s="332">
        <f t="shared" si="38"/>
        <v>0</v>
      </c>
      <c r="K99" s="332">
        <f t="shared" si="38"/>
        <v>0</v>
      </c>
      <c r="L99" s="332">
        <f t="shared" si="38"/>
        <v>0</v>
      </c>
      <c r="M99" s="332">
        <f t="shared" si="38"/>
        <v>0</v>
      </c>
      <c r="N99" s="332">
        <f t="shared" si="38"/>
        <v>0</v>
      </c>
      <c r="O99" s="243"/>
      <c r="P99" s="357"/>
      <c r="Q99" s="357"/>
    </row>
    <row r="100" spans="2:17" ht="9.75" customHeight="1" x14ac:dyDescent="0.25">
      <c r="B100" s="827"/>
      <c r="C100" s="822" t="s">
        <v>780</v>
      </c>
      <c r="D100" s="79" t="s">
        <v>33</v>
      </c>
      <c r="E100" s="332">
        <f t="shared" ref="E100:N100" si="39">IF(OR(E31="NA",E32="NA",E33="NA",E34="NA",E35="NA",E36="NA",E37="NA",E38="NA",E39="NA",E40="NA"),"NA",-SUM(E31)+SUM(E32)+SUM(E33)+SUM(E34)+SUM(E35)+SUM(E36)+SUM(E37)+SUM(E38)+SUM(E39)+SUM(E40))</f>
        <v>0</v>
      </c>
      <c r="F100" s="332">
        <f t="shared" si="39"/>
        <v>0</v>
      </c>
      <c r="G100" s="332">
        <f t="shared" si="39"/>
        <v>0</v>
      </c>
      <c r="H100" s="332">
        <f t="shared" si="39"/>
        <v>0</v>
      </c>
      <c r="I100" s="332">
        <f t="shared" si="39"/>
        <v>0</v>
      </c>
      <c r="J100" s="332">
        <f t="shared" si="39"/>
        <v>0</v>
      </c>
      <c r="K100" s="332">
        <f t="shared" si="39"/>
        <v>0</v>
      </c>
      <c r="L100" s="332">
        <f t="shared" si="39"/>
        <v>0</v>
      </c>
      <c r="M100" s="332">
        <f t="shared" si="39"/>
        <v>0</v>
      </c>
      <c r="N100" s="332">
        <f t="shared" si="39"/>
        <v>0</v>
      </c>
      <c r="O100" s="243"/>
      <c r="P100" s="357"/>
      <c r="Q100" s="357"/>
    </row>
    <row r="101" spans="2:17" ht="9.75" customHeight="1" x14ac:dyDescent="0.25">
      <c r="B101" s="827"/>
      <c r="C101" s="822" t="s">
        <v>781</v>
      </c>
      <c r="D101" s="79" t="s">
        <v>33</v>
      </c>
      <c r="E101" s="332">
        <f t="shared" ref="E101:N101" si="40">IF(OR(E41="NA",E42="NA",E43="NA",E44="NA",E45="NA",E46="NA",E47="NA"),"NA",-SUM(E41)+SUM(E42)+SUM(E43)+SUM(E44)+SUM(E45)+SUM(E46)+SUM(E47))</f>
        <v>0</v>
      </c>
      <c r="F101" s="332">
        <f t="shared" si="40"/>
        <v>0</v>
      </c>
      <c r="G101" s="332">
        <f t="shared" si="40"/>
        <v>0</v>
      </c>
      <c r="H101" s="332">
        <f t="shared" si="40"/>
        <v>0</v>
      </c>
      <c r="I101" s="332">
        <f t="shared" si="40"/>
        <v>0</v>
      </c>
      <c r="J101" s="332">
        <f t="shared" si="40"/>
        <v>0</v>
      </c>
      <c r="K101" s="332">
        <f t="shared" si="40"/>
        <v>0</v>
      </c>
      <c r="L101" s="332">
        <f t="shared" si="40"/>
        <v>0</v>
      </c>
      <c r="M101" s="332">
        <f t="shared" si="40"/>
        <v>0</v>
      </c>
      <c r="N101" s="332">
        <f t="shared" si="40"/>
        <v>0</v>
      </c>
      <c r="O101" s="243"/>
      <c r="P101" s="357"/>
      <c r="Q101" s="357"/>
    </row>
    <row r="102" spans="2:17" ht="9.75" customHeight="1" x14ac:dyDescent="0.25">
      <c r="B102" s="827"/>
      <c r="C102" s="822" t="s">
        <v>782</v>
      </c>
      <c r="D102" s="79" t="s">
        <v>33</v>
      </c>
      <c r="E102" s="332">
        <f t="shared" ref="E102:N102" si="41">IF(OR(E48="NA",E49="NA",E50="NA",E51="NA",E52="NA",E53="NA",E54="NA"),"NA",-SUM(E48)+SUM(E49)+SUM(E50)+SUM(E51)+SUM(E52)+SUM(E53)+SUM(E54))</f>
        <v>0</v>
      </c>
      <c r="F102" s="332">
        <f t="shared" si="41"/>
        <v>0</v>
      </c>
      <c r="G102" s="332">
        <f t="shared" si="41"/>
        <v>0</v>
      </c>
      <c r="H102" s="332">
        <f t="shared" si="41"/>
        <v>0</v>
      </c>
      <c r="I102" s="332">
        <f t="shared" si="41"/>
        <v>0</v>
      </c>
      <c r="J102" s="332">
        <f t="shared" si="41"/>
        <v>0</v>
      </c>
      <c r="K102" s="332">
        <f t="shared" si="41"/>
        <v>0</v>
      </c>
      <c r="L102" s="332">
        <f t="shared" si="41"/>
        <v>0</v>
      </c>
      <c r="M102" s="332">
        <f t="shared" si="41"/>
        <v>0</v>
      </c>
      <c r="N102" s="332">
        <f t="shared" si="41"/>
        <v>0</v>
      </c>
      <c r="O102" s="243"/>
      <c r="P102" s="357"/>
      <c r="Q102" s="357"/>
    </row>
    <row r="103" spans="2:17" ht="9.75" customHeight="1" x14ac:dyDescent="0.25">
      <c r="B103" s="827"/>
      <c r="C103" s="822" t="s">
        <v>783</v>
      </c>
      <c r="D103" s="79" t="s">
        <v>33</v>
      </c>
      <c r="E103" s="332">
        <f t="shared" ref="E103:N103" si="42">IF(OR(E55="NA",E56="NA",E57="NA",E58="NA",E59="NA",E60="NA",E61="NA"),"NA",-SUM(E55)+SUM(E56)+SUM(E57)+SUM(E58)+SUM(E59)+SUM(E60)+SUM(E61))</f>
        <v>0</v>
      </c>
      <c r="F103" s="332">
        <f t="shared" si="42"/>
        <v>0</v>
      </c>
      <c r="G103" s="332">
        <f t="shared" si="42"/>
        <v>0</v>
      </c>
      <c r="H103" s="332">
        <f t="shared" si="42"/>
        <v>0</v>
      </c>
      <c r="I103" s="332">
        <f t="shared" si="42"/>
        <v>0</v>
      </c>
      <c r="J103" s="332">
        <f t="shared" si="42"/>
        <v>0</v>
      </c>
      <c r="K103" s="332">
        <f t="shared" si="42"/>
        <v>0</v>
      </c>
      <c r="L103" s="332">
        <f t="shared" si="42"/>
        <v>0</v>
      </c>
      <c r="M103" s="332">
        <f t="shared" si="42"/>
        <v>0</v>
      </c>
      <c r="N103" s="332">
        <f t="shared" si="42"/>
        <v>0</v>
      </c>
      <c r="O103" s="243"/>
      <c r="P103" s="357"/>
      <c r="Q103" s="357"/>
    </row>
    <row r="104" spans="2:17" ht="9.75" customHeight="1" x14ac:dyDescent="0.25">
      <c r="B104" s="827"/>
      <c r="C104" s="822" t="s">
        <v>784</v>
      </c>
      <c r="D104" s="79" t="s">
        <v>33</v>
      </c>
      <c r="E104" s="332">
        <f t="shared" ref="E104:N104" si="43">IF(OR(E62="NA",E63="NA",E64="NA",E65="NA",E66="NA",E67="NA",E68="NA"),"NA",-SUM(E62)+SUM(E63)+SUM(E64)+SUM(E65)+SUM(E66)+SUM(E67)+SUM(E68))</f>
        <v>0</v>
      </c>
      <c r="F104" s="332">
        <f t="shared" si="43"/>
        <v>0</v>
      </c>
      <c r="G104" s="332">
        <f t="shared" si="43"/>
        <v>0</v>
      </c>
      <c r="H104" s="332">
        <f t="shared" si="43"/>
        <v>0</v>
      </c>
      <c r="I104" s="332">
        <f t="shared" si="43"/>
        <v>0</v>
      </c>
      <c r="J104" s="332">
        <f t="shared" si="43"/>
        <v>0</v>
      </c>
      <c r="K104" s="332">
        <f t="shared" si="43"/>
        <v>0</v>
      </c>
      <c r="L104" s="332">
        <f t="shared" si="43"/>
        <v>0</v>
      </c>
      <c r="M104" s="332">
        <f t="shared" si="43"/>
        <v>0</v>
      </c>
      <c r="N104" s="332">
        <f t="shared" si="43"/>
        <v>0</v>
      </c>
      <c r="O104" s="243"/>
      <c r="P104" s="357"/>
      <c r="Q104" s="357"/>
    </row>
    <row r="105" spans="2:17" ht="9.75" customHeight="1" x14ac:dyDescent="0.25">
      <c r="B105" s="827"/>
      <c r="C105" s="822" t="s">
        <v>785</v>
      </c>
      <c r="D105" s="79" t="s">
        <v>33</v>
      </c>
      <c r="E105" s="332">
        <f t="shared" ref="E105:N105" si="44">IF(OR(E69="NA",E70="NA",E71="NA",E72="NA",E73="NA",E74="NA",E75="NA",E76="NA",E77="NA"),"NA",-SUM(E69)+SUM(E70)+SUM(E71)+SUM(E72)+SUM(E73)+SUM(E74)+SUM(E75)+SUM(E76)+SUM(E77))</f>
        <v>0</v>
      </c>
      <c r="F105" s="332">
        <f t="shared" si="44"/>
        <v>0</v>
      </c>
      <c r="G105" s="332">
        <f t="shared" si="44"/>
        <v>0</v>
      </c>
      <c r="H105" s="332">
        <f t="shared" si="44"/>
        <v>0</v>
      </c>
      <c r="I105" s="332">
        <f t="shared" si="44"/>
        <v>0</v>
      </c>
      <c r="J105" s="332">
        <f t="shared" si="44"/>
        <v>0</v>
      </c>
      <c r="K105" s="332">
        <f t="shared" si="44"/>
        <v>0</v>
      </c>
      <c r="L105" s="332">
        <f t="shared" si="44"/>
        <v>0</v>
      </c>
      <c r="M105" s="332">
        <f t="shared" si="44"/>
        <v>0</v>
      </c>
      <c r="N105" s="332">
        <f t="shared" si="44"/>
        <v>0</v>
      </c>
      <c r="O105" s="243"/>
      <c r="P105" s="357"/>
      <c r="Q105" s="357"/>
    </row>
    <row r="106" spans="2:17" ht="9.75" customHeight="1" x14ac:dyDescent="0.25">
      <c r="B106" s="828"/>
      <c r="C106" s="823" t="s">
        <v>786</v>
      </c>
      <c r="D106" s="367" t="s">
        <v>33</v>
      </c>
      <c r="E106" s="333">
        <f t="shared" ref="E106:N106" si="45">IF(OR(E78="NA",E79="NA",E80="NA",E81="NA",E82="NA",E83="NA",E84="NA",E85="NA",E86="NA",E87="NA"),"NA",-SUM(E78)+SUM(E79)+SUM(E80)+SUM(E81)+SUM(E82)+SUM(E83)+SUM(E84)+SUM(E85)+SUM(E86)+SUM(E87))</f>
        <v>0</v>
      </c>
      <c r="F106" s="333">
        <f t="shared" si="45"/>
        <v>0</v>
      </c>
      <c r="G106" s="333">
        <f t="shared" si="45"/>
        <v>0</v>
      </c>
      <c r="H106" s="333">
        <f t="shared" si="45"/>
        <v>0</v>
      </c>
      <c r="I106" s="333">
        <f t="shared" si="45"/>
        <v>0</v>
      </c>
      <c r="J106" s="333">
        <f t="shared" si="45"/>
        <v>0</v>
      </c>
      <c r="K106" s="333">
        <f t="shared" si="45"/>
        <v>0</v>
      </c>
      <c r="L106" s="333">
        <f t="shared" si="45"/>
        <v>0</v>
      </c>
      <c r="M106" s="333">
        <f t="shared" si="45"/>
        <v>0</v>
      </c>
      <c r="N106" s="333">
        <f t="shared" si="45"/>
        <v>0</v>
      </c>
      <c r="O106" s="243"/>
      <c r="P106" s="357"/>
      <c r="Q106" s="357"/>
    </row>
    <row r="107" spans="2:17" s="125" customFormat="1" ht="10.9" customHeight="1" x14ac:dyDescent="0.15">
      <c r="B107" s="824" t="s">
        <v>2408</v>
      </c>
      <c r="C107" s="821"/>
      <c r="E107" s="290"/>
      <c r="F107" s="290"/>
      <c r="G107" s="290"/>
      <c r="H107" s="290"/>
      <c r="I107" s="290"/>
      <c r="J107" s="290"/>
      <c r="K107" s="290"/>
      <c r="L107" s="290"/>
      <c r="M107" s="290"/>
      <c r="N107" s="290"/>
      <c r="O107" s="272"/>
      <c r="P107" s="272"/>
      <c r="Q107" s="272"/>
    </row>
    <row r="108" spans="2:17" s="125" customFormat="1" ht="9.75" customHeight="1" x14ac:dyDescent="0.15">
      <c r="B108" s="824"/>
      <c r="C108" s="830" t="s">
        <v>2639</v>
      </c>
      <c r="E108" s="290"/>
      <c r="F108" s="290"/>
      <c r="G108" s="290"/>
      <c r="H108" s="290"/>
      <c r="I108" s="290"/>
      <c r="J108" s="290"/>
      <c r="K108" s="290"/>
      <c r="L108" s="290"/>
      <c r="M108" s="290"/>
      <c r="N108" s="290"/>
      <c r="O108" s="272"/>
      <c r="P108" s="272"/>
      <c r="Q108" s="272"/>
    </row>
    <row r="109" spans="2:17" s="356" customFormat="1" ht="9.75" customHeight="1" x14ac:dyDescent="0.15">
      <c r="B109" s="825"/>
      <c r="C109" s="831" t="s">
        <v>1281</v>
      </c>
      <c r="D109" s="125"/>
      <c r="E109" s="292"/>
      <c r="F109" s="292"/>
      <c r="G109" s="292"/>
      <c r="H109" s="292"/>
      <c r="I109" s="292"/>
      <c r="J109" s="292"/>
      <c r="K109" s="292"/>
      <c r="L109" s="292"/>
      <c r="M109" s="283" t="str">
        <f>IF(OR(M17="NA"),"NA",IF(ROUND(SUM(M17),1)=0,"si","verificar!"))</f>
        <v>si</v>
      </c>
      <c r="N109" s="292"/>
      <c r="O109" s="272"/>
      <c r="P109" s="272"/>
      <c r="Q109" s="371"/>
    </row>
    <row r="110" spans="2:17" ht="11.65" customHeight="1" x14ac:dyDescent="0.25">
      <c r="B110" s="294"/>
      <c r="C110" s="80"/>
      <c r="D110" s="360"/>
      <c r="E110" s="377"/>
      <c r="F110" s="377"/>
      <c r="G110" s="377"/>
      <c r="H110" s="377"/>
      <c r="I110" s="377"/>
      <c r="J110" s="377"/>
      <c r="K110" s="377"/>
      <c r="L110" s="377"/>
      <c r="M110" s="377"/>
      <c r="N110" s="377"/>
      <c r="O110" s="243"/>
      <c r="P110" s="282"/>
      <c r="Q110" s="282"/>
    </row>
    <row r="111" spans="2:17" x14ac:dyDescent="0.2">
      <c r="B111" s="271"/>
      <c r="C111" s="125"/>
      <c r="D111" s="125"/>
    </row>
    <row r="112" spans="2:17" x14ac:dyDescent="0.2">
      <c r="B112" s="271"/>
      <c r="C112" s="125"/>
      <c r="D112" s="125"/>
    </row>
    <row r="113" spans="2:4" x14ac:dyDescent="0.2">
      <c r="B113" s="271"/>
      <c r="C113" s="125"/>
      <c r="D113" s="125"/>
    </row>
    <row r="114" spans="2:4" x14ac:dyDescent="0.2">
      <c r="B114" s="271"/>
      <c r="C114" s="125"/>
      <c r="D114" s="125"/>
    </row>
    <row r="115" spans="2:4" x14ac:dyDescent="0.2">
      <c r="B115" s="271"/>
      <c r="C115" s="125"/>
      <c r="D115" s="125"/>
    </row>
    <row r="116" spans="2:4" x14ac:dyDescent="0.2">
      <c r="B116" s="271"/>
      <c r="C116" s="125"/>
      <c r="D116" s="125"/>
    </row>
    <row r="117" spans="2:4" x14ac:dyDescent="0.2">
      <c r="B117" s="271"/>
      <c r="C117" s="125"/>
      <c r="D117" s="125"/>
    </row>
    <row r="118" spans="2:4" x14ac:dyDescent="0.2">
      <c r="B118" s="271"/>
      <c r="C118" s="125"/>
      <c r="D118" s="125"/>
    </row>
    <row r="119" spans="2:4" x14ac:dyDescent="0.2">
      <c r="B119" s="271"/>
      <c r="C119" s="125"/>
      <c r="D119" s="125"/>
    </row>
    <row r="120" spans="2:4" x14ac:dyDescent="0.2">
      <c r="B120" s="271"/>
      <c r="C120" s="125"/>
      <c r="D120" s="125"/>
    </row>
    <row r="121" spans="2:4" x14ac:dyDescent="0.2">
      <c r="B121" s="271"/>
      <c r="C121" s="125"/>
      <c r="D121" s="125"/>
    </row>
    <row r="122" spans="2:4" x14ac:dyDescent="0.2">
      <c r="B122" s="271"/>
      <c r="C122" s="125"/>
      <c r="D122" s="125"/>
    </row>
    <row r="123" spans="2:4" x14ac:dyDescent="0.2">
      <c r="B123" s="271"/>
      <c r="C123" s="125"/>
      <c r="D123" s="125"/>
    </row>
    <row r="124" spans="2:4" x14ac:dyDescent="0.2">
      <c r="B124" s="271"/>
      <c r="C124" s="125"/>
      <c r="D124" s="125"/>
    </row>
    <row r="125" spans="2:4" x14ac:dyDescent="0.2">
      <c r="B125" s="271"/>
      <c r="C125" s="125"/>
      <c r="D125" s="125"/>
    </row>
    <row r="126" spans="2:4" x14ac:dyDescent="0.2">
      <c r="B126" s="271"/>
      <c r="C126" s="125"/>
      <c r="D126" s="125"/>
    </row>
    <row r="127" spans="2:4" x14ac:dyDescent="0.2">
      <c r="B127" s="271"/>
      <c r="C127" s="125"/>
      <c r="D127" s="125"/>
    </row>
    <row r="128" spans="2:4" x14ac:dyDescent="0.2">
      <c r="B128" s="271"/>
      <c r="C128" s="125"/>
      <c r="D128" s="125"/>
    </row>
    <row r="129" spans="2:4" x14ac:dyDescent="0.2">
      <c r="B129" s="271"/>
      <c r="C129" s="125"/>
      <c r="D129" s="125"/>
    </row>
    <row r="130" spans="2:4" x14ac:dyDescent="0.2">
      <c r="B130" s="271"/>
      <c r="C130" s="125"/>
      <c r="D130" s="125"/>
    </row>
    <row r="131" spans="2:4" x14ac:dyDescent="0.2">
      <c r="B131" s="271"/>
      <c r="C131" s="125"/>
      <c r="D131" s="125"/>
    </row>
    <row r="132" spans="2:4" x14ac:dyDescent="0.2">
      <c r="B132" s="271"/>
      <c r="C132" s="125"/>
      <c r="D132" s="125"/>
    </row>
    <row r="133" spans="2:4" x14ac:dyDescent="0.2">
      <c r="B133" s="271"/>
      <c r="C133" s="125"/>
      <c r="D133" s="125"/>
    </row>
    <row r="134" spans="2:4" x14ac:dyDescent="0.2">
      <c r="B134" s="271"/>
      <c r="C134" s="125"/>
      <c r="D134" s="125"/>
    </row>
    <row r="135" spans="2:4" x14ac:dyDescent="0.2">
      <c r="B135" s="271"/>
      <c r="C135" s="125"/>
      <c r="D135" s="125"/>
    </row>
    <row r="136" spans="2:4" x14ac:dyDescent="0.2">
      <c r="B136" s="271"/>
      <c r="C136" s="125"/>
      <c r="D136" s="125"/>
    </row>
    <row r="137" spans="2:4" x14ac:dyDescent="0.2">
      <c r="B137" s="271"/>
      <c r="C137" s="125"/>
      <c r="D137" s="125"/>
    </row>
    <row r="138" spans="2:4" x14ac:dyDescent="0.2">
      <c r="B138" s="271"/>
      <c r="C138" s="125"/>
      <c r="D138" s="125"/>
    </row>
    <row r="139" spans="2:4" x14ac:dyDescent="0.2">
      <c r="B139" s="271"/>
      <c r="C139" s="125"/>
      <c r="D139" s="125"/>
    </row>
    <row r="140" spans="2:4" x14ac:dyDescent="0.2">
      <c r="B140" s="271"/>
      <c r="C140" s="125"/>
      <c r="D140" s="125"/>
    </row>
    <row r="141" spans="2:4" x14ac:dyDescent="0.2">
      <c r="B141" s="271"/>
      <c r="C141" s="125"/>
      <c r="D141" s="125"/>
    </row>
    <row r="142" spans="2:4" x14ac:dyDescent="0.2">
      <c r="B142" s="271"/>
      <c r="C142" s="125"/>
      <c r="D142" s="125"/>
    </row>
    <row r="143" spans="2:4" x14ac:dyDescent="0.2">
      <c r="B143" s="271"/>
      <c r="C143" s="125"/>
      <c r="D143" s="125"/>
    </row>
    <row r="144" spans="2:4" x14ac:dyDescent="0.2">
      <c r="B144" s="271"/>
      <c r="C144" s="125"/>
      <c r="D144" s="125"/>
    </row>
    <row r="145" spans="2:4" x14ac:dyDescent="0.2">
      <c r="B145" s="271"/>
      <c r="C145" s="125"/>
      <c r="D145" s="125"/>
    </row>
    <row r="146" spans="2:4" x14ac:dyDescent="0.2">
      <c r="B146" s="271"/>
      <c r="C146" s="125"/>
      <c r="D146" s="125"/>
    </row>
    <row r="147" spans="2:4" x14ac:dyDescent="0.2">
      <c r="B147" s="271"/>
      <c r="C147" s="125"/>
      <c r="D147" s="125"/>
    </row>
    <row r="148" spans="2:4" x14ac:dyDescent="0.2">
      <c r="B148" s="271"/>
      <c r="C148" s="125"/>
      <c r="D148" s="125"/>
    </row>
    <row r="149" spans="2:4" x14ac:dyDescent="0.2">
      <c r="B149" s="271"/>
      <c r="C149" s="125"/>
      <c r="D149" s="125"/>
    </row>
    <row r="150" spans="2:4" x14ac:dyDescent="0.2">
      <c r="B150" s="271"/>
      <c r="C150" s="125"/>
      <c r="D150" s="125"/>
    </row>
    <row r="151" spans="2:4" x14ac:dyDescent="0.2">
      <c r="B151" s="271"/>
      <c r="C151" s="125"/>
      <c r="D151" s="125"/>
    </row>
    <row r="152" spans="2:4" x14ac:dyDescent="0.2">
      <c r="B152" s="271"/>
      <c r="C152" s="125"/>
      <c r="D152" s="125"/>
    </row>
    <row r="153" spans="2:4" x14ac:dyDescent="0.2">
      <c r="B153" s="271"/>
      <c r="C153" s="125"/>
      <c r="D153" s="125"/>
    </row>
    <row r="154" spans="2:4" x14ac:dyDescent="0.2">
      <c r="B154" s="271"/>
      <c r="C154" s="125"/>
      <c r="D154" s="125"/>
    </row>
    <row r="155" spans="2:4" x14ac:dyDescent="0.2">
      <c r="B155" s="271"/>
      <c r="C155" s="125"/>
      <c r="D155" s="125"/>
    </row>
    <row r="156" spans="2:4" x14ac:dyDescent="0.2">
      <c r="B156" s="271"/>
      <c r="C156" s="125"/>
      <c r="D156" s="125"/>
    </row>
    <row r="157" spans="2:4" x14ac:dyDescent="0.2">
      <c r="B157" s="271"/>
      <c r="C157" s="125"/>
      <c r="D157" s="125"/>
    </row>
    <row r="158" spans="2:4" x14ac:dyDescent="0.2">
      <c r="B158" s="271"/>
      <c r="C158" s="125"/>
      <c r="D158" s="125"/>
    </row>
    <row r="159" spans="2:4" x14ac:dyDescent="0.2">
      <c r="B159" s="271"/>
      <c r="C159" s="125"/>
      <c r="D159" s="125"/>
    </row>
    <row r="160" spans="2:4" x14ac:dyDescent="0.2">
      <c r="B160" s="271"/>
      <c r="C160" s="125"/>
      <c r="D160" s="125"/>
    </row>
    <row r="161" spans="2:4" x14ac:dyDescent="0.2">
      <c r="B161" s="271"/>
      <c r="C161" s="125"/>
      <c r="D161" s="125"/>
    </row>
    <row r="162" spans="2:4" x14ac:dyDescent="0.2">
      <c r="B162" s="271"/>
      <c r="C162" s="125"/>
      <c r="D162" s="125"/>
    </row>
    <row r="163" spans="2:4" x14ac:dyDescent="0.2">
      <c r="B163" s="271"/>
      <c r="C163" s="125"/>
      <c r="D163" s="125"/>
    </row>
    <row r="164" spans="2:4" x14ac:dyDescent="0.2">
      <c r="B164" s="271"/>
      <c r="C164" s="125"/>
      <c r="D164" s="125"/>
    </row>
    <row r="165" spans="2:4" x14ac:dyDescent="0.2">
      <c r="B165" s="271"/>
      <c r="C165" s="125"/>
      <c r="D165" s="125"/>
    </row>
    <row r="166" spans="2:4" x14ac:dyDescent="0.2">
      <c r="B166" s="271"/>
      <c r="C166" s="125"/>
      <c r="D166" s="125"/>
    </row>
    <row r="167" spans="2:4" x14ac:dyDescent="0.2">
      <c r="B167" s="271"/>
      <c r="C167" s="125"/>
      <c r="D167" s="125"/>
    </row>
    <row r="168" spans="2:4" x14ac:dyDescent="0.2">
      <c r="B168" s="271"/>
      <c r="C168" s="125"/>
      <c r="D168" s="125"/>
    </row>
  </sheetData>
  <sheetProtection password="EECE" sheet="1" objects="1" scenarios="1" formatColumns="0" formatRows="0"/>
  <customSheetViews>
    <customSheetView guid="{C3088B2E-F853-4D7E-B687-C6500891DFCB}" scale="110" showPageBreaks="1" fitToPage="1" printArea="1">
      <pane xSplit="3" ySplit="6" topLeftCell="D7" activePane="bottomRight" state="frozen"/>
      <selection pane="bottomRight"/>
      <rowBreaks count="1" manualBreakCount="1">
        <brk id="53" max="12" man="1"/>
      </rowBreaks>
      <pageMargins left="0.47244094488188981" right="0.47244094488188981" top="0.59055118110236227" bottom="0.59055118110236227" header="0.39370078740157483" footer="0.39370078740157483"/>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rowBreaks count="1" manualBreakCount="1">
        <brk id="53" max="12" man="1"/>
      </rowBreaks>
      <pageMargins left="0.47244094488188981" right="0.47244094488188981" top="0.59055118110236227" bottom="0.59055118110236227" header="0.39370078740157483" footer="0.39370078740157483"/>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rowBreaks count="1" manualBreakCount="1">
        <brk id="53" max="12" man="1"/>
      </rowBreaks>
      <pageMargins left="0.47244094488188981" right="0.47244094488188981" top="0.59055118110236227" bottom="0.59055118110236227" header="0.39370078740157483" footer="0.39370078740157483"/>
      <pageSetup scale="80" fitToHeight="0" orientation="landscape" r:id="rId3"/>
      <headerFooter alignWithMargins="0">
        <oddFooter>&amp;L&amp;8&amp;D  &amp;T&amp;R&amp;8March 2014, Version 0.2</oddFooter>
      </headerFooter>
    </customSheetView>
  </customSheetViews>
  <mergeCells count="12">
    <mergeCell ref="B4:C5"/>
    <mergeCell ref="G1:M1"/>
    <mergeCell ref="F2:N2"/>
    <mergeCell ref="P4:Q4"/>
    <mergeCell ref="K4:K5"/>
    <mergeCell ref="L4:L5"/>
    <mergeCell ref="M4:M5"/>
    <mergeCell ref="J4:J5"/>
    <mergeCell ref="G3:H3"/>
    <mergeCell ref="E4:H4"/>
    <mergeCell ref="I4:I5"/>
    <mergeCell ref="N3:N5"/>
  </mergeCells>
  <conditionalFormatting sqref="P8:Q87">
    <cfRule type="cellIs" dxfId="78" priority="12" operator="greaterThan">
      <formula>0.5</formula>
    </cfRule>
    <cfRule type="cellIs" dxfId="77" priority="11" operator="lessThan">
      <formula>-0.5</formula>
    </cfRule>
    <cfRule type="containsText" dxfId="76" priority="7" operator="containsText" text="NV">
      <formula>NOT(ISERROR(SEARCH("NV",P8)))</formula>
    </cfRule>
  </conditionalFormatting>
  <conditionalFormatting sqref="E91:N106">
    <cfRule type="cellIs" dxfId="75" priority="10" operator="greaterThan">
      <formula>0.5</formula>
    </cfRule>
    <cfRule type="cellIs" dxfId="74" priority="9" operator="lessThan">
      <formula>-0.5</formula>
    </cfRule>
    <cfRule type="containsText" dxfId="73" priority="6" operator="containsText" text="NV">
      <formula>NOT(ISERROR(SEARCH("NV",E91)))</formula>
    </cfRule>
  </conditionalFormatting>
  <conditionalFormatting sqref="E92:N106">
    <cfRule type="cellIs" dxfId="72" priority="4" operator="greaterThan">
      <formula>0.5</formula>
    </cfRule>
    <cfRule type="cellIs" dxfId="71" priority="3" operator="lessThan">
      <formula>-0.5</formula>
    </cfRule>
    <cfRule type="containsText" dxfId="70" priority="2" operator="containsText" text="NV">
      <formula>NOT(ISERROR(SEARCH("NV",E92)))</formula>
    </cfRule>
  </conditionalFormatting>
  <conditionalFormatting sqref="E107:N110">
    <cfRule type="containsText" dxfId="69" priority="5" operator="containsText" text="check">
      <formula>NOT(ISERROR(SEARCH("check",E107)))</formula>
    </cfRule>
    <cfRule type="containsText" dxfId="68" priority="1" operator="containsText" text="NV">
      <formula>NOT(ISERROR(SEARCH("NV",E107)))</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rowBreaks count="1" manualBreakCount="1">
    <brk id="54" min="1" max="13" man="1"/>
  </rowBreaks>
  <legacyDrawing r:id="rId5"/>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79"/>
  <sheetViews>
    <sheetView zoomScale="110" zoomScaleNormal="110" workbookViewId="0">
      <pane xSplit="4" ySplit="7" topLeftCell="E8" activePane="bottomRight" state="frozen"/>
      <selection activeCell="E11" sqref="E11"/>
      <selection pane="topRight" activeCell="E11" sqref="E11"/>
      <selection pane="bottomLeft" activeCell="E11" sqref="E11"/>
      <selection pane="bottomRight" activeCell="E17" sqref="E17"/>
    </sheetView>
  </sheetViews>
  <sheetFormatPr baseColWidth="10" defaultColWidth="9.140625" defaultRowHeight="12.75" x14ac:dyDescent="0.2"/>
  <cols>
    <col min="1" max="1" width="12.85546875" style="232" hidden="1" customWidth="1"/>
    <col min="2" max="2" width="7.28515625" style="298" customWidth="1"/>
    <col min="3" max="3" width="50.7109375" style="232" customWidth="1"/>
    <col min="4" max="4" width="0.85546875" style="232" customWidth="1"/>
    <col min="5" max="14" width="10"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70"/>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832" t="s">
        <v>3068</v>
      </c>
      <c r="C2" s="74"/>
      <c r="D2" s="75"/>
      <c r="E2" s="76"/>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0"/>
      <c r="C3" s="77"/>
      <c r="D3" s="78"/>
      <c r="E3" s="142"/>
      <c r="F3" s="143"/>
      <c r="G3" s="1019" t="s">
        <v>2422</v>
      </c>
      <c r="H3" s="1019"/>
      <c r="I3" s="144" t="str">
        <f>Reporting_Period_Code</f>
        <v>2015</v>
      </c>
      <c r="J3" s="144"/>
      <c r="K3" s="143"/>
      <c r="L3" s="143"/>
      <c r="M3" s="145"/>
      <c r="N3" s="1013" t="s">
        <v>2334</v>
      </c>
      <c r="O3" s="125"/>
      <c r="P3" s="125"/>
      <c r="Q3" s="125"/>
    </row>
    <row r="4" spans="1:17" ht="12" customHeight="1" x14ac:dyDescent="0.2">
      <c r="B4" s="1032" t="s">
        <v>3069</v>
      </c>
      <c r="C4" s="1033"/>
      <c r="D4" s="79"/>
      <c r="E4" s="1010" t="s">
        <v>2330</v>
      </c>
      <c r="F4" s="1011"/>
      <c r="G4" s="1011"/>
      <c r="H4" s="1012"/>
      <c r="I4" s="1013" t="s">
        <v>2313</v>
      </c>
      <c r="J4" s="1013" t="s">
        <v>2314</v>
      </c>
      <c r="K4" s="1016" t="s">
        <v>2315</v>
      </c>
      <c r="L4" s="1013" t="s">
        <v>2333</v>
      </c>
      <c r="M4" s="1015" t="s">
        <v>2316</v>
      </c>
      <c r="N4" s="1014"/>
      <c r="O4" s="125"/>
      <c r="P4" s="1020" t="s">
        <v>2335</v>
      </c>
      <c r="Q4" s="1021"/>
    </row>
    <row r="5" spans="1:17" ht="30" customHeight="1" x14ac:dyDescent="0.2">
      <c r="B5" s="1032"/>
      <c r="C5" s="1033"/>
      <c r="D5" s="79"/>
      <c r="E5" s="495" t="s">
        <v>2331</v>
      </c>
      <c r="F5" s="496" t="s">
        <v>2332</v>
      </c>
      <c r="G5" s="496" t="s">
        <v>2333</v>
      </c>
      <c r="H5" s="497" t="s">
        <v>2312</v>
      </c>
      <c r="I5" s="1014"/>
      <c r="J5" s="1014"/>
      <c r="K5" s="1016"/>
      <c r="L5" s="1014"/>
      <c r="M5" s="1015"/>
      <c r="N5" s="1014"/>
      <c r="O5" s="125"/>
      <c r="P5" s="555" t="s">
        <v>2337</v>
      </c>
      <c r="Q5" s="556" t="s">
        <v>2336</v>
      </c>
    </row>
    <row r="6" spans="1:17" ht="30" hidden="1" customHeight="1" x14ac:dyDescent="0.2">
      <c r="B6" s="222"/>
      <c r="C6" s="223"/>
      <c r="D6" s="79"/>
      <c r="E6" s="146" t="s">
        <v>1406</v>
      </c>
      <c r="F6" s="216" t="s">
        <v>1407</v>
      </c>
      <c r="G6" s="216" t="s">
        <v>1419</v>
      </c>
      <c r="H6" s="217" t="s">
        <v>539</v>
      </c>
      <c r="I6" s="217" t="s">
        <v>1408</v>
      </c>
      <c r="J6" s="216" t="s">
        <v>1418</v>
      </c>
      <c r="K6" s="217" t="s">
        <v>542</v>
      </c>
      <c r="L6" s="216" t="s">
        <v>1420</v>
      </c>
      <c r="M6" s="221" t="s">
        <v>1409</v>
      </c>
      <c r="N6" s="221" t="s">
        <v>1421</v>
      </c>
      <c r="O6" s="125"/>
      <c r="P6" s="235"/>
      <c r="Q6" s="236"/>
    </row>
    <row r="7" spans="1:17" ht="10.5" customHeight="1" x14ac:dyDescent="0.2">
      <c r="A7" s="164"/>
      <c r="B7" s="161"/>
      <c r="C7" s="80"/>
      <c r="D7" s="80"/>
      <c r="E7" s="147" t="s">
        <v>537</v>
      </c>
      <c r="F7" s="148" t="s">
        <v>538</v>
      </c>
      <c r="G7" s="149" t="s">
        <v>140</v>
      </c>
      <c r="H7" s="148" t="s">
        <v>539</v>
      </c>
      <c r="I7" s="149" t="s">
        <v>540</v>
      </c>
      <c r="J7" s="148" t="s">
        <v>541</v>
      </c>
      <c r="K7" s="149" t="s">
        <v>542</v>
      </c>
      <c r="L7" s="148" t="s">
        <v>141</v>
      </c>
      <c r="M7" s="150" t="s">
        <v>543</v>
      </c>
      <c r="N7" s="150" t="s">
        <v>544</v>
      </c>
      <c r="O7" s="125"/>
      <c r="P7" s="237" t="s">
        <v>545</v>
      </c>
      <c r="Q7" s="238" t="s">
        <v>546</v>
      </c>
    </row>
    <row r="8" spans="1:17" ht="15" customHeight="1" x14ac:dyDescent="0.2">
      <c r="A8" s="164" t="s">
        <v>1530</v>
      </c>
      <c r="B8" s="162" t="s">
        <v>1161</v>
      </c>
      <c r="C8" s="781" t="s">
        <v>3070</v>
      </c>
      <c r="D8" s="399" t="s">
        <v>33</v>
      </c>
      <c r="E8" s="400">
        <f>+IF(ISBLANK(Table3!E22),"",Table3!E22)</f>
        <v>-12375.9</v>
      </c>
      <c r="F8" s="400">
        <f>+IF(ISBLANK(Table3!F22),"",Table3!F22)</f>
        <v>3544.8040000000001</v>
      </c>
      <c r="G8" s="400">
        <f>+IF(ISBLANK(Table3!G22),"",Table3!G22)</f>
        <v>-4110.1350000000002</v>
      </c>
      <c r="H8" s="400">
        <f>+IF(ISBLANK(Table3!H22),"",Table3!H22)</f>
        <v>-12941.231</v>
      </c>
      <c r="I8" s="400">
        <f>+IF(ISBLANK(Table3!I22),"",Table3!I22)</f>
        <v>2641.7659999999996</v>
      </c>
      <c r="J8" s="400">
        <f>+IF(ISBLANK(Table3!J22),"",Table3!J22)</f>
        <v>71.212000000000899</v>
      </c>
      <c r="K8" s="400">
        <f>+IF(ISBLANK(Table3!K22),"",Table3!K22)</f>
        <v>739.24200000000019</v>
      </c>
      <c r="L8" s="400">
        <f>+IF(ISBLANK(Table3!L22),"",Table3!L22)</f>
        <v>-1565.383</v>
      </c>
      <c r="M8" s="400">
        <f>+IF(ISBLANK(Table3!M22),"",Table3!M22)</f>
        <v>-11054.394</v>
      </c>
      <c r="N8" s="400">
        <f>+IF(ISBLANK(Table3!N22),"",Table3!N22)</f>
        <v>-10299.465000000002</v>
      </c>
      <c r="O8" s="401"/>
      <c r="P8" s="402">
        <f t="shared" ref="P8:P45" si="0">IF(OR(H8="NA",E8="NA",F8="NA",G8="NA"),"NA",SUM(H8)-SUM(E8:G8))</f>
        <v>0</v>
      </c>
      <c r="Q8" s="403">
        <f t="shared" ref="Q8:Q45" si="1">IF(OR(M8="NA",H8="NA",I8="NA",J8="NA",K8="NA",L8="NA"),"NA",SUM(M8)-SUM(H8:L8))</f>
        <v>-1.8189894035458565E-12</v>
      </c>
    </row>
    <row r="9" spans="1:17" ht="15" customHeight="1" x14ac:dyDescent="0.25">
      <c r="A9" s="164" t="s">
        <v>1539</v>
      </c>
      <c r="B9" s="163" t="s">
        <v>1162</v>
      </c>
      <c r="C9" s="717" t="s">
        <v>3071</v>
      </c>
      <c r="D9" s="404" t="s">
        <v>33</v>
      </c>
      <c r="E9" s="405">
        <f>+IF(ISBLANK(Table3!E31),"",Table3!E31)</f>
        <v>-16969.552000000003</v>
      </c>
      <c r="F9" s="405">
        <f>+IF(ISBLANK(Table3!F31),"",Table3!F31)</f>
        <v>3472.3109999999997</v>
      </c>
      <c r="G9" s="405">
        <f>+IF(ISBLANK(Table3!G31),"",Table3!G31)</f>
        <v>-4110.1350000000002</v>
      </c>
      <c r="H9" s="405">
        <f>+IF(ISBLANK(Table3!H31),"",Table3!H31)</f>
        <v>-17607.376000000004</v>
      </c>
      <c r="I9" s="405">
        <f>+IF(ISBLANK(Table3!I31),"",Table3!I31)</f>
        <v>2641.7659999999996</v>
      </c>
      <c r="J9" s="405">
        <f>+IF(ISBLANK(Table3!J31),"",Table3!J31)</f>
        <v>77.815000000000509</v>
      </c>
      <c r="K9" s="405">
        <f>+IF(ISBLANK(Table3!K31),"",Table3!K31)</f>
        <v>738.68900000000031</v>
      </c>
      <c r="L9" s="405">
        <f>+IF(ISBLANK(Table3!L31),"",Table3!L31)</f>
        <v>-1565.383</v>
      </c>
      <c r="M9" s="405">
        <f>+IF(ISBLANK(Table3!M31),"",Table3!M31)</f>
        <v>-15714.489000000001</v>
      </c>
      <c r="N9" s="405">
        <f>+IF(ISBLANK(Table3!N31),"",Table3!N31)</f>
        <v>-14965.610000000002</v>
      </c>
      <c r="O9" s="243"/>
      <c r="P9" s="244">
        <f t="shared" si="0"/>
        <v>0</v>
      </c>
      <c r="Q9" s="245">
        <f t="shared" si="1"/>
        <v>1.8189894035458565E-12</v>
      </c>
    </row>
    <row r="10" spans="1:17" ht="10.35" customHeight="1" x14ac:dyDescent="0.25">
      <c r="A10" s="164" t="s">
        <v>2093</v>
      </c>
      <c r="B10" s="164" t="s">
        <v>174</v>
      </c>
      <c r="C10" s="833" t="s">
        <v>3072</v>
      </c>
      <c r="D10" s="342" t="s">
        <v>33</v>
      </c>
      <c r="E10" s="93"/>
      <c r="F10" s="93"/>
      <c r="G10" s="93"/>
      <c r="H10" s="93"/>
      <c r="I10" s="93"/>
      <c r="J10" s="93"/>
      <c r="K10" s="93"/>
      <c r="L10" s="93"/>
      <c r="M10" s="93"/>
      <c r="N10" s="93"/>
      <c r="O10" s="243"/>
      <c r="P10" s="244">
        <f t="shared" si="0"/>
        <v>0</v>
      </c>
      <c r="Q10" s="245">
        <f t="shared" si="1"/>
        <v>0</v>
      </c>
    </row>
    <row r="11" spans="1:17" ht="10.35" customHeight="1" x14ac:dyDescent="0.25">
      <c r="A11" s="164" t="s">
        <v>2094</v>
      </c>
      <c r="B11" s="164" t="s">
        <v>1163</v>
      </c>
      <c r="C11" s="834" t="s">
        <v>3073</v>
      </c>
      <c r="D11" s="342" t="s">
        <v>33</v>
      </c>
      <c r="E11" s="93"/>
      <c r="F11" s="93"/>
      <c r="G11" s="93"/>
      <c r="H11" s="93"/>
      <c r="I11" s="93"/>
      <c r="J11" s="93"/>
      <c r="K11" s="93"/>
      <c r="L11" s="93"/>
      <c r="M11" s="93"/>
      <c r="N11" s="93"/>
      <c r="O11" s="243"/>
      <c r="P11" s="244">
        <f t="shared" si="0"/>
        <v>0</v>
      </c>
      <c r="Q11" s="245">
        <f t="shared" si="1"/>
        <v>0</v>
      </c>
    </row>
    <row r="12" spans="1:17" ht="10.35" customHeight="1" x14ac:dyDescent="0.25">
      <c r="A12" s="164" t="s">
        <v>2095</v>
      </c>
      <c r="B12" s="164" t="s">
        <v>1164</v>
      </c>
      <c r="C12" s="837" t="s">
        <v>3074</v>
      </c>
      <c r="D12" s="342" t="s">
        <v>33</v>
      </c>
      <c r="E12" s="93"/>
      <c r="F12" s="93"/>
      <c r="G12" s="93"/>
      <c r="H12" s="93"/>
      <c r="I12" s="93"/>
      <c r="J12" s="93"/>
      <c r="K12" s="93"/>
      <c r="L12" s="93"/>
      <c r="M12" s="93"/>
      <c r="N12" s="93"/>
      <c r="O12" s="243"/>
      <c r="P12" s="244">
        <f t="shared" si="0"/>
        <v>0</v>
      </c>
      <c r="Q12" s="245">
        <f t="shared" si="1"/>
        <v>0</v>
      </c>
    </row>
    <row r="13" spans="1:17" ht="10.35" customHeight="1" x14ac:dyDescent="0.25">
      <c r="A13" s="164" t="s">
        <v>2096</v>
      </c>
      <c r="B13" s="164" t="s">
        <v>1165</v>
      </c>
      <c r="C13" s="837" t="s">
        <v>3075</v>
      </c>
      <c r="D13" s="342" t="s">
        <v>33</v>
      </c>
      <c r="E13" s="93"/>
      <c r="F13" s="93"/>
      <c r="G13" s="93"/>
      <c r="H13" s="93"/>
      <c r="I13" s="93"/>
      <c r="J13" s="93"/>
      <c r="K13" s="93"/>
      <c r="L13" s="93"/>
      <c r="M13" s="93"/>
      <c r="N13" s="93"/>
      <c r="O13" s="243"/>
      <c r="P13" s="244">
        <f t="shared" si="0"/>
        <v>0</v>
      </c>
      <c r="Q13" s="245">
        <f t="shared" si="1"/>
        <v>0</v>
      </c>
    </row>
    <row r="14" spans="1:17" ht="10.35" customHeight="1" x14ac:dyDescent="0.25">
      <c r="A14" s="164" t="s">
        <v>2097</v>
      </c>
      <c r="B14" s="164" t="s">
        <v>1166</v>
      </c>
      <c r="C14" s="834" t="s">
        <v>3076</v>
      </c>
      <c r="D14" s="342" t="s">
        <v>33</v>
      </c>
      <c r="E14" s="93"/>
      <c r="F14" s="93"/>
      <c r="G14" s="93"/>
      <c r="H14" s="93"/>
      <c r="I14" s="93"/>
      <c r="J14" s="93"/>
      <c r="K14" s="93"/>
      <c r="L14" s="93"/>
      <c r="M14" s="93"/>
      <c r="N14" s="93"/>
      <c r="O14" s="243"/>
      <c r="P14" s="244">
        <f t="shared" si="0"/>
        <v>0</v>
      </c>
      <c r="Q14" s="245">
        <f t="shared" si="1"/>
        <v>0</v>
      </c>
    </row>
    <row r="15" spans="1:17" ht="10.35" customHeight="1" x14ac:dyDescent="0.25">
      <c r="A15" s="164" t="s">
        <v>2098</v>
      </c>
      <c r="B15" s="164" t="s">
        <v>1167</v>
      </c>
      <c r="C15" s="834" t="s">
        <v>3077</v>
      </c>
      <c r="D15" s="342" t="s">
        <v>33</v>
      </c>
      <c r="E15" s="93"/>
      <c r="F15" s="93"/>
      <c r="G15" s="93"/>
      <c r="H15" s="93"/>
      <c r="I15" s="93"/>
      <c r="J15" s="93"/>
      <c r="K15" s="93"/>
      <c r="L15" s="93"/>
      <c r="M15" s="93"/>
      <c r="N15" s="93"/>
      <c r="O15" s="243"/>
      <c r="P15" s="244">
        <f t="shared" si="0"/>
        <v>0</v>
      </c>
      <c r="Q15" s="245">
        <f t="shared" si="1"/>
        <v>0</v>
      </c>
    </row>
    <row r="16" spans="1:17" ht="10.35" customHeight="1" x14ac:dyDescent="0.25">
      <c r="A16" s="164" t="s">
        <v>2099</v>
      </c>
      <c r="B16" s="164" t="s">
        <v>1168</v>
      </c>
      <c r="C16" s="834" t="s">
        <v>3078</v>
      </c>
      <c r="D16" s="342" t="s">
        <v>33</v>
      </c>
      <c r="E16" s="93"/>
      <c r="F16" s="93"/>
      <c r="G16" s="93"/>
      <c r="H16" s="93"/>
      <c r="I16" s="93"/>
      <c r="J16" s="93"/>
      <c r="K16" s="93"/>
      <c r="L16" s="93"/>
      <c r="M16" s="93"/>
      <c r="N16" s="93"/>
      <c r="O16" s="243"/>
      <c r="P16" s="244">
        <f t="shared" si="0"/>
        <v>0</v>
      </c>
      <c r="Q16" s="245">
        <f t="shared" si="1"/>
        <v>0</v>
      </c>
    </row>
    <row r="17" spans="1:17" ht="10.35" customHeight="1" x14ac:dyDescent="0.25">
      <c r="A17" s="164" t="s">
        <v>2100</v>
      </c>
      <c r="B17" s="164" t="s">
        <v>1169</v>
      </c>
      <c r="C17" s="833" t="s">
        <v>3079</v>
      </c>
      <c r="D17" s="342" t="s">
        <v>33</v>
      </c>
      <c r="E17" s="93"/>
      <c r="F17" s="93"/>
      <c r="G17" s="93"/>
      <c r="H17" s="93"/>
      <c r="I17" s="93"/>
      <c r="J17" s="93"/>
      <c r="K17" s="93"/>
      <c r="L17" s="93"/>
      <c r="M17" s="93"/>
      <c r="N17" s="93"/>
      <c r="O17" s="243"/>
      <c r="P17" s="244">
        <f t="shared" si="0"/>
        <v>0</v>
      </c>
      <c r="Q17" s="245">
        <f t="shared" si="1"/>
        <v>0</v>
      </c>
    </row>
    <row r="18" spans="1:17" ht="10.35" customHeight="1" x14ac:dyDescent="0.25">
      <c r="A18" s="164" t="s">
        <v>2101</v>
      </c>
      <c r="B18" s="164" t="s">
        <v>1170</v>
      </c>
      <c r="C18" s="833" t="s">
        <v>3080</v>
      </c>
      <c r="D18" s="342" t="s">
        <v>33</v>
      </c>
      <c r="E18" s="93"/>
      <c r="F18" s="93"/>
      <c r="G18" s="93"/>
      <c r="H18" s="93"/>
      <c r="I18" s="93"/>
      <c r="J18" s="93"/>
      <c r="K18" s="93"/>
      <c r="L18" s="93"/>
      <c r="M18" s="93"/>
      <c r="N18" s="93"/>
      <c r="O18" s="243"/>
      <c r="P18" s="244">
        <f t="shared" si="0"/>
        <v>0</v>
      </c>
      <c r="Q18" s="245">
        <f t="shared" si="1"/>
        <v>0</v>
      </c>
    </row>
    <row r="19" spans="1:17" ht="10.35" customHeight="1" x14ac:dyDescent="0.25">
      <c r="A19" s="164" t="s">
        <v>2102</v>
      </c>
      <c r="B19" s="164" t="s">
        <v>1171</v>
      </c>
      <c r="C19" s="833" t="s">
        <v>3081</v>
      </c>
      <c r="D19" s="342" t="s">
        <v>33</v>
      </c>
      <c r="E19" s="93"/>
      <c r="F19" s="93"/>
      <c r="G19" s="93"/>
      <c r="H19" s="93"/>
      <c r="I19" s="93"/>
      <c r="J19" s="93"/>
      <c r="K19" s="93"/>
      <c r="L19" s="93"/>
      <c r="M19" s="93"/>
      <c r="N19" s="93"/>
      <c r="O19" s="243"/>
      <c r="P19" s="244">
        <f t="shared" si="0"/>
        <v>0</v>
      </c>
      <c r="Q19" s="245">
        <f t="shared" si="1"/>
        <v>0</v>
      </c>
    </row>
    <row r="20" spans="1:17" ht="10.35" customHeight="1" x14ac:dyDescent="0.25">
      <c r="A20" s="164" t="s">
        <v>2103</v>
      </c>
      <c r="B20" s="164" t="s">
        <v>1172</v>
      </c>
      <c r="C20" s="833" t="s">
        <v>3082</v>
      </c>
      <c r="D20" s="342" t="s">
        <v>33</v>
      </c>
      <c r="E20" s="93"/>
      <c r="F20" s="93"/>
      <c r="G20" s="93"/>
      <c r="H20" s="93"/>
      <c r="I20" s="93"/>
      <c r="J20" s="93"/>
      <c r="K20" s="93"/>
      <c r="L20" s="93"/>
      <c r="M20" s="93"/>
      <c r="N20" s="93"/>
      <c r="O20" s="243"/>
      <c r="P20" s="244">
        <f t="shared" si="0"/>
        <v>0</v>
      </c>
      <c r="Q20" s="245">
        <f t="shared" si="1"/>
        <v>0</v>
      </c>
    </row>
    <row r="21" spans="1:17" ht="10.35" customHeight="1" x14ac:dyDescent="0.25">
      <c r="A21" s="164" t="s">
        <v>2104</v>
      </c>
      <c r="B21" s="166" t="s">
        <v>1173</v>
      </c>
      <c r="C21" s="835" t="s">
        <v>3083</v>
      </c>
      <c r="D21" s="367" t="s">
        <v>33</v>
      </c>
      <c r="E21" s="192"/>
      <c r="F21" s="192"/>
      <c r="G21" s="192"/>
      <c r="H21" s="192"/>
      <c r="I21" s="192"/>
      <c r="J21" s="192"/>
      <c r="K21" s="192"/>
      <c r="L21" s="192"/>
      <c r="M21" s="192"/>
      <c r="N21" s="192"/>
      <c r="O21" s="243"/>
      <c r="P21" s="249">
        <f t="shared" si="0"/>
        <v>0</v>
      </c>
      <c r="Q21" s="250">
        <f t="shared" si="1"/>
        <v>0</v>
      </c>
    </row>
    <row r="22" spans="1:17" ht="15" customHeight="1" x14ac:dyDescent="0.25">
      <c r="A22" s="164" t="s">
        <v>1547</v>
      </c>
      <c r="B22" s="163" t="s">
        <v>1174</v>
      </c>
      <c r="C22" s="717" t="s">
        <v>3084</v>
      </c>
      <c r="D22" s="404" t="s">
        <v>33</v>
      </c>
      <c r="E22" s="405">
        <f>+IF(ISBLANK(Table3!E40),"",Table3!E40)</f>
        <v>4593.652</v>
      </c>
      <c r="F22" s="405">
        <f>+IF(ISBLANK(Table3!F40),"",Table3!F40)</f>
        <v>72.493000000000009</v>
      </c>
      <c r="G22" s="405">
        <f>+IF(ISBLANK(Table3!G40),"",Table3!G40)</f>
        <v>0</v>
      </c>
      <c r="H22" s="405">
        <f>+IF(ISBLANK(Table3!H40),"",Table3!H40)</f>
        <v>4666.1450000000004</v>
      </c>
      <c r="I22" s="405">
        <f>+IF(ISBLANK(Table3!I40),"",Table3!I40)</f>
        <v>0</v>
      </c>
      <c r="J22" s="405">
        <f>+IF(ISBLANK(Table3!J40),"",Table3!J40)</f>
        <v>-6.6030000000000006</v>
      </c>
      <c r="K22" s="405">
        <f>+IF(ISBLANK(Table3!K40),"",Table3!K40)</f>
        <v>0.55300000000000005</v>
      </c>
      <c r="L22" s="405">
        <f>+IF(ISBLANK(Table3!L40),"",Table3!L40)</f>
        <v>0</v>
      </c>
      <c r="M22" s="405">
        <f>+IF(ISBLANK(Table3!M40),"",Table3!M40)</f>
        <v>4660.0949999999993</v>
      </c>
      <c r="N22" s="405">
        <f>+IF(ISBLANK(Table3!N40),"",Table3!N40)</f>
        <v>4666.1450000000004</v>
      </c>
      <c r="O22" s="243"/>
      <c r="P22" s="244">
        <f t="shared" si="0"/>
        <v>0</v>
      </c>
      <c r="Q22" s="245">
        <f t="shared" si="1"/>
        <v>-9.0949470177292824E-13</v>
      </c>
    </row>
    <row r="23" spans="1:17" ht="10.35" customHeight="1" x14ac:dyDescent="0.25">
      <c r="A23" s="164" t="s">
        <v>2105</v>
      </c>
      <c r="B23" s="164" t="s">
        <v>1175</v>
      </c>
      <c r="C23" s="833" t="s">
        <v>3072</v>
      </c>
      <c r="D23" s="342" t="s">
        <v>33</v>
      </c>
      <c r="E23" s="93"/>
      <c r="F23" s="93"/>
      <c r="G23" s="93"/>
      <c r="H23" s="93"/>
      <c r="I23" s="93"/>
      <c r="J23" s="93"/>
      <c r="K23" s="97"/>
      <c r="L23" s="93"/>
      <c r="M23" s="93"/>
      <c r="N23" s="93"/>
      <c r="O23" s="243"/>
      <c r="P23" s="244">
        <f t="shared" si="0"/>
        <v>0</v>
      </c>
      <c r="Q23" s="245">
        <f t="shared" si="1"/>
        <v>0</v>
      </c>
    </row>
    <row r="24" spans="1:17" ht="10.35" customHeight="1" x14ac:dyDescent="0.25">
      <c r="A24" s="164" t="s">
        <v>2106</v>
      </c>
      <c r="B24" s="164" t="s">
        <v>1176</v>
      </c>
      <c r="C24" s="833" t="s">
        <v>3085</v>
      </c>
      <c r="D24" s="342" t="s">
        <v>33</v>
      </c>
      <c r="E24" s="93"/>
      <c r="F24" s="93"/>
      <c r="G24" s="93"/>
      <c r="H24" s="93"/>
      <c r="I24" s="93"/>
      <c r="J24" s="93"/>
      <c r="K24" s="97"/>
      <c r="L24" s="93"/>
      <c r="M24" s="93"/>
      <c r="N24" s="93"/>
      <c r="O24" s="243"/>
      <c r="P24" s="244">
        <f t="shared" si="0"/>
        <v>0</v>
      </c>
      <c r="Q24" s="245">
        <f t="shared" si="1"/>
        <v>0</v>
      </c>
    </row>
    <row r="25" spans="1:17" ht="10.35" customHeight="1" x14ac:dyDescent="0.25">
      <c r="A25" s="164" t="s">
        <v>2107</v>
      </c>
      <c r="B25" s="164" t="s">
        <v>1177</v>
      </c>
      <c r="C25" s="833" t="s">
        <v>3086</v>
      </c>
      <c r="D25" s="342" t="s">
        <v>33</v>
      </c>
      <c r="E25" s="93"/>
      <c r="F25" s="93"/>
      <c r="G25" s="93"/>
      <c r="H25" s="93"/>
      <c r="I25" s="93"/>
      <c r="J25" s="93"/>
      <c r="K25" s="97"/>
      <c r="L25" s="93"/>
      <c r="M25" s="93"/>
      <c r="N25" s="93"/>
      <c r="O25" s="243"/>
      <c r="P25" s="244">
        <f t="shared" si="0"/>
        <v>0</v>
      </c>
      <c r="Q25" s="245">
        <f t="shared" si="1"/>
        <v>0</v>
      </c>
    </row>
    <row r="26" spans="1:17" ht="10.35" customHeight="1" x14ac:dyDescent="0.25">
      <c r="A26" s="164" t="s">
        <v>2108</v>
      </c>
      <c r="B26" s="161" t="s">
        <v>1178</v>
      </c>
      <c r="C26" s="836" t="s">
        <v>3087</v>
      </c>
      <c r="D26" s="360" t="s">
        <v>33</v>
      </c>
      <c r="E26" s="190"/>
      <c r="F26" s="190"/>
      <c r="G26" s="190"/>
      <c r="H26" s="190"/>
      <c r="I26" s="190"/>
      <c r="J26" s="190"/>
      <c r="K26" s="191"/>
      <c r="L26" s="190"/>
      <c r="M26" s="190"/>
      <c r="N26" s="190"/>
      <c r="O26" s="243"/>
      <c r="P26" s="269">
        <f t="shared" si="0"/>
        <v>0</v>
      </c>
      <c r="Q26" s="270">
        <f t="shared" si="1"/>
        <v>0</v>
      </c>
    </row>
    <row r="27" spans="1:17" ht="15" customHeight="1" x14ac:dyDescent="0.25">
      <c r="A27" s="164" t="s">
        <v>1556</v>
      </c>
      <c r="B27" s="165" t="s">
        <v>1179</v>
      </c>
      <c r="C27" s="623" t="s">
        <v>3088</v>
      </c>
      <c r="D27" s="406" t="s">
        <v>33</v>
      </c>
      <c r="E27" s="407">
        <f>+IF(ISBLANK(Table3!E49),"",Table3!E49)</f>
        <v>52554.582999999999</v>
      </c>
      <c r="F27" s="407">
        <f>+IF(ISBLANK(Table3!F49),"",Table3!F49)</f>
        <v>-493.4</v>
      </c>
      <c r="G27" s="407">
        <f>+IF(ISBLANK(Table3!G49),"",Table3!G49)</f>
        <v>-4061.384</v>
      </c>
      <c r="H27" s="407">
        <f>+IF(ISBLANK(Table3!H49),"",Table3!H49)</f>
        <v>47999.798999999999</v>
      </c>
      <c r="I27" s="407">
        <f>+IF(ISBLANK(Table3!I49),"",Table3!I49)</f>
        <v>-56169.487000000001</v>
      </c>
      <c r="J27" s="407">
        <f>+IF(ISBLANK(Table3!J49),"",Table3!J49)</f>
        <v>885.76099999999997</v>
      </c>
      <c r="K27" s="407">
        <f>+IF(ISBLANK(Table3!K49),"",Table3!K49)</f>
        <v>5299.6440000000002</v>
      </c>
      <c r="L27" s="407">
        <f>+IF(ISBLANK(Table3!L49),"",Table3!L49)</f>
        <v>-673.47399999999993</v>
      </c>
      <c r="M27" s="407">
        <f>+IF(ISBLANK(Table3!M49),"",Table3!M49)</f>
        <v>-2657.7570000000123</v>
      </c>
      <c r="N27" s="407">
        <f>+IF(ISBLANK(Table3!N49),"",Table3!N49)</f>
        <v>-8169.6880000000165</v>
      </c>
      <c r="O27" s="344"/>
      <c r="P27" s="249">
        <f t="shared" si="0"/>
        <v>0</v>
      </c>
      <c r="Q27" s="250">
        <f t="shared" si="1"/>
        <v>-1.0913936421275139E-11</v>
      </c>
    </row>
    <row r="28" spans="1:17" ht="15" customHeight="1" x14ac:dyDescent="0.25">
      <c r="A28" s="164" t="s">
        <v>1565</v>
      </c>
      <c r="B28" s="163" t="s">
        <v>1180</v>
      </c>
      <c r="C28" s="717" t="s">
        <v>3089</v>
      </c>
      <c r="D28" s="404" t="s">
        <v>33</v>
      </c>
      <c r="E28" s="405">
        <f>+IF(ISBLANK(Table3!E63),"",Table3!E63)</f>
        <v>12010.316999999999</v>
      </c>
      <c r="F28" s="405">
        <f>+IF(ISBLANK(Table3!F63),"",Table3!F63)</f>
        <v>-1375.963</v>
      </c>
      <c r="G28" s="405">
        <f>+IF(ISBLANK(Table3!G63),"",Table3!G63)</f>
        <v>-4061.384</v>
      </c>
      <c r="H28" s="405">
        <f>+IF(ISBLANK(Table3!H63),"",Table3!H63)</f>
        <v>6572.9700000000012</v>
      </c>
      <c r="I28" s="405">
        <f>+IF(ISBLANK(Table3!I63),"",Table3!I63)</f>
        <v>-56098.497000000003</v>
      </c>
      <c r="J28" s="405">
        <f>+IF(ISBLANK(Table3!J63),"",Table3!J63)</f>
        <v>663.56099999999992</v>
      </c>
      <c r="K28" s="405">
        <f>+IF(ISBLANK(Table3!K63),"",Table3!K63)</f>
        <v>5084.8670000000002</v>
      </c>
      <c r="L28" s="405">
        <f>+IF(ISBLANK(Table3!L63),"",Table3!L63)</f>
        <v>-673.47399999999993</v>
      </c>
      <c r="M28" s="405">
        <f>+IF(ISBLANK(Table3!M63),"",Table3!M63)</f>
        <v>-44450.573000000004</v>
      </c>
      <c r="N28" s="405">
        <f>+IF(ISBLANK(Table3!N63),"",Table3!N63)</f>
        <v>-49525.527000000002</v>
      </c>
      <c r="O28" s="243"/>
      <c r="P28" s="244">
        <f t="shared" si="0"/>
        <v>1.8189894035458565E-12</v>
      </c>
      <c r="Q28" s="245">
        <f t="shared" si="1"/>
        <v>0</v>
      </c>
    </row>
    <row r="29" spans="1:17" ht="10.35" customHeight="1" x14ac:dyDescent="0.25">
      <c r="A29" s="164" t="s">
        <v>2109</v>
      </c>
      <c r="B29" s="164" t="s">
        <v>175</v>
      </c>
      <c r="C29" s="833" t="s">
        <v>3072</v>
      </c>
      <c r="D29" s="342" t="s">
        <v>33</v>
      </c>
      <c r="E29" s="93"/>
      <c r="F29" s="93"/>
      <c r="G29" s="93"/>
      <c r="H29" s="93"/>
      <c r="I29" s="93"/>
      <c r="J29" s="93"/>
      <c r="K29" s="93"/>
      <c r="L29" s="93"/>
      <c r="M29" s="93"/>
      <c r="N29" s="93"/>
      <c r="O29" s="243"/>
      <c r="P29" s="244">
        <f t="shared" si="0"/>
        <v>0</v>
      </c>
      <c r="Q29" s="245">
        <f t="shared" si="1"/>
        <v>0</v>
      </c>
    </row>
    <row r="30" spans="1:17" ht="10.35" customHeight="1" x14ac:dyDescent="0.25">
      <c r="A30" s="164" t="s">
        <v>2110</v>
      </c>
      <c r="B30" s="164" t="s">
        <v>1181</v>
      </c>
      <c r="C30" s="834" t="s">
        <v>3073</v>
      </c>
      <c r="D30" s="342" t="s">
        <v>33</v>
      </c>
      <c r="E30" s="93"/>
      <c r="F30" s="93"/>
      <c r="G30" s="93"/>
      <c r="H30" s="93"/>
      <c r="I30" s="93"/>
      <c r="J30" s="93"/>
      <c r="K30" s="93"/>
      <c r="L30" s="93"/>
      <c r="M30" s="93"/>
      <c r="N30" s="93"/>
      <c r="O30" s="243"/>
      <c r="P30" s="244">
        <f t="shared" si="0"/>
        <v>0</v>
      </c>
      <c r="Q30" s="245">
        <f t="shared" si="1"/>
        <v>0</v>
      </c>
    </row>
    <row r="31" spans="1:17" ht="10.35" customHeight="1" x14ac:dyDescent="0.25">
      <c r="A31" s="164" t="s">
        <v>2111</v>
      </c>
      <c r="B31" s="164" t="s">
        <v>1182</v>
      </c>
      <c r="C31" s="837" t="s">
        <v>3074</v>
      </c>
      <c r="D31" s="342" t="s">
        <v>33</v>
      </c>
      <c r="E31" s="93"/>
      <c r="F31" s="93"/>
      <c r="G31" s="93"/>
      <c r="H31" s="93"/>
      <c r="I31" s="93"/>
      <c r="J31" s="93"/>
      <c r="K31" s="93"/>
      <c r="L31" s="93"/>
      <c r="M31" s="93"/>
      <c r="N31" s="93"/>
      <c r="O31" s="243"/>
      <c r="P31" s="244">
        <f t="shared" si="0"/>
        <v>0</v>
      </c>
      <c r="Q31" s="245">
        <f t="shared" si="1"/>
        <v>0</v>
      </c>
    </row>
    <row r="32" spans="1:17" ht="10.35" customHeight="1" x14ac:dyDescent="0.25">
      <c r="A32" s="164" t="s">
        <v>2112</v>
      </c>
      <c r="B32" s="164" t="s">
        <v>1183</v>
      </c>
      <c r="C32" s="837" t="s">
        <v>3075</v>
      </c>
      <c r="D32" s="342" t="s">
        <v>33</v>
      </c>
      <c r="E32" s="93"/>
      <c r="F32" s="93"/>
      <c r="G32" s="93"/>
      <c r="H32" s="93"/>
      <c r="I32" s="93"/>
      <c r="J32" s="93"/>
      <c r="K32" s="93"/>
      <c r="L32" s="93"/>
      <c r="M32" s="93"/>
      <c r="N32" s="93"/>
      <c r="O32" s="243"/>
      <c r="P32" s="244">
        <f t="shared" si="0"/>
        <v>0</v>
      </c>
      <c r="Q32" s="245">
        <f t="shared" si="1"/>
        <v>0</v>
      </c>
    </row>
    <row r="33" spans="1:17" ht="10.35" customHeight="1" x14ac:dyDescent="0.25">
      <c r="A33" s="164" t="s">
        <v>2113</v>
      </c>
      <c r="B33" s="164" t="s">
        <v>1184</v>
      </c>
      <c r="C33" s="834" t="s">
        <v>3076</v>
      </c>
      <c r="D33" s="342" t="s">
        <v>33</v>
      </c>
      <c r="E33" s="93"/>
      <c r="F33" s="93"/>
      <c r="G33" s="93"/>
      <c r="H33" s="93"/>
      <c r="I33" s="93"/>
      <c r="J33" s="93"/>
      <c r="K33" s="93"/>
      <c r="L33" s="93"/>
      <c r="M33" s="93"/>
      <c r="N33" s="93"/>
      <c r="O33" s="243"/>
      <c r="P33" s="244">
        <f t="shared" si="0"/>
        <v>0</v>
      </c>
      <c r="Q33" s="245">
        <f t="shared" si="1"/>
        <v>0</v>
      </c>
    </row>
    <row r="34" spans="1:17" ht="10.35" customHeight="1" x14ac:dyDescent="0.25">
      <c r="A34" s="164" t="s">
        <v>2114</v>
      </c>
      <c r="B34" s="164" t="s">
        <v>1185</v>
      </c>
      <c r="C34" s="834" t="s">
        <v>3077</v>
      </c>
      <c r="D34" s="342" t="s">
        <v>33</v>
      </c>
      <c r="E34" s="93"/>
      <c r="F34" s="93"/>
      <c r="G34" s="93"/>
      <c r="H34" s="93"/>
      <c r="I34" s="93"/>
      <c r="J34" s="93"/>
      <c r="K34" s="93"/>
      <c r="L34" s="93"/>
      <c r="M34" s="93"/>
      <c r="N34" s="93"/>
      <c r="O34" s="243"/>
      <c r="P34" s="244">
        <f t="shared" si="0"/>
        <v>0</v>
      </c>
      <c r="Q34" s="245">
        <f t="shared" si="1"/>
        <v>0</v>
      </c>
    </row>
    <row r="35" spans="1:17" ht="10.35" customHeight="1" x14ac:dyDescent="0.25">
      <c r="A35" s="164" t="s">
        <v>2115</v>
      </c>
      <c r="B35" s="164" t="s">
        <v>1186</v>
      </c>
      <c r="C35" s="834" t="s">
        <v>3078</v>
      </c>
      <c r="D35" s="342" t="s">
        <v>33</v>
      </c>
      <c r="E35" s="93"/>
      <c r="F35" s="93"/>
      <c r="G35" s="93"/>
      <c r="H35" s="93"/>
      <c r="I35" s="93"/>
      <c r="J35" s="93"/>
      <c r="K35" s="93"/>
      <c r="L35" s="93"/>
      <c r="M35" s="93"/>
      <c r="N35" s="93"/>
      <c r="O35" s="243"/>
      <c r="P35" s="244">
        <f t="shared" si="0"/>
        <v>0</v>
      </c>
      <c r="Q35" s="245">
        <f t="shared" si="1"/>
        <v>0</v>
      </c>
    </row>
    <row r="36" spans="1:17" ht="10.35" customHeight="1" x14ac:dyDescent="0.25">
      <c r="A36" s="164" t="s">
        <v>2116</v>
      </c>
      <c r="B36" s="164" t="s">
        <v>1187</v>
      </c>
      <c r="C36" s="833" t="s">
        <v>3079</v>
      </c>
      <c r="D36" s="342" t="s">
        <v>33</v>
      </c>
      <c r="E36" s="93"/>
      <c r="F36" s="93"/>
      <c r="G36" s="93"/>
      <c r="H36" s="93"/>
      <c r="I36" s="93"/>
      <c r="J36" s="93"/>
      <c r="K36" s="93"/>
      <c r="L36" s="93"/>
      <c r="M36" s="93"/>
      <c r="N36" s="93"/>
      <c r="O36" s="243"/>
      <c r="P36" s="244">
        <f t="shared" si="0"/>
        <v>0</v>
      </c>
      <c r="Q36" s="245">
        <f t="shared" si="1"/>
        <v>0</v>
      </c>
    </row>
    <row r="37" spans="1:17" ht="10.35" customHeight="1" x14ac:dyDescent="0.25">
      <c r="A37" s="164" t="s">
        <v>2117</v>
      </c>
      <c r="B37" s="164" t="s">
        <v>1188</v>
      </c>
      <c r="C37" s="833" t="s">
        <v>3080</v>
      </c>
      <c r="D37" s="342" t="s">
        <v>33</v>
      </c>
      <c r="E37" s="93"/>
      <c r="F37" s="93"/>
      <c r="G37" s="93"/>
      <c r="H37" s="93"/>
      <c r="I37" s="93"/>
      <c r="J37" s="93"/>
      <c r="K37" s="93"/>
      <c r="L37" s="93"/>
      <c r="M37" s="93"/>
      <c r="N37" s="93"/>
      <c r="O37" s="243"/>
      <c r="P37" s="244">
        <f t="shared" si="0"/>
        <v>0</v>
      </c>
      <c r="Q37" s="245">
        <f t="shared" si="1"/>
        <v>0</v>
      </c>
    </row>
    <row r="38" spans="1:17" ht="10.35" customHeight="1" x14ac:dyDescent="0.25">
      <c r="A38" s="164" t="s">
        <v>2118</v>
      </c>
      <c r="B38" s="164" t="s">
        <v>1189</v>
      </c>
      <c r="C38" s="833" t="s">
        <v>3081</v>
      </c>
      <c r="D38" s="342" t="s">
        <v>33</v>
      </c>
      <c r="E38" s="93"/>
      <c r="F38" s="93"/>
      <c r="G38" s="93"/>
      <c r="H38" s="93"/>
      <c r="I38" s="93"/>
      <c r="J38" s="93"/>
      <c r="K38" s="93"/>
      <c r="L38" s="93"/>
      <c r="M38" s="93"/>
      <c r="N38" s="93"/>
      <c r="O38" s="243"/>
      <c r="P38" s="244">
        <f t="shared" si="0"/>
        <v>0</v>
      </c>
      <c r="Q38" s="245">
        <f t="shared" si="1"/>
        <v>0</v>
      </c>
    </row>
    <row r="39" spans="1:17" ht="10.35" customHeight="1" x14ac:dyDescent="0.25">
      <c r="A39" s="164" t="s">
        <v>2119</v>
      </c>
      <c r="B39" s="164" t="s">
        <v>1190</v>
      </c>
      <c r="C39" s="833" t="s">
        <v>3082</v>
      </c>
      <c r="D39" s="342" t="s">
        <v>33</v>
      </c>
      <c r="E39" s="93"/>
      <c r="F39" s="93"/>
      <c r="G39" s="93"/>
      <c r="H39" s="93"/>
      <c r="I39" s="93"/>
      <c r="J39" s="93"/>
      <c r="K39" s="93"/>
      <c r="L39" s="93"/>
      <c r="M39" s="93"/>
      <c r="N39" s="93"/>
      <c r="O39" s="243"/>
      <c r="P39" s="244">
        <f t="shared" si="0"/>
        <v>0</v>
      </c>
      <c r="Q39" s="245">
        <f t="shared" si="1"/>
        <v>0</v>
      </c>
    </row>
    <row r="40" spans="1:17" ht="10.35" customHeight="1" x14ac:dyDescent="0.25">
      <c r="A40" s="164" t="s">
        <v>2120</v>
      </c>
      <c r="B40" s="166" t="s">
        <v>1191</v>
      </c>
      <c r="C40" s="835" t="s">
        <v>3083</v>
      </c>
      <c r="D40" s="367" t="s">
        <v>33</v>
      </c>
      <c r="E40" s="192"/>
      <c r="F40" s="192"/>
      <c r="G40" s="192"/>
      <c r="H40" s="192"/>
      <c r="I40" s="192"/>
      <c r="J40" s="192"/>
      <c r="K40" s="192"/>
      <c r="L40" s="192"/>
      <c r="M40" s="192"/>
      <c r="N40" s="192"/>
      <c r="O40" s="243"/>
      <c r="P40" s="249">
        <f t="shared" si="0"/>
        <v>0</v>
      </c>
      <c r="Q40" s="250">
        <f t="shared" si="1"/>
        <v>0</v>
      </c>
    </row>
    <row r="41" spans="1:17" ht="15" customHeight="1" x14ac:dyDescent="0.25">
      <c r="A41" s="164" t="s">
        <v>1573</v>
      </c>
      <c r="B41" s="163" t="s">
        <v>1192</v>
      </c>
      <c r="C41" s="717" t="s">
        <v>3090</v>
      </c>
      <c r="D41" s="404" t="s">
        <v>33</v>
      </c>
      <c r="E41" s="405">
        <f>+IF(ISBLANK(Table3!E71),"",Table3!E71)</f>
        <v>40544.265999999996</v>
      </c>
      <c r="F41" s="405">
        <f>+IF(ISBLANK(Table3!F71),"",Table3!F71)</f>
        <v>882.56299999999999</v>
      </c>
      <c r="G41" s="405">
        <f>+IF(ISBLANK(Table3!G71),"",Table3!G71)</f>
        <v>0</v>
      </c>
      <c r="H41" s="405">
        <f>+IF(ISBLANK(Table3!H71),"",Table3!H71)</f>
        <v>41426.828999999998</v>
      </c>
      <c r="I41" s="405">
        <f>+IF(ISBLANK(Table3!I71),"",Table3!I71)</f>
        <v>-70.989999999999995</v>
      </c>
      <c r="J41" s="405">
        <f>+IF(ISBLANK(Table3!J71),"",Table3!J71)</f>
        <v>222.2</v>
      </c>
      <c r="K41" s="405">
        <f>+IF(ISBLANK(Table3!K71),"",Table3!K71)</f>
        <v>214.77699999999999</v>
      </c>
      <c r="L41" s="405">
        <f>+IF(ISBLANK(Table3!L71),"",Table3!L71)</f>
        <v>0</v>
      </c>
      <c r="M41" s="405">
        <f>+IF(ISBLANK(Table3!M71),"",Table3!M71)</f>
        <v>41792.815999999992</v>
      </c>
      <c r="N41" s="405">
        <f>+IF(ISBLANK(Table3!N71),"",Table3!N71)</f>
        <v>41355.838999999993</v>
      </c>
      <c r="O41" s="243"/>
      <c r="P41" s="244">
        <f t="shared" si="0"/>
        <v>0</v>
      </c>
      <c r="Q41" s="245">
        <f t="shared" si="1"/>
        <v>-7.2759576141834259E-12</v>
      </c>
    </row>
    <row r="42" spans="1:17" ht="10.35" customHeight="1" x14ac:dyDescent="0.25">
      <c r="A42" s="164" t="s">
        <v>2121</v>
      </c>
      <c r="B42" s="164" t="s">
        <v>1193</v>
      </c>
      <c r="C42" s="833" t="s">
        <v>3072</v>
      </c>
      <c r="D42" s="342" t="s">
        <v>33</v>
      </c>
      <c r="E42" s="93"/>
      <c r="F42" s="93"/>
      <c r="G42" s="93"/>
      <c r="H42" s="93"/>
      <c r="I42" s="93"/>
      <c r="J42" s="93"/>
      <c r="K42" s="97"/>
      <c r="L42" s="93"/>
      <c r="M42" s="93"/>
      <c r="N42" s="93"/>
      <c r="O42" s="243"/>
      <c r="P42" s="244">
        <f t="shared" si="0"/>
        <v>0</v>
      </c>
      <c r="Q42" s="245">
        <f t="shared" si="1"/>
        <v>0</v>
      </c>
    </row>
    <row r="43" spans="1:17" ht="10.35" customHeight="1" x14ac:dyDescent="0.25">
      <c r="A43" s="164" t="s">
        <v>2122</v>
      </c>
      <c r="B43" s="164" t="s">
        <v>1194</v>
      </c>
      <c r="C43" s="833" t="s">
        <v>3085</v>
      </c>
      <c r="D43" s="342" t="s">
        <v>33</v>
      </c>
      <c r="E43" s="93"/>
      <c r="F43" s="93"/>
      <c r="G43" s="93"/>
      <c r="H43" s="93"/>
      <c r="I43" s="93"/>
      <c r="J43" s="93"/>
      <c r="K43" s="97"/>
      <c r="L43" s="93"/>
      <c r="M43" s="93"/>
      <c r="N43" s="93"/>
      <c r="O43" s="243"/>
      <c r="P43" s="244">
        <f t="shared" si="0"/>
        <v>0</v>
      </c>
      <c r="Q43" s="245">
        <f t="shared" si="1"/>
        <v>0</v>
      </c>
    </row>
    <row r="44" spans="1:17" ht="10.35" customHeight="1" x14ac:dyDescent="0.25">
      <c r="A44" s="164" t="s">
        <v>2123</v>
      </c>
      <c r="B44" s="164" t="s">
        <v>1195</v>
      </c>
      <c r="C44" s="833" t="s">
        <v>3086</v>
      </c>
      <c r="D44" s="342" t="s">
        <v>33</v>
      </c>
      <c r="E44" s="93"/>
      <c r="F44" s="93"/>
      <c r="G44" s="93"/>
      <c r="H44" s="93"/>
      <c r="I44" s="93"/>
      <c r="J44" s="93"/>
      <c r="K44" s="97"/>
      <c r="L44" s="93"/>
      <c r="M44" s="93"/>
      <c r="N44" s="93"/>
      <c r="O44" s="243"/>
      <c r="P44" s="244">
        <f t="shared" si="0"/>
        <v>0</v>
      </c>
      <c r="Q44" s="245">
        <f t="shared" si="1"/>
        <v>0</v>
      </c>
    </row>
    <row r="45" spans="1:17" ht="10.35" customHeight="1" x14ac:dyDescent="0.25">
      <c r="A45" s="164" t="s">
        <v>2124</v>
      </c>
      <c r="B45" s="161" t="s">
        <v>1196</v>
      </c>
      <c r="C45" s="836" t="s">
        <v>3087</v>
      </c>
      <c r="D45" s="360" t="s">
        <v>33</v>
      </c>
      <c r="E45" s="190"/>
      <c r="F45" s="190"/>
      <c r="G45" s="190"/>
      <c r="H45" s="190"/>
      <c r="I45" s="190"/>
      <c r="J45" s="190"/>
      <c r="K45" s="191"/>
      <c r="L45" s="190"/>
      <c r="M45" s="190"/>
      <c r="N45" s="190"/>
      <c r="O45" s="243"/>
      <c r="P45" s="269">
        <f t="shared" si="0"/>
        <v>0</v>
      </c>
      <c r="Q45" s="270">
        <f t="shared" si="1"/>
        <v>0</v>
      </c>
    </row>
    <row r="46" spans="1:17" ht="10.5" customHeight="1" x14ac:dyDescent="0.2">
      <c r="B46" s="271"/>
      <c r="C46" s="125"/>
      <c r="D46" s="125"/>
      <c r="E46" s="272"/>
      <c r="F46" s="272"/>
      <c r="G46" s="272"/>
      <c r="H46" s="272"/>
      <c r="I46" s="272"/>
      <c r="J46" s="272"/>
      <c r="K46" s="272"/>
      <c r="L46" s="272"/>
      <c r="M46" s="272"/>
      <c r="N46" s="272"/>
      <c r="O46" s="282"/>
      <c r="P46" s="357"/>
      <c r="Q46" s="357"/>
    </row>
    <row r="47" spans="1:17" s="379" customFormat="1" ht="15" customHeight="1" x14ac:dyDescent="0.2">
      <c r="B47" s="621" t="s">
        <v>2535</v>
      </c>
      <c r="C47" s="620"/>
      <c r="D47" s="275"/>
      <c r="E47" s="328"/>
      <c r="F47" s="328"/>
      <c r="G47" s="328"/>
      <c r="H47" s="328"/>
      <c r="I47" s="328"/>
      <c r="J47" s="328"/>
      <c r="K47" s="328"/>
      <c r="L47" s="328"/>
      <c r="M47" s="328"/>
      <c r="N47" s="329"/>
      <c r="O47" s="395"/>
      <c r="P47" s="380"/>
      <c r="Q47" s="380"/>
    </row>
    <row r="48" spans="1:17" ht="12.95" customHeight="1" x14ac:dyDescent="0.2">
      <c r="B48" s="845" t="s">
        <v>2380</v>
      </c>
      <c r="C48" s="838"/>
      <c r="D48" s="125" t="s">
        <v>33</v>
      </c>
      <c r="E48" s="331"/>
      <c r="F48" s="331"/>
      <c r="G48" s="331"/>
      <c r="H48" s="331"/>
      <c r="I48" s="331"/>
      <c r="J48" s="331"/>
      <c r="K48" s="331"/>
      <c r="L48" s="331"/>
      <c r="M48" s="331"/>
      <c r="N48" s="331"/>
      <c r="O48" s="282"/>
      <c r="P48" s="357"/>
      <c r="Q48" s="357"/>
    </row>
    <row r="49" spans="2:17" ht="10.35" customHeight="1" x14ac:dyDescent="0.2">
      <c r="B49" s="844"/>
      <c r="C49" s="838" t="s">
        <v>788</v>
      </c>
      <c r="D49" s="125" t="s">
        <v>33</v>
      </c>
      <c r="E49" s="332">
        <f t="shared" ref="E49:N49" si="2">IF(OR(E8="NA",E9="NA",E22="NA"),"NA",-SUM(E8)+SUM(E9)+SUM(E22))</f>
        <v>-3.637978807091713E-12</v>
      </c>
      <c r="F49" s="332">
        <f t="shared" si="2"/>
        <v>-3.836930773104541E-13</v>
      </c>
      <c r="G49" s="332">
        <f t="shared" si="2"/>
        <v>0</v>
      </c>
      <c r="H49" s="332">
        <f t="shared" si="2"/>
        <v>-3.637978807091713E-12</v>
      </c>
      <c r="I49" s="332">
        <f t="shared" si="2"/>
        <v>0</v>
      </c>
      <c r="J49" s="332">
        <f t="shared" si="2"/>
        <v>-3.8991032624835498E-13</v>
      </c>
      <c r="K49" s="332">
        <f t="shared" si="2"/>
        <v>1.1646239528317892E-13</v>
      </c>
      <c r="L49" s="332">
        <f t="shared" si="2"/>
        <v>0</v>
      </c>
      <c r="M49" s="332">
        <f t="shared" si="2"/>
        <v>-1.8189894035458565E-12</v>
      </c>
      <c r="N49" s="332">
        <f t="shared" si="2"/>
        <v>0</v>
      </c>
      <c r="O49" s="282"/>
      <c r="P49" s="357"/>
      <c r="Q49" s="357"/>
    </row>
    <row r="50" spans="2:17" ht="10.35" customHeight="1" x14ac:dyDescent="0.2">
      <c r="B50" s="846"/>
      <c r="C50" s="840" t="s">
        <v>789</v>
      </c>
      <c r="D50" s="79" t="s">
        <v>33</v>
      </c>
      <c r="E50" s="332">
        <f t="shared" ref="E50:N50" si="3">IF(OR(E9="NA",E10="NA",E17="NA",E18="NA",E19="NA",E20="NA",E21="NA"),"NA",-SUM(E9)+SUM(E10)+SUM(E17)+SUM(E18)+SUM(E19)+SUM(E20)+SUM(E21))</f>
        <v>16969.552000000003</v>
      </c>
      <c r="F50" s="332">
        <f t="shared" si="3"/>
        <v>-3472.3109999999997</v>
      </c>
      <c r="G50" s="332">
        <f t="shared" si="3"/>
        <v>4110.1350000000002</v>
      </c>
      <c r="H50" s="332">
        <f t="shared" si="3"/>
        <v>17607.376000000004</v>
      </c>
      <c r="I50" s="332">
        <f t="shared" si="3"/>
        <v>-2641.7659999999996</v>
      </c>
      <c r="J50" s="332">
        <f t="shared" si="3"/>
        <v>-77.815000000000509</v>
      </c>
      <c r="K50" s="332">
        <f t="shared" si="3"/>
        <v>-738.68900000000031</v>
      </c>
      <c r="L50" s="332">
        <f t="shared" si="3"/>
        <v>1565.383</v>
      </c>
      <c r="M50" s="332">
        <f t="shared" si="3"/>
        <v>15714.489000000001</v>
      </c>
      <c r="N50" s="332">
        <f t="shared" si="3"/>
        <v>14965.610000000002</v>
      </c>
      <c r="O50" s="282"/>
      <c r="P50" s="357"/>
      <c r="Q50" s="357"/>
    </row>
    <row r="51" spans="2:17" ht="10.35" customHeight="1" x14ac:dyDescent="0.2">
      <c r="B51" s="846"/>
      <c r="C51" s="840" t="s">
        <v>790</v>
      </c>
      <c r="D51" s="79" t="s">
        <v>33</v>
      </c>
      <c r="E51" s="332">
        <f t="shared" ref="E51:N51" si="4">IF(OR(E22="NA",E23="NA",E24="NA",E25="NA",E26="NA"),"NA",-SUM(E22)+SUM(E23)+SUM(E24)+SUM(E25)+SUM(E26))</f>
        <v>-4593.652</v>
      </c>
      <c r="F51" s="332">
        <f t="shared" si="4"/>
        <v>-72.493000000000009</v>
      </c>
      <c r="G51" s="332">
        <f t="shared" si="4"/>
        <v>0</v>
      </c>
      <c r="H51" s="332">
        <f t="shared" si="4"/>
        <v>-4666.1450000000004</v>
      </c>
      <c r="I51" s="332">
        <f t="shared" si="4"/>
        <v>0</v>
      </c>
      <c r="J51" s="332">
        <f t="shared" si="4"/>
        <v>6.6030000000000006</v>
      </c>
      <c r="K51" s="332">
        <f t="shared" si="4"/>
        <v>-0.55300000000000005</v>
      </c>
      <c r="L51" s="332">
        <f t="shared" si="4"/>
        <v>0</v>
      </c>
      <c r="M51" s="332">
        <f t="shared" si="4"/>
        <v>-4660.0949999999993</v>
      </c>
      <c r="N51" s="332">
        <f t="shared" si="4"/>
        <v>-4666.1450000000004</v>
      </c>
      <c r="O51" s="282"/>
      <c r="P51" s="357"/>
      <c r="Q51" s="357"/>
    </row>
    <row r="52" spans="2:17" ht="10.35" customHeight="1" x14ac:dyDescent="0.2">
      <c r="B52" s="846"/>
      <c r="C52" s="840" t="s">
        <v>787</v>
      </c>
      <c r="D52" s="79"/>
      <c r="E52" s="332">
        <f t="shared" ref="E52:N52" si="5">IF(OR(E10="NA",E11="NA",E14="NA",E15="NA",E16="NA"),"NA",-SUM(E10)+SUM(E11)+SUM(E14)+SUM(E15)+SUM(E16))</f>
        <v>0</v>
      </c>
      <c r="F52" s="332">
        <f t="shared" si="5"/>
        <v>0</v>
      </c>
      <c r="G52" s="332">
        <f t="shared" si="5"/>
        <v>0</v>
      </c>
      <c r="H52" s="332">
        <f t="shared" si="5"/>
        <v>0</v>
      </c>
      <c r="I52" s="332">
        <f t="shared" si="5"/>
        <v>0</v>
      </c>
      <c r="J52" s="332">
        <f t="shared" si="5"/>
        <v>0</v>
      </c>
      <c r="K52" s="332">
        <f t="shared" si="5"/>
        <v>0</v>
      </c>
      <c r="L52" s="332">
        <f t="shared" si="5"/>
        <v>0</v>
      </c>
      <c r="M52" s="332">
        <f t="shared" si="5"/>
        <v>0</v>
      </c>
      <c r="N52" s="332">
        <f t="shared" si="5"/>
        <v>0</v>
      </c>
      <c r="O52" s="282"/>
      <c r="P52" s="357"/>
      <c r="Q52" s="357"/>
    </row>
    <row r="53" spans="2:17" ht="10.35" customHeight="1" x14ac:dyDescent="0.2">
      <c r="B53" s="846"/>
      <c r="C53" s="841" t="s">
        <v>794</v>
      </c>
      <c r="D53" s="154"/>
      <c r="E53" s="333">
        <f t="shared" ref="E53:N53" si="6">IF(OR(E11="NA",E12="NA",E13="NA"),"NA",-SUM(E11)+SUM(E12)+SUM(E13))</f>
        <v>0</v>
      </c>
      <c r="F53" s="333">
        <f t="shared" si="6"/>
        <v>0</v>
      </c>
      <c r="G53" s="333">
        <f t="shared" si="6"/>
        <v>0</v>
      </c>
      <c r="H53" s="333">
        <f t="shared" si="6"/>
        <v>0</v>
      </c>
      <c r="I53" s="333">
        <f t="shared" si="6"/>
        <v>0</v>
      </c>
      <c r="J53" s="333">
        <f t="shared" si="6"/>
        <v>0</v>
      </c>
      <c r="K53" s="333">
        <f t="shared" si="6"/>
        <v>0</v>
      </c>
      <c r="L53" s="333">
        <f t="shared" si="6"/>
        <v>0</v>
      </c>
      <c r="M53" s="333">
        <f t="shared" si="6"/>
        <v>0</v>
      </c>
      <c r="N53" s="333">
        <f t="shared" si="6"/>
        <v>0</v>
      </c>
      <c r="O53" s="282"/>
      <c r="P53" s="357"/>
      <c r="Q53" s="357"/>
    </row>
    <row r="54" spans="2:17" ht="10.35" customHeight="1" x14ac:dyDescent="0.2">
      <c r="B54" s="844"/>
      <c r="C54" s="838" t="s">
        <v>791</v>
      </c>
      <c r="D54" s="125" t="s">
        <v>33</v>
      </c>
      <c r="E54" s="332">
        <f t="shared" ref="E54:N54" si="7">IF(OR(E27="NA",E28="NA",E41="NA"),"NA",-SUM(E27)+SUM(E28)+SUM(E41))</f>
        <v>-7.2759576141834259E-12</v>
      </c>
      <c r="F54" s="332">
        <f t="shared" si="7"/>
        <v>0</v>
      </c>
      <c r="G54" s="332">
        <f t="shared" si="7"/>
        <v>0</v>
      </c>
      <c r="H54" s="332">
        <f t="shared" si="7"/>
        <v>0</v>
      </c>
      <c r="I54" s="332">
        <f t="shared" si="7"/>
        <v>-2.0321522242738865E-12</v>
      </c>
      <c r="J54" s="332">
        <f t="shared" si="7"/>
        <v>-5.6843418860808015E-14</v>
      </c>
      <c r="K54" s="332">
        <f t="shared" si="7"/>
        <v>-5.6843418860808015E-14</v>
      </c>
      <c r="L54" s="332">
        <f t="shared" si="7"/>
        <v>0</v>
      </c>
      <c r="M54" s="332">
        <f t="shared" si="7"/>
        <v>0</v>
      </c>
      <c r="N54" s="332">
        <f t="shared" si="7"/>
        <v>7.2759576141834259E-12</v>
      </c>
      <c r="O54" s="282"/>
      <c r="P54" s="357"/>
      <c r="Q54" s="357"/>
    </row>
    <row r="55" spans="2:17" ht="10.35" customHeight="1" x14ac:dyDescent="0.2">
      <c r="B55" s="844"/>
      <c r="C55" s="840" t="s">
        <v>792</v>
      </c>
      <c r="D55" s="125" t="s">
        <v>33</v>
      </c>
      <c r="E55" s="332">
        <f t="shared" ref="E55:N55" si="8">IF(OR(E28="NA",E29="NA",E36="NA",E37="NA",E38="NA",E39="NA",E40="NA"),"NA",-SUM(E28)+SUM(E29)+SUM(E36)+SUM(E37)+SUM(E38)+SUM(E39)+SUM(E40))</f>
        <v>-12010.316999999999</v>
      </c>
      <c r="F55" s="332">
        <f t="shared" si="8"/>
        <v>1375.963</v>
      </c>
      <c r="G55" s="332">
        <f t="shared" si="8"/>
        <v>4061.384</v>
      </c>
      <c r="H55" s="332">
        <f t="shared" si="8"/>
        <v>-6572.9700000000012</v>
      </c>
      <c r="I55" s="332">
        <f t="shared" si="8"/>
        <v>56098.497000000003</v>
      </c>
      <c r="J55" s="332">
        <f t="shared" si="8"/>
        <v>-663.56099999999992</v>
      </c>
      <c r="K55" s="332">
        <f t="shared" si="8"/>
        <v>-5084.8670000000002</v>
      </c>
      <c r="L55" s="332">
        <f t="shared" si="8"/>
        <v>673.47399999999993</v>
      </c>
      <c r="M55" s="332">
        <f t="shared" si="8"/>
        <v>44450.573000000004</v>
      </c>
      <c r="N55" s="332">
        <f t="shared" si="8"/>
        <v>49525.527000000002</v>
      </c>
      <c r="O55" s="282"/>
      <c r="P55" s="357"/>
      <c r="Q55" s="357"/>
    </row>
    <row r="56" spans="2:17" ht="10.35" customHeight="1" x14ac:dyDescent="0.2">
      <c r="B56" s="846"/>
      <c r="C56" s="840" t="s">
        <v>793</v>
      </c>
      <c r="D56" s="79" t="s">
        <v>33</v>
      </c>
      <c r="E56" s="332">
        <f t="shared" ref="E56:N56" si="9">IF(OR(E41="NA",E42="NA",E43="NA",E44="NA",E45="NA"),"NA",-SUM(E41)+SUM(E42)+SUM(E43)+SUM(E44)+SUM(E45))</f>
        <v>-40544.265999999996</v>
      </c>
      <c r="F56" s="332">
        <f t="shared" si="9"/>
        <v>-882.56299999999999</v>
      </c>
      <c r="G56" s="332">
        <f t="shared" si="9"/>
        <v>0</v>
      </c>
      <c r="H56" s="332">
        <f t="shared" si="9"/>
        <v>-41426.828999999998</v>
      </c>
      <c r="I56" s="332">
        <f t="shared" si="9"/>
        <v>70.989999999999995</v>
      </c>
      <c r="J56" s="332">
        <f t="shared" si="9"/>
        <v>-222.2</v>
      </c>
      <c r="K56" s="332">
        <f t="shared" si="9"/>
        <v>-214.77699999999999</v>
      </c>
      <c r="L56" s="332">
        <f t="shared" si="9"/>
        <v>0</v>
      </c>
      <c r="M56" s="332">
        <f t="shared" si="9"/>
        <v>-41792.815999999992</v>
      </c>
      <c r="N56" s="332">
        <f t="shared" si="9"/>
        <v>-41355.838999999993</v>
      </c>
      <c r="O56" s="282"/>
      <c r="P56" s="357"/>
      <c r="Q56" s="357"/>
    </row>
    <row r="57" spans="2:17" ht="10.35" customHeight="1" x14ac:dyDescent="0.2">
      <c r="B57" s="846"/>
      <c r="C57" s="840" t="s">
        <v>795</v>
      </c>
      <c r="D57" s="79"/>
      <c r="E57" s="332">
        <f t="shared" ref="E57:N57" si="10">IF(OR(E29="NA",E30="NA",E33="NA",E34="NA",E35="NA"),"NA",-SUM(E29)+SUM(E30)+SUM(E33)+SUM(E34)+SUM(E35))</f>
        <v>0</v>
      </c>
      <c r="F57" s="332">
        <f t="shared" si="10"/>
        <v>0</v>
      </c>
      <c r="G57" s="332">
        <f t="shared" si="10"/>
        <v>0</v>
      </c>
      <c r="H57" s="332">
        <f t="shared" si="10"/>
        <v>0</v>
      </c>
      <c r="I57" s="332">
        <f t="shared" si="10"/>
        <v>0</v>
      </c>
      <c r="J57" s="332">
        <f t="shared" si="10"/>
        <v>0</v>
      </c>
      <c r="K57" s="332">
        <f t="shared" si="10"/>
        <v>0</v>
      </c>
      <c r="L57" s="332">
        <f t="shared" si="10"/>
        <v>0</v>
      </c>
      <c r="M57" s="332">
        <f t="shared" si="10"/>
        <v>0</v>
      </c>
      <c r="N57" s="332">
        <f t="shared" si="10"/>
        <v>0</v>
      </c>
      <c r="O57" s="282"/>
      <c r="P57" s="357"/>
      <c r="Q57" s="357"/>
    </row>
    <row r="58" spans="2:17" ht="10.35" customHeight="1" x14ac:dyDescent="0.2">
      <c r="B58" s="847"/>
      <c r="C58" s="841" t="s">
        <v>796</v>
      </c>
      <c r="D58" s="154"/>
      <c r="E58" s="333">
        <f t="shared" ref="E58:N58" si="11">IF(OR(E30="NA",E31="NA",E32="NA"),"NA",-SUM(E30)+SUM(E31)+SUM(E32))</f>
        <v>0</v>
      </c>
      <c r="F58" s="333">
        <f t="shared" si="11"/>
        <v>0</v>
      </c>
      <c r="G58" s="333">
        <f t="shared" si="11"/>
        <v>0</v>
      </c>
      <c r="H58" s="333">
        <f t="shared" si="11"/>
        <v>0</v>
      </c>
      <c r="I58" s="333">
        <f t="shared" si="11"/>
        <v>0</v>
      </c>
      <c r="J58" s="333">
        <f t="shared" si="11"/>
        <v>0</v>
      </c>
      <c r="K58" s="333">
        <f t="shared" si="11"/>
        <v>0</v>
      </c>
      <c r="L58" s="333">
        <f t="shared" si="11"/>
        <v>0</v>
      </c>
      <c r="M58" s="333">
        <f t="shared" si="11"/>
        <v>0</v>
      </c>
      <c r="N58" s="333">
        <f t="shared" si="11"/>
        <v>0</v>
      </c>
      <c r="O58" s="282"/>
      <c r="P58" s="357"/>
      <c r="Q58" s="357"/>
    </row>
    <row r="59" spans="2:17" ht="14.45" customHeight="1" x14ac:dyDescent="0.2">
      <c r="B59" s="848" t="s">
        <v>3091</v>
      </c>
      <c r="C59" s="840"/>
      <c r="D59" s="342" t="s">
        <v>33</v>
      </c>
      <c r="E59" s="332"/>
      <c r="F59" s="332"/>
      <c r="G59" s="332"/>
      <c r="H59" s="332"/>
      <c r="I59" s="332"/>
      <c r="J59" s="332"/>
      <c r="K59" s="332"/>
      <c r="L59" s="332"/>
      <c r="M59" s="332"/>
      <c r="N59" s="332"/>
      <c r="O59" s="282"/>
      <c r="P59" s="357"/>
      <c r="Q59" s="357"/>
    </row>
    <row r="60" spans="2:17" ht="10.35" customHeight="1" x14ac:dyDescent="0.2">
      <c r="B60" s="844"/>
      <c r="C60" s="840" t="s">
        <v>3092</v>
      </c>
      <c r="D60" s="342" t="s">
        <v>33</v>
      </c>
      <c r="E60" s="332">
        <f>IF(OR(E8="NA",Table3!E22="NA"),"NA",-SUM(E8)+SUM(Table3!E22))</f>
        <v>0</v>
      </c>
      <c r="F60" s="332">
        <f>IF(OR(F8="NA",Table3!F22="NA"),"NA",-SUM(F8)+SUM(Table3!F22))</f>
        <v>0</v>
      </c>
      <c r="G60" s="332">
        <f>IF(OR(G8="NA",Table3!G22="NA"),"NA",-SUM(G8)+SUM(Table3!G22))</f>
        <v>0</v>
      </c>
      <c r="H60" s="332">
        <f>IF(OR(H8="NA",Table3!H22="NA"),"NA",-SUM(H8)+SUM(Table3!H22))</f>
        <v>0</v>
      </c>
      <c r="I60" s="332">
        <f>IF(OR(I8="NA",Table3!I22="NA"),"NA",-SUM(I8)+SUM(Table3!I22))</f>
        <v>0</v>
      </c>
      <c r="J60" s="332">
        <f>IF(OR(J8="NA",Table3!J22="NA"),"NA",-SUM(J8)+SUM(Table3!J22))</f>
        <v>0</v>
      </c>
      <c r="K60" s="332">
        <f>IF(OR(K8="NA",Table3!K22="NA"),"NA",-SUM(K8)+SUM(Table3!K22))</f>
        <v>0</v>
      </c>
      <c r="L60" s="332">
        <f>IF(OR(L8="NA",Table3!L22="NA"),"NA",-SUM(L8)+SUM(Table3!L22))</f>
        <v>0</v>
      </c>
      <c r="M60" s="332">
        <f>IF(OR(M8="NA",Table3!M22="NA"),"NA",-SUM(M8)+SUM(Table3!M22))</f>
        <v>0</v>
      </c>
      <c r="N60" s="332">
        <f>IF(OR(N8="NA",Table3!N22="NA"),"NA",-SUM(N8)+SUM(Table3!N22))</f>
        <v>0</v>
      </c>
      <c r="O60" s="282"/>
      <c r="P60" s="357"/>
      <c r="Q60" s="357"/>
    </row>
    <row r="61" spans="2:17" ht="10.35" customHeight="1" x14ac:dyDescent="0.2">
      <c r="B61" s="844"/>
      <c r="C61" s="840" t="s">
        <v>3093</v>
      </c>
      <c r="D61" s="342" t="s">
        <v>33</v>
      </c>
      <c r="E61" s="332">
        <f>IF(OR(E9="NA",Table3!E31="NA"),"NA",-SUM(E9)+SUM(Table3!E31))</f>
        <v>0</v>
      </c>
      <c r="F61" s="332">
        <f>IF(OR(F9="NA",Table3!F31="NA"),"NA",-SUM(F9)+SUM(Table3!F31))</f>
        <v>0</v>
      </c>
      <c r="G61" s="332">
        <f>IF(OR(G9="NA",Table3!G31="NA"),"NA",-SUM(G9)+SUM(Table3!G31))</f>
        <v>0</v>
      </c>
      <c r="H61" s="332">
        <f>IF(OR(H9="NA",Table3!H31="NA"),"NA",-SUM(H9)+SUM(Table3!H31))</f>
        <v>0</v>
      </c>
      <c r="I61" s="332">
        <f>IF(OR(I9="NA",Table3!I31="NA"),"NA",-SUM(I9)+SUM(Table3!I31))</f>
        <v>0</v>
      </c>
      <c r="J61" s="332">
        <f>IF(OR(J9="NA",Table3!J31="NA"),"NA",-SUM(J9)+SUM(Table3!J31))</f>
        <v>0</v>
      </c>
      <c r="K61" s="332">
        <f>IF(OR(K9="NA",Table3!K31="NA"),"NA",-SUM(K9)+SUM(Table3!K31))</f>
        <v>0</v>
      </c>
      <c r="L61" s="332">
        <f>IF(OR(L9="NA",Table3!L31="NA"),"NA",-SUM(L9)+SUM(Table3!L31))</f>
        <v>0</v>
      </c>
      <c r="M61" s="332">
        <f>IF(OR(M9="NA",Table3!M31="NA"),"NA",-SUM(M9)+SUM(Table3!M31))</f>
        <v>0</v>
      </c>
      <c r="N61" s="332">
        <f>IF(OR(N9="NA",Table3!N31="NA"),"NA",-SUM(N9)+SUM(Table3!N31))</f>
        <v>0</v>
      </c>
      <c r="O61" s="282"/>
      <c r="P61" s="357"/>
      <c r="Q61" s="357"/>
    </row>
    <row r="62" spans="2:17" ht="10.35" customHeight="1" x14ac:dyDescent="0.2">
      <c r="B62" s="844"/>
      <c r="C62" s="841" t="s">
        <v>3094</v>
      </c>
      <c r="D62" s="367" t="s">
        <v>33</v>
      </c>
      <c r="E62" s="333">
        <f>IF(OR(E22="NA",Table3!E40="NA"),"NA",-SUM(E22)+SUM(Table3!E40))</f>
        <v>0</v>
      </c>
      <c r="F62" s="333">
        <f>IF(OR(F22="NA",Table3!F40="NA"),"NA",-SUM(F22)+SUM(Table3!F40))</f>
        <v>0</v>
      </c>
      <c r="G62" s="333">
        <f>IF(OR(G22="NA",Table3!G40="NA"),"NA",-SUM(G22)+SUM(Table3!G40))</f>
        <v>0</v>
      </c>
      <c r="H62" s="333">
        <f>IF(OR(H22="NA",Table3!H40="NA"),"NA",-SUM(H22)+SUM(Table3!H40))</f>
        <v>0</v>
      </c>
      <c r="I62" s="333">
        <f>IF(OR(I22="NA",Table3!I40="NA"),"NA",-SUM(I22)+SUM(Table3!I40))</f>
        <v>0</v>
      </c>
      <c r="J62" s="333">
        <f>IF(OR(J22="NA",Table3!J40="NA"),"NA",-SUM(J22)+SUM(Table3!J40))</f>
        <v>0</v>
      </c>
      <c r="K62" s="333">
        <f>IF(OR(K22="NA",Table3!K40="NA"),"NA",-SUM(K22)+SUM(Table3!K40))</f>
        <v>0</v>
      </c>
      <c r="L62" s="333">
        <f>IF(OR(L22="NA",Table3!L40="NA"),"NA",-SUM(L22)+SUM(Table3!L40))</f>
        <v>0</v>
      </c>
      <c r="M62" s="333">
        <f>IF(OR(M22="NA",Table3!M40="NA"),"NA",-SUM(M22)+SUM(Table3!M40))</f>
        <v>0</v>
      </c>
      <c r="N62" s="333">
        <f>IF(OR(N22="NA",Table3!N40="NA"),"NA",-SUM(N22)+SUM(Table3!N40))</f>
        <v>0</v>
      </c>
      <c r="O62" s="282"/>
      <c r="P62" s="357"/>
      <c r="Q62" s="357"/>
    </row>
    <row r="63" spans="2:17" ht="10.35" customHeight="1" x14ac:dyDescent="0.2">
      <c r="B63" s="844"/>
      <c r="C63" s="840" t="s">
        <v>3095</v>
      </c>
      <c r="D63" s="342" t="s">
        <v>33</v>
      </c>
      <c r="E63" s="332">
        <f>IF(OR(E27="NA",Table3!E49="NA"),"NA",-SUM(E27)+SUM(Table3!E49))</f>
        <v>0</v>
      </c>
      <c r="F63" s="332">
        <f>IF(OR(F27="NA",Table3!F49="NA"),"NA",-SUM(F27)+SUM(Table3!F49))</f>
        <v>0</v>
      </c>
      <c r="G63" s="332">
        <f>IF(OR(G27="NA",Table3!G49="NA"),"NA",-SUM(G27)+SUM(Table3!G49))</f>
        <v>0</v>
      </c>
      <c r="H63" s="332">
        <f>IF(OR(H27="NA",Table3!H49="NA"),"NA",-SUM(H27)+SUM(Table3!H49))</f>
        <v>0</v>
      </c>
      <c r="I63" s="332">
        <f>IF(OR(I27="NA",Table3!I49="NA"),"NA",-SUM(I27)+SUM(Table3!I49))</f>
        <v>0</v>
      </c>
      <c r="J63" s="332">
        <f>IF(OR(J27="NA",Table3!J49="NA"),"NA",-SUM(J27)+SUM(Table3!J49))</f>
        <v>0</v>
      </c>
      <c r="K63" s="332">
        <f>IF(OR(K27="NA",Table3!K49="NA"),"NA",-SUM(K27)+SUM(Table3!K49))</f>
        <v>0</v>
      </c>
      <c r="L63" s="332">
        <f>IF(OR(L27="NA",Table3!L49="NA"),"NA",-SUM(L27)+SUM(Table3!L49))</f>
        <v>0</v>
      </c>
      <c r="M63" s="332">
        <f>IF(OR(M27="NA",Table3!M49="NA"),"NA",-SUM(M27)+SUM(Table3!M49))</f>
        <v>0</v>
      </c>
      <c r="N63" s="332">
        <f>IF(OR(N27="NA",Table3!N49="NA"),"NA",-SUM(N27)+SUM(Table3!N49))</f>
        <v>0</v>
      </c>
      <c r="O63" s="282"/>
      <c r="P63" s="357"/>
      <c r="Q63" s="357"/>
    </row>
    <row r="64" spans="2:17" ht="10.35" customHeight="1" x14ac:dyDescent="0.2">
      <c r="B64" s="844"/>
      <c r="C64" s="840" t="s">
        <v>3096</v>
      </c>
      <c r="D64" s="342" t="s">
        <v>33</v>
      </c>
      <c r="E64" s="332">
        <f>IF(OR(E28="NA",Table3!E63="NA"),"NA",-SUM(E28)+SUM(Table3!E63))</f>
        <v>0</v>
      </c>
      <c r="F64" s="332">
        <f>IF(OR(F28="NA",Table3!F63="NA"),"NA",-SUM(F28)+SUM(Table3!F63))</f>
        <v>0</v>
      </c>
      <c r="G64" s="332">
        <f>IF(OR(G28="NA",Table3!G63="NA"),"NA",-SUM(G28)+SUM(Table3!G63))</f>
        <v>0</v>
      </c>
      <c r="H64" s="332">
        <f>IF(OR(H28="NA",Table3!H63="NA"),"NA",-SUM(H28)+SUM(Table3!H63))</f>
        <v>0</v>
      </c>
      <c r="I64" s="332">
        <f>IF(OR(I28="NA",Table3!I63="NA"),"NA",-SUM(I28)+SUM(Table3!I63))</f>
        <v>0</v>
      </c>
      <c r="J64" s="332">
        <f>IF(OR(J28="NA",Table3!J63="NA"),"NA",-SUM(J28)+SUM(Table3!J63))</f>
        <v>0</v>
      </c>
      <c r="K64" s="332">
        <f>IF(OR(K28="NA",Table3!K63="NA"),"NA",-SUM(K28)+SUM(Table3!K63))</f>
        <v>0</v>
      </c>
      <c r="L64" s="332">
        <f>IF(OR(L28="NA",Table3!L63="NA"),"NA",-SUM(L28)+SUM(Table3!L63))</f>
        <v>0</v>
      </c>
      <c r="M64" s="332">
        <f>IF(OR(M28="NA",Table3!M63="NA"),"NA",-SUM(M28)+SUM(Table3!M63))</f>
        <v>0</v>
      </c>
      <c r="N64" s="332">
        <f>IF(OR(N28="NA",Table3!N63="NA"),"NA",-SUM(N28)+SUM(Table3!N63))</f>
        <v>0</v>
      </c>
      <c r="O64" s="282"/>
      <c r="P64" s="357"/>
      <c r="Q64" s="357"/>
    </row>
    <row r="65" spans="2:17" ht="10.35" customHeight="1" x14ac:dyDescent="0.2">
      <c r="B65" s="847"/>
      <c r="C65" s="841" t="s">
        <v>3097</v>
      </c>
      <c r="D65" s="367" t="s">
        <v>33</v>
      </c>
      <c r="E65" s="333">
        <f>IF(OR(E41="NA",Table3!E71="NA"),"NA",-SUM(E41)+SUM(Table3!E71))</f>
        <v>0</v>
      </c>
      <c r="F65" s="333">
        <f>IF(OR(F41="NA",Table3!F71="NA"),"NA",-SUM(F41)+SUM(Table3!F71))</f>
        <v>0</v>
      </c>
      <c r="G65" s="333">
        <f>IF(OR(G41="NA",Table3!G71="NA"),"NA",-SUM(G41)+SUM(Table3!G71))</f>
        <v>0</v>
      </c>
      <c r="H65" s="333">
        <f>IF(OR(H41="NA",Table3!H71="NA"),"NA",-SUM(H41)+SUM(Table3!H71))</f>
        <v>0</v>
      </c>
      <c r="I65" s="333">
        <f>IF(OR(I41="NA",Table3!I71="NA"),"NA",-SUM(I41)+SUM(Table3!I71))</f>
        <v>0</v>
      </c>
      <c r="J65" s="333">
        <f>IF(OR(J41="NA",Table3!J71="NA"),"NA",-SUM(J41)+SUM(Table3!J71))</f>
        <v>0</v>
      </c>
      <c r="K65" s="333">
        <f>IF(OR(K41="NA",Table3!K71="NA"),"NA",-SUM(K41)+SUM(Table3!K71))</f>
        <v>0</v>
      </c>
      <c r="L65" s="333">
        <f>IF(OR(L41="NA",Table3!L71="NA"),"NA",-SUM(L41)+SUM(Table3!L71))</f>
        <v>0</v>
      </c>
      <c r="M65" s="333">
        <f>IF(OR(M41="NA",Table3!M71="NA"),"NA",-SUM(M41)+SUM(Table3!M71))</f>
        <v>0</v>
      </c>
      <c r="N65" s="333">
        <f>IF(OR(N41="NA",Table3!N71="NA"),"NA",-SUM(N41)+SUM(Table3!N71))</f>
        <v>0</v>
      </c>
      <c r="O65" s="282"/>
      <c r="P65" s="357"/>
      <c r="Q65" s="357"/>
    </row>
    <row r="66" spans="2:17" s="125" customFormat="1" ht="10.9" customHeight="1" x14ac:dyDescent="0.15">
      <c r="B66" s="842" t="s">
        <v>2408</v>
      </c>
      <c r="C66" s="839"/>
      <c r="E66" s="290"/>
      <c r="F66" s="290"/>
      <c r="G66" s="290"/>
      <c r="H66" s="290"/>
      <c r="I66" s="290"/>
      <c r="J66" s="290"/>
      <c r="K66" s="290"/>
      <c r="L66" s="290"/>
      <c r="M66" s="290"/>
      <c r="N66" s="290"/>
      <c r="O66" s="272"/>
      <c r="P66" s="272"/>
      <c r="Q66" s="272"/>
    </row>
    <row r="67" spans="2:17" s="125" customFormat="1" ht="10.9" customHeight="1" x14ac:dyDescent="0.15">
      <c r="B67" s="842"/>
      <c r="C67" s="849" t="s">
        <v>2409</v>
      </c>
      <c r="E67" s="290"/>
      <c r="F67" s="290"/>
      <c r="G67" s="290"/>
      <c r="H67" s="290"/>
      <c r="I67" s="290"/>
      <c r="J67" s="290"/>
      <c r="K67" s="290"/>
      <c r="L67" s="290"/>
      <c r="M67" s="290"/>
      <c r="N67" s="290"/>
      <c r="O67" s="272"/>
      <c r="P67" s="272"/>
      <c r="Q67" s="272"/>
    </row>
    <row r="68" spans="2:17" s="125" customFormat="1" ht="10.9" customHeight="1" x14ac:dyDescent="0.15">
      <c r="B68" s="843"/>
      <c r="C68" s="850" t="s">
        <v>3098</v>
      </c>
      <c r="E68" s="292"/>
      <c r="F68" s="292"/>
      <c r="G68" s="283" t="str">
        <f>IF(OR(G8="NA",G27="NA"),"NA",IF(ROUND(SUM(G8)-SUM(G27),1)=0,"si","verificar!"))</f>
        <v>verificar!</v>
      </c>
      <c r="H68" s="292"/>
      <c r="I68" s="292"/>
      <c r="J68" s="292"/>
      <c r="K68" s="292"/>
      <c r="L68" s="283" t="str">
        <f>IF(OR(L8="NA",L27="NA"),"NA",IF(ROUND(SUM(L8)-SUM(L27),1)=0,"si","verificar!"))</f>
        <v>verificar!</v>
      </c>
      <c r="M68" s="292"/>
      <c r="N68" s="292"/>
      <c r="O68" s="272"/>
      <c r="P68" s="272"/>
      <c r="Q68" s="272"/>
    </row>
    <row r="69" spans="2:17" s="125" customFormat="1" ht="9.75" customHeight="1" x14ac:dyDescent="0.15">
      <c r="B69" s="842"/>
      <c r="C69" s="849" t="s">
        <v>2639</v>
      </c>
      <c r="E69" s="290"/>
      <c r="F69" s="290"/>
      <c r="G69" s="290"/>
      <c r="H69" s="290"/>
      <c r="I69" s="290"/>
      <c r="J69" s="290"/>
      <c r="K69" s="290"/>
      <c r="L69" s="290"/>
      <c r="M69" s="290"/>
      <c r="N69" s="290"/>
      <c r="O69" s="272"/>
      <c r="P69" s="272"/>
      <c r="Q69" s="272"/>
    </row>
    <row r="70" spans="2:17" s="356" customFormat="1" ht="9.75" customHeight="1" x14ac:dyDescent="0.15">
      <c r="B70" s="844"/>
      <c r="C70" s="851" t="s">
        <v>3099</v>
      </c>
      <c r="D70" s="125"/>
      <c r="E70" s="292"/>
      <c r="F70" s="292"/>
      <c r="G70" s="292"/>
      <c r="H70" s="292"/>
      <c r="I70" s="292"/>
      <c r="J70" s="292"/>
      <c r="K70" s="292"/>
      <c r="L70" s="292"/>
      <c r="M70" s="283" t="str">
        <f t="array" ref="M70">IF(OR(G10:G16="NA"),"NA",IF(AND(ROUND(M10:M16,1)=0),"si","verificar!"))</f>
        <v>si</v>
      </c>
      <c r="N70" s="292"/>
      <c r="O70" s="272"/>
      <c r="P70" s="272"/>
      <c r="Q70" s="371"/>
    </row>
    <row r="71" spans="2:17" s="356" customFormat="1" ht="9.75" customHeight="1" x14ac:dyDescent="0.15">
      <c r="B71" s="844"/>
      <c r="C71" s="851" t="s">
        <v>3100</v>
      </c>
      <c r="D71" s="125"/>
      <c r="E71" s="292"/>
      <c r="F71" s="292"/>
      <c r="G71" s="292"/>
      <c r="H71" s="292"/>
      <c r="I71" s="292"/>
      <c r="J71" s="292"/>
      <c r="K71" s="292"/>
      <c r="L71" s="292"/>
      <c r="M71" s="283" t="str">
        <f t="array" ref="M71">IF(OR(G29:G35="NA"),"NA",IF(AND(ROUND(M29:M35,1)=0),"si","verificar!"))</f>
        <v>si</v>
      </c>
      <c r="N71" s="292"/>
      <c r="O71" s="272"/>
      <c r="P71" s="272"/>
      <c r="Q71" s="371"/>
    </row>
    <row r="72" spans="2:17" s="125" customFormat="1" ht="10.9" customHeight="1" x14ac:dyDescent="0.15">
      <c r="B72" s="842"/>
      <c r="C72" s="849" t="s">
        <v>2415</v>
      </c>
      <c r="E72" s="290"/>
      <c r="F72" s="290"/>
      <c r="G72" s="290"/>
      <c r="H72" s="290"/>
      <c r="I72" s="290"/>
      <c r="J72" s="290"/>
      <c r="K72" s="290"/>
      <c r="L72" s="290"/>
      <c r="M72" s="290"/>
      <c r="N72" s="290"/>
      <c r="O72" s="272"/>
      <c r="P72" s="272"/>
      <c r="Q72" s="272"/>
    </row>
    <row r="73" spans="2:17" s="125" customFormat="1" ht="10.9" customHeight="1" x14ac:dyDescent="0.15">
      <c r="B73" s="843"/>
      <c r="C73" s="850" t="s">
        <v>3101</v>
      </c>
      <c r="E73" s="292"/>
      <c r="F73" s="292"/>
      <c r="G73" s="283" t="str">
        <f t="array" ref="G73">IF(OR(G17:G21="NA"),"NA",+IF(AND(ROUND(G17:G21,1)=0),"si","verificar!"))</f>
        <v>si</v>
      </c>
      <c r="H73" s="292"/>
      <c r="I73" s="292"/>
      <c r="J73" s="292"/>
      <c r="K73" s="292"/>
      <c r="L73" s="283" t="str">
        <f t="array" ref="L73">IF(OR(L17:L21="NA"),"NA",+IF(AND(ROUND(L17:L21,1)=0),"si","verificar!"))</f>
        <v>si</v>
      </c>
      <c r="M73" s="292"/>
      <c r="N73" s="292"/>
      <c r="O73" s="272"/>
      <c r="P73" s="272"/>
      <c r="Q73" s="272"/>
    </row>
    <row r="74" spans="2:17" s="125" customFormat="1" ht="10.9" customHeight="1" x14ac:dyDescent="0.15">
      <c r="B74" s="843"/>
      <c r="C74" s="850" t="s">
        <v>3102</v>
      </c>
      <c r="E74" s="292"/>
      <c r="F74" s="292"/>
      <c r="G74" s="283" t="str">
        <f t="array" ref="G74">IF(OR(G22:G26="NA"),"NA",IF(AND(ROUND(G22:G26,1)=0),"si","verificar!"))</f>
        <v>si</v>
      </c>
      <c r="H74" s="292"/>
      <c r="I74" s="292"/>
      <c r="J74" s="292"/>
      <c r="K74" s="292"/>
      <c r="L74" s="283" t="str">
        <f t="array" ref="L74">IF(OR(L22:L26="NA"),"NA",IF(AND(ROUND(L22:L26,1)=0),"si","verificar!"))</f>
        <v>si</v>
      </c>
      <c r="M74" s="292"/>
      <c r="N74" s="292"/>
      <c r="O74" s="272"/>
      <c r="P74" s="272"/>
      <c r="Q74" s="272"/>
    </row>
    <row r="75" spans="2:17" s="125" customFormat="1" ht="10.9" customHeight="1" x14ac:dyDescent="0.15">
      <c r="B75" s="843"/>
      <c r="C75" s="850" t="s">
        <v>3103</v>
      </c>
      <c r="E75" s="292"/>
      <c r="F75" s="292"/>
      <c r="G75" s="283" t="str">
        <f t="array" ref="G75">IF(OR(G36:G40="NA"),"NA",IF(AND(ROUND(G36:G40,1)=0),"si","verificar!"))</f>
        <v>si</v>
      </c>
      <c r="H75" s="292"/>
      <c r="I75" s="292"/>
      <c r="J75" s="292"/>
      <c r="K75" s="292"/>
      <c r="L75" s="283" t="str">
        <f t="array" ref="L75">IF(OR(L36:L40="NA"),"NA",IF(AND(ROUND(L36:L40,1)=0),"si","verificar!"))</f>
        <v>si</v>
      </c>
      <c r="M75" s="292"/>
      <c r="N75" s="292"/>
      <c r="O75" s="272"/>
      <c r="P75" s="272"/>
      <c r="Q75" s="272"/>
    </row>
    <row r="76" spans="2:17" s="125" customFormat="1" ht="10.9" customHeight="1" x14ac:dyDescent="0.15">
      <c r="B76" s="843"/>
      <c r="C76" s="850" t="s">
        <v>3104</v>
      </c>
      <c r="E76" s="292"/>
      <c r="F76" s="292"/>
      <c r="G76" s="283" t="str">
        <f t="array" ref="G76">IF(OR(G41:G45="NA"),"NA",IF(AND(ROUND(G41:G45,1)=0),"si","verificar!"))</f>
        <v>si</v>
      </c>
      <c r="H76" s="292"/>
      <c r="I76" s="292"/>
      <c r="J76" s="292"/>
      <c r="K76" s="292"/>
      <c r="L76" s="283" t="str">
        <f t="array" ref="L76">IF(OR(L41:L45="NA"),"NA",IF(AND(ROUND(L41:L45,1)=0),"si","verificar!"))</f>
        <v>si</v>
      </c>
      <c r="M76" s="292"/>
      <c r="N76" s="292"/>
      <c r="O76" s="272"/>
      <c r="P76" s="272"/>
      <c r="Q76" s="272"/>
    </row>
    <row r="77" spans="2:17" s="125" customFormat="1" ht="10.9" customHeight="1" x14ac:dyDescent="0.15">
      <c r="B77" s="842"/>
      <c r="C77" s="849" t="s">
        <v>2651</v>
      </c>
      <c r="E77" s="290"/>
      <c r="F77" s="290"/>
      <c r="G77" s="293"/>
      <c r="H77" s="290"/>
      <c r="I77" s="290"/>
      <c r="J77" s="290"/>
      <c r="K77" s="290"/>
      <c r="L77" s="293"/>
      <c r="M77" s="290"/>
      <c r="N77" s="290"/>
      <c r="O77" s="272"/>
      <c r="P77" s="272"/>
      <c r="Q77" s="272"/>
    </row>
    <row r="78" spans="2:17" s="125" customFormat="1" ht="10.9" customHeight="1" x14ac:dyDescent="0.15">
      <c r="B78" s="843"/>
      <c r="C78" s="850" t="s">
        <v>3105</v>
      </c>
      <c r="E78" s="292"/>
      <c r="F78" s="292"/>
      <c r="G78" s="283" t="str">
        <f>IF(OR(G10="NA",G29="NA"),"NA",IF(ROUND(G10,1)=ROUND(G29,1),"si","verificar!"))</f>
        <v>si</v>
      </c>
      <c r="H78" s="292"/>
      <c r="I78" s="292"/>
      <c r="J78" s="292"/>
      <c r="K78" s="292"/>
      <c r="L78" s="283" t="str">
        <f>IF(OR(L10="NA",L29="NA"),"NA",IF(ROUND(L10,1)=ROUND(L29,1),"si","verificar!"))</f>
        <v>si</v>
      </c>
      <c r="M78" s="292"/>
      <c r="N78" s="292"/>
      <c r="O78" s="272"/>
      <c r="P78" s="272"/>
      <c r="Q78" s="272"/>
    </row>
    <row r="79" spans="2:17" ht="10.5" customHeight="1" x14ac:dyDescent="0.2">
      <c r="B79" s="294"/>
      <c r="C79" s="80"/>
      <c r="D79" s="360"/>
      <c r="E79" s="377"/>
      <c r="F79" s="377"/>
      <c r="G79" s="377"/>
      <c r="H79" s="377"/>
      <c r="I79" s="377"/>
      <c r="J79" s="377"/>
      <c r="K79" s="377"/>
      <c r="L79" s="377"/>
      <c r="M79" s="377"/>
      <c r="N79" s="377"/>
      <c r="O79" s="282"/>
      <c r="P79" s="357"/>
      <c r="Q79" s="357"/>
    </row>
  </sheetData>
  <sheetProtection password="EECE" sheet="1" objects="1" scenarios="1"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F15" sqref="F15"/>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B4:C5"/>
    <mergeCell ref="G1:M1"/>
    <mergeCell ref="F2:N2"/>
    <mergeCell ref="P4:Q4"/>
    <mergeCell ref="K4:K5"/>
    <mergeCell ref="L4:L5"/>
    <mergeCell ref="M4:M5"/>
    <mergeCell ref="J4:J5"/>
    <mergeCell ref="G3:H3"/>
    <mergeCell ref="E4:H4"/>
    <mergeCell ref="I4:I5"/>
    <mergeCell ref="N3:N5"/>
  </mergeCells>
  <conditionalFormatting sqref="P8:Q45">
    <cfRule type="cellIs" dxfId="67" priority="12" operator="greaterThan">
      <formula>0.5</formula>
    </cfRule>
    <cfRule type="cellIs" dxfId="66" priority="11" operator="lessThan">
      <formula>-0.5</formula>
    </cfRule>
    <cfRule type="containsText" dxfId="65" priority="7" operator="containsText" text="NV">
      <formula>NOT(ISERROR(SEARCH("NV",P8)))</formula>
    </cfRule>
  </conditionalFormatting>
  <conditionalFormatting sqref="E48:N65">
    <cfRule type="cellIs" dxfId="64" priority="10" operator="greaterThan">
      <formula>0.5</formula>
    </cfRule>
    <cfRule type="cellIs" dxfId="63" priority="9" operator="lessThan">
      <formula>-0.5</formula>
    </cfRule>
    <cfRule type="containsText" dxfId="62" priority="6" operator="containsText" text="NV">
      <formula>NOT(ISERROR(SEARCH("NV",E48)))</formula>
    </cfRule>
  </conditionalFormatting>
  <conditionalFormatting sqref="E49:N65">
    <cfRule type="cellIs" dxfId="61" priority="4" operator="greaterThan">
      <formula>0.5</formula>
    </cfRule>
    <cfRule type="cellIs" dxfId="60" priority="3" operator="lessThan">
      <formula>-0.5</formula>
    </cfRule>
    <cfRule type="containsText" dxfId="59" priority="2" operator="containsText" text="NV">
      <formula>NOT(ISERROR(SEARCH("NV",E49)))</formula>
    </cfRule>
  </conditionalFormatting>
  <conditionalFormatting sqref="E66:N79">
    <cfRule type="containsText" dxfId="58" priority="5" operator="containsText" text="check">
      <formula>NOT(ISERROR(SEARCH("check",E66)))</formula>
    </cfRule>
    <cfRule type="containsText" dxfId="57" priority="1" operator="containsText" text="NV">
      <formula>NOT(ISERROR(SEARCH("NV",E66)))</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124"/>
  <sheetViews>
    <sheetView zoomScale="110" zoomScaleNormal="110" workbookViewId="0">
      <pane xSplit="4" ySplit="7" topLeftCell="E8" activePane="bottomRight" state="frozen"/>
      <selection activeCell="E11" sqref="E11"/>
      <selection pane="topRight" activeCell="E11" sqref="E11"/>
      <selection pane="bottomLeft" activeCell="E11" sqref="E11"/>
      <selection pane="bottomRight" activeCell="E8" sqref="E8"/>
    </sheetView>
  </sheetViews>
  <sheetFormatPr baseColWidth="10" defaultColWidth="9.140625" defaultRowHeight="12.75" x14ac:dyDescent="0.2"/>
  <cols>
    <col min="1" max="1" width="12.85546875" style="232" hidden="1" customWidth="1"/>
    <col min="2" max="2" width="7.28515625" style="298" customWidth="1"/>
    <col min="3" max="3" width="50.7109375" style="232" customWidth="1"/>
    <col min="4" max="4" width="0.85546875" style="232" customWidth="1"/>
    <col min="5" max="14" width="10"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70"/>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852" t="s">
        <v>3106</v>
      </c>
      <c r="C2" s="74"/>
      <c r="D2" s="75"/>
      <c r="E2" s="76"/>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0"/>
      <c r="C3" s="77"/>
      <c r="D3" s="78"/>
      <c r="E3" s="142"/>
      <c r="F3" s="143"/>
      <c r="G3" s="1019" t="s">
        <v>2422</v>
      </c>
      <c r="H3" s="1019"/>
      <c r="I3" s="144" t="str">
        <f>Reporting_Period_Code</f>
        <v>2015</v>
      </c>
      <c r="J3" s="144"/>
      <c r="K3" s="143"/>
      <c r="L3" s="143"/>
      <c r="M3" s="145"/>
      <c r="N3" s="1013" t="s">
        <v>2334</v>
      </c>
      <c r="O3" s="125"/>
      <c r="P3" s="125"/>
      <c r="Q3" s="125"/>
    </row>
    <row r="4" spans="1:17" ht="12" customHeight="1" x14ac:dyDescent="0.2">
      <c r="B4" s="1032" t="s">
        <v>3107</v>
      </c>
      <c r="C4" s="1033"/>
      <c r="D4" s="79"/>
      <c r="E4" s="1010" t="s">
        <v>2330</v>
      </c>
      <c r="F4" s="1011"/>
      <c r="G4" s="1011"/>
      <c r="H4" s="1012"/>
      <c r="I4" s="1013" t="s">
        <v>2313</v>
      </c>
      <c r="J4" s="1013" t="s">
        <v>2314</v>
      </c>
      <c r="K4" s="1016" t="s">
        <v>2315</v>
      </c>
      <c r="L4" s="1013" t="s">
        <v>2333</v>
      </c>
      <c r="M4" s="1015" t="s">
        <v>2316</v>
      </c>
      <c r="N4" s="1014"/>
      <c r="O4" s="125"/>
      <c r="P4" s="1020" t="s">
        <v>2335</v>
      </c>
      <c r="Q4" s="1021"/>
    </row>
    <row r="5" spans="1:17" ht="30" customHeight="1" x14ac:dyDescent="0.2">
      <c r="B5" s="1032"/>
      <c r="C5" s="1033"/>
      <c r="D5" s="79"/>
      <c r="E5" s="495" t="s">
        <v>2331</v>
      </c>
      <c r="F5" s="496" t="s">
        <v>2332</v>
      </c>
      <c r="G5" s="496" t="s">
        <v>2333</v>
      </c>
      <c r="H5" s="497" t="s">
        <v>2312</v>
      </c>
      <c r="I5" s="1014"/>
      <c r="J5" s="1014"/>
      <c r="K5" s="1016"/>
      <c r="L5" s="1014"/>
      <c r="M5" s="1015"/>
      <c r="N5" s="1014"/>
      <c r="O5" s="125"/>
      <c r="P5" s="555" t="s">
        <v>2337</v>
      </c>
      <c r="Q5" s="556" t="s">
        <v>2336</v>
      </c>
    </row>
    <row r="6" spans="1:17" ht="30" hidden="1" customHeight="1" x14ac:dyDescent="0.2">
      <c r="B6" s="222"/>
      <c r="C6" s="223"/>
      <c r="D6" s="79"/>
      <c r="E6" s="146" t="s">
        <v>1406</v>
      </c>
      <c r="F6" s="216" t="s">
        <v>1407</v>
      </c>
      <c r="G6" s="216" t="s">
        <v>1419</v>
      </c>
      <c r="H6" s="217" t="s">
        <v>539</v>
      </c>
      <c r="I6" s="217" t="s">
        <v>1408</v>
      </c>
      <c r="J6" s="216" t="s">
        <v>1418</v>
      </c>
      <c r="K6" s="217" t="s">
        <v>542</v>
      </c>
      <c r="L6" s="216" t="s">
        <v>1420</v>
      </c>
      <c r="M6" s="221" t="s">
        <v>1409</v>
      </c>
      <c r="N6" s="221" t="s">
        <v>1421</v>
      </c>
      <c r="O6" s="125"/>
      <c r="P6" s="235"/>
      <c r="Q6" s="236"/>
    </row>
    <row r="7" spans="1:17" ht="10.5" customHeight="1" x14ac:dyDescent="0.2">
      <c r="A7" s="164"/>
      <c r="B7" s="161"/>
      <c r="C7" s="80"/>
      <c r="D7" s="80"/>
      <c r="E7" s="147" t="s">
        <v>537</v>
      </c>
      <c r="F7" s="148" t="s">
        <v>538</v>
      </c>
      <c r="G7" s="149" t="s">
        <v>140</v>
      </c>
      <c r="H7" s="148" t="s">
        <v>539</v>
      </c>
      <c r="I7" s="149" t="s">
        <v>540</v>
      </c>
      <c r="J7" s="148" t="s">
        <v>541</v>
      </c>
      <c r="K7" s="149" t="s">
        <v>542</v>
      </c>
      <c r="L7" s="148" t="s">
        <v>141</v>
      </c>
      <c r="M7" s="150" t="s">
        <v>543</v>
      </c>
      <c r="N7" s="150" t="s">
        <v>544</v>
      </c>
      <c r="O7" s="125"/>
      <c r="P7" s="237" t="s">
        <v>545</v>
      </c>
      <c r="Q7" s="238" t="s">
        <v>546</v>
      </c>
    </row>
    <row r="8" spans="1:17" ht="15" customHeight="1" x14ac:dyDescent="0.2">
      <c r="A8" s="164" t="s">
        <v>1658</v>
      </c>
      <c r="B8" s="162" t="s">
        <v>1197</v>
      </c>
      <c r="C8" s="994" t="s">
        <v>3108</v>
      </c>
      <c r="D8" s="399" t="s">
        <v>33</v>
      </c>
      <c r="E8" s="400">
        <f>+IF(ISBLANK(Table6!E22),"",Table6!E22)</f>
        <v>194976.364</v>
      </c>
      <c r="F8" s="400">
        <f>+IF(ISBLANK(Table6!F22),"",Table6!F22)</f>
        <v>24493.531999999999</v>
      </c>
      <c r="G8" s="400">
        <f>+IF(ISBLANK(Table6!G22),"",Table6!G22)</f>
        <v>-6935.5889999999999</v>
      </c>
      <c r="H8" s="400">
        <f>+IF(ISBLANK(Table6!H22),"",Table6!H22)</f>
        <v>212534.307</v>
      </c>
      <c r="I8" s="400">
        <f>+IF(ISBLANK(Table6!I22),"",Table6!I22)</f>
        <v>17021.364000000001</v>
      </c>
      <c r="J8" s="400">
        <f>+IF(ISBLANK(Table6!J22),"",Table6!J22)</f>
        <v>46190.49</v>
      </c>
      <c r="K8" s="400">
        <f>+IF(ISBLANK(Table6!K22),"",Table6!K22)</f>
        <v>106613.02900000001</v>
      </c>
      <c r="L8" s="400">
        <f>+IF(ISBLANK(Table6!L22),"",Table6!L22)</f>
        <v>-8922.5400000000009</v>
      </c>
      <c r="M8" s="400">
        <f>+IF(ISBLANK(Table6!M22),"",Table6!M22)</f>
        <v>373436.65</v>
      </c>
      <c r="N8" s="400">
        <f>+IF(ISBLANK(Table6!N22),"",Table6!N22)</f>
        <v>229555.67099999997</v>
      </c>
      <c r="O8" s="401"/>
      <c r="P8" s="402">
        <f t="shared" ref="P8:P45" si="0">IF(OR(H8="NA",E8="NA",F8="NA",G8="NA"),"NA",SUM(H8)-SUM(E8:G8))</f>
        <v>0</v>
      </c>
      <c r="Q8" s="403">
        <f t="shared" ref="Q8:Q45" si="1">IF(OR(M8="NA",H8="NA",I8="NA",J8="NA",K8="NA",L8="NA"),"NA",SUM(M8)-SUM(H8:L8))</f>
        <v>-5.8207660913467407E-11</v>
      </c>
    </row>
    <row r="9" spans="1:17" ht="15" customHeight="1" x14ac:dyDescent="0.25">
      <c r="A9" s="164" t="s">
        <v>1667</v>
      </c>
      <c r="B9" s="163" t="s">
        <v>1198</v>
      </c>
      <c r="C9" s="995" t="s">
        <v>3109</v>
      </c>
      <c r="D9" s="404" t="s">
        <v>33</v>
      </c>
      <c r="E9" s="405">
        <f>+IF(ISBLANK(Table6!E31),"",Table6!E31)</f>
        <v>182909.94699999999</v>
      </c>
      <c r="F9" s="405">
        <f>+IF(ISBLANK(Table6!F31),"",Table6!F31)</f>
        <v>24298.497000000003</v>
      </c>
      <c r="G9" s="405">
        <f>+IF(ISBLANK(Table6!G31),"",Table6!G31)</f>
        <v>-6935.5889999999999</v>
      </c>
      <c r="H9" s="405">
        <f>+IF(ISBLANK(Table6!H31),"",Table6!H31)</f>
        <v>200272.85499999998</v>
      </c>
      <c r="I9" s="405">
        <f>+IF(ISBLANK(Table6!I31),"",Table6!I31)</f>
        <v>17021.364000000001</v>
      </c>
      <c r="J9" s="405">
        <f>+IF(ISBLANK(Table6!J31),"",Table6!J31)</f>
        <v>46188.188999999998</v>
      </c>
      <c r="K9" s="405">
        <f>+IF(ISBLANK(Table6!K31),"",Table6!K31)</f>
        <v>106612.02600000001</v>
      </c>
      <c r="L9" s="405">
        <f>+IF(ISBLANK(Table6!L31),"",Table6!L31)</f>
        <v>-8922.5400000000009</v>
      </c>
      <c r="M9" s="405">
        <f>+IF(ISBLANK(Table6!M31),"",Table6!M31)</f>
        <v>361171.89399999997</v>
      </c>
      <c r="N9" s="405">
        <f>+IF(ISBLANK(Table6!N31),"",Table6!N31)</f>
        <v>217294.21899999998</v>
      </c>
      <c r="O9" s="243"/>
      <c r="P9" s="244">
        <f t="shared" si="0"/>
        <v>0</v>
      </c>
      <c r="Q9" s="245">
        <f t="shared" si="1"/>
        <v>-5.8207660913467407E-11</v>
      </c>
    </row>
    <row r="10" spans="1:17" ht="10.35" customHeight="1" x14ac:dyDescent="0.25">
      <c r="A10" s="164" t="s">
        <v>2156</v>
      </c>
      <c r="B10" s="164" t="s">
        <v>1199</v>
      </c>
      <c r="C10" s="853" t="s">
        <v>3072</v>
      </c>
      <c r="D10" s="342" t="s">
        <v>33</v>
      </c>
      <c r="E10" s="93"/>
      <c r="F10" s="93"/>
      <c r="G10" s="93"/>
      <c r="H10" s="93"/>
      <c r="I10" s="93"/>
      <c r="J10" s="93"/>
      <c r="K10" s="93"/>
      <c r="L10" s="93"/>
      <c r="M10" s="93"/>
      <c r="N10" s="93"/>
      <c r="O10" s="243"/>
      <c r="P10" s="244">
        <f t="shared" si="0"/>
        <v>0</v>
      </c>
      <c r="Q10" s="245">
        <f t="shared" si="1"/>
        <v>0</v>
      </c>
    </row>
    <row r="11" spans="1:17" ht="10.35" customHeight="1" x14ac:dyDescent="0.25">
      <c r="A11" s="164" t="s">
        <v>2125</v>
      </c>
      <c r="B11" s="164" t="s">
        <v>1200</v>
      </c>
      <c r="C11" s="854" t="s">
        <v>3073</v>
      </c>
      <c r="D11" s="342" t="s">
        <v>33</v>
      </c>
      <c r="E11" s="93"/>
      <c r="F11" s="93"/>
      <c r="G11" s="93"/>
      <c r="H11" s="93"/>
      <c r="I11" s="93"/>
      <c r="J11" s="93"/>
      <c r="K11" s="93"/>
      <c r="L11" s="93"/>
      <c r="M11" s="93"/>
      <c r="N11" s="93"/>
      <c r="O11" s="243"/>
      <c r="P11" s="244">
        <f t="shared" si="0"/>
        <v>0</v>
      </c>
      <c r="Q11" s="245">
        <f t="shared" si="1"/>
        <v>0</v>
      </c>
    </row>
    <row r="12" spans="1:17" ht="10.35" customHeight="1" x14ac:dyDescent="0.25">
      <c r="A12" s="164" t="s">
        <v>2126</v>
      </c>
      <c r="B12" s="164" t="s">
        <v>1201</v>
      </c>
      <c r="C12" s="857" t="s">
        <v>3074</v>
      </c>
      <c r="D12" s="342" t="s">
        <v>33</v>
      </c>
      <c r="E12" s="93"/>
      <c r="F12" s="93"/>
      <c r="G12" s="93"/>
      <c r="H12" s="93"/>
      <c r="I12" s="93"/>
      <c r="J12" s="93"/>
      <c r="K12" s="93"/>
      <c r="L12" s="93"/>
      <c r="M12" s="93"/>
      <c r="N12" s="93"/>
      <c r="O12" s="243"/>
      <c r="P12" s="244">
        <f t="shared" si="0"/>
        <v>0</v>
      </c>
      <c r="Q12" s="245">
        <f t="shared" si="1"/>
        <v>0</v>
      </c>
    </row>
    <row r="13" spans="1:17" ht="10.35" customHeight="1" x14ac:dyDescent="0.25">
      <c r="A13" s="164" t="s">
        <v>2127</v>
      </c>
      <c r="B13" s="164" t="s">
        <v>1202</v>
      </c>
      <c r="C13" s="857" t="s">
        <v>3075</v>
      </c>
      <c r="D13" s="342" t="s">
        <v>33</v>
      </c>
      <c r="E13" s="93"/>
      <c r="F13" s="93"/>
      <c r="G13" s="93"/>
      <c r="H13" s="93"/>
      <c r="I13" s="93"/>
      <c r="J13" s="93"/>
      <c r="K13" s="93"/>
      <c r="L13" s="93"/>
      <c r="M13" s="93"/>
      <c r="N13" s="93"/>
      <c r="O13" s="243"/>
      <c r="P13" s="244">
        <f t="shared" si="0"/>
        <v>0</v>
      </c>
      <c r="Q13" s="245">
        <f t="shared" si="1"/>
        <v>0</v>
      </c>
    </row>
    <row r="14" spans="1:17" ht="10.35" customHeight="1" x14ac:dyDescent="0.25">
      <c r="A14" s="164" t="s">
        <v>2128</v>
      </c>
      <c r="B14" s="164" t="s">
        <v>1203</v>
      </c>
      <c r="C14" s="854" t="s">
        <v>3076</v>
      </c>
      <c r="D14" s="342" t="s">
        <v>33</v>
      </c>
      <c r="E14" s="93"/>
      <c r="F14" s="93"/>
      <c r="G14" s="93"/>
      <c r="H14" s="93"/>
      <c r="I14" s="93"/>
      <c r="J14" s="93"/>
      <c r="K14" s="93"/>
      <c r="L14" s="93"/>
      <c r="M14" s="93"/>
      <c r="N14" s="93"/>
      <c r="O14" s="243"/>
      <c r="P14" s="244">
        <f t="shared" si="0"/>
        <v>0</v>
      </c>
      <c r="Q14" s="245">
        <f t="shared" si="1"/>
        <v>0</v>
      </c>
    </row>
    <row r="15" spans="1:17" ht="10.35" customHeight="1" x14ac:dyDescent="0.25">
      <c r="A15" s="164" t="s">
        <v>2129</v>
      </c>
      <c r="B15" s="164" t="s">
        <v>1204</v>
      </c>
      <c r="C15" s="854" t="s">
        <v>3077</v>
      </c>
      <c r="D15" s="342" t="s">
        <v>33</v>
      </c>
      <c r="E15" s="93"/>
      <c r="F15" s="93"/>
      <c r="G15" s="93"/>
      <c r="H15" s="93"/>
      <c r="I15" s="93"/>
      <c r="J15" s="93"/>
      <c r="K15" s="93"/>
      <c r="L15" s="93"/>
      <c r="M15" s="93"/>
      <c r="N15" s="93"/>
      <c r="O15" s="243"/>
      <c r="P15" s="244">
        <f t="shared" si="0"/>
        <v>0</v>
      </c>
      <c r="Q15" s="245">
        <f t="shared" si="1"/>
        <v>0</v>
      </c>
    </row>
    <row r="16" spans="1:17" ht="10.35" customHeight="1" x14ac:dyDescent="0.25">
      <c r="A16" s="164" t="s">
        <v>2130</v>
      </c>
      <c r="B16" s="164" t="s">
        <v>1205</v>
      </c>
      <c r="C16" s="854" t="s">
        <v>3078</v>
      </c>
      <c r="D16" s="342" t="s">
        <v>33</v>
      </c>
      <c r="E16" s="93"/>
      <c r="F16" s="93"/>
      <c r="G16" s="93"/>
      <c r="H16" s="93"/>
      <c r="I16" s="93"/>
      <c r="J16" s="93"/>
      <c r="K16" s="93"/>
      <c r="L16" s="93"/>
      <c r="M16" s="93"/>
      <c r="N16" s="93"/>
      <c r="O16" s="243"/>
      <c r="P16" s="244">
        <f t="shared" si="0"/>
        <v>0</v>
      </c>
      <c r="Q16" s="245">
        <f t="shared" si="1"/>
        <v>0</v>
      </c>
    </row>
    <row r="17" spans="1:17" ht="10.35" customHeight="1" x14ac:dyDescent="0.25">
      <c r="A17" s="164" t="s">
        <v>2131</v>
      </c>
      <c r="B17" s="164" t="s">
        <v>1206</v>
      </c>
      <c r="C17" s="853" t="s">
        <v>3079</v>
      </c>
      <c r="D17" s="342" t="s">
        <v>33</v>
      </c>
      <c r="E17" s="93"/>
      <c r="F17" s="93"/>
      <c r="G17" s="93"/>
      <c r="H17" s="93"/>
      <c r="I17" s="93"/>
      <c r="J17" s="93"/>
      <c r="K17" s="93"/>
      <c r="L17" s="93"/>
      <c r="M17" s="93"/>
      <c r="N17" s="93"/>
      <c r="O17" s="243"/>
      <c r="P17" s="244">
        <f t="shared" si="0"/>
        <v>0</v>
      </c>
      <c r="Q17" s="245">
        <f t="shared" si="1"/>
        <v>0</v>
      </c>
    </row>
    <row r="18" spans="1:17" ht="10.35" customHeight="1" x14ac:dyDescent="0.25">
      <c r="A18" s="164" t="s">
        <v>2132</v>
      </c>
      <c r="B18" s="164" t="s">
        <v>1207</v>
      </c>
      <c r="C18" s="853" t="s">
        <v>3080</v>
      </c>
      <c r="D18" s="342" t="s">
        <v>33</v>
      </c>
      <c r="E18" s="93"/>
      <c r="F18" s="93"/>
      <c r="G18" s="93"/>
      <c r="H18" s="93"/>
      <c r="I18" s="93"/>
      <c r="J18" s="93"/>
      <c r="K18" s="93"/>
      <c r="L18" s="93"/>
      <c r="M18" s="93"/>
      <c r="N18" s="93"/>
      <c r="O18" s="243"/>
      <c r="P18" s="244">
        <f t="shared" si="0"/>
        <v>0</v>
      </c>
      <c r="Q18" s="245">
        <f t="shared" si="1"/>
        <v>0</v>
      </c>
    </row>
    <row r="19" spans="1:17" ht="10.35" customHeight="1" x14ac:dyDescent="0.25">
      <c r="A19" s="164" t="s">
        <v>2133</v>
      </c>
      <c r="B19" s="164" t="s">
        <v>1208</v>
      </c>
      <c r="C19" s="853" t="s">
        <v>3081</v>
      </c>
      <c r="D19" s="342" t="s">
        <v>33</v>
      </c>
      <c r="E19" s="93"/>
      <c r="F19" s="93"/>
      <c r="G19" s="93"/>
      <c r="H19" s="93"/>
      <c r="I19" s="93"/>
      <c r="J19" s="93"/>
      <c r="K19" s="93"/>
      <c r="L19" s="93"/>
      <c r="M19" s="93"/>
      <c r="N19" s="93"/>
      <c r="O19" s="243"/>
      <c r="P19" s="244">
        <f t="shared" si="0"/>
        <v>0</v>
      </c>
      <c r="Q19" s="245">
        <f t="shared" si="1"/>
        <v>0</v>
      </c>
    </row>
    <row r="20" spans="1:17" ht="10.35" customHeight="1" x14ac:dyDescent="0.25">
      <c r="A20" s="164" t="s">
        <v>2134</v>
      </c>
      <c r="B20" s="164" t="s">
        <v>1209</v>
      </c>
      <c r="C20" s="853" t="s">
        <v>3082</v>
      </c>
      <c r="D20" s="342" t="s">
        <v>33</v>
      </c>
      <c r="E20" s="93"/>
      <c r="F20" s="93"/>
      <c r="G20" s="93"/>
      <c r="H20" s="93"/>
      <c r="I20" s="93"/>
      <c r="J20" s="93"/>
      <c r="K20" s="93"/>
      <c r="L20" s="93"/>
      <c r="M20" s="93"/>
      <c r="N20" s="93"/>
      <c r="O20" s="243"/>
      <c r="P20" s="244">
        <f t="shared" si="0"/>
        <v>0</v>
      </c>
      <c r="Q20" s="245">
        <f t="shared" si="1"/>
        <v>0</v>
      </c>
    </row>
    <row r="21" spans="1:17" ht="10.35" customHeight="1" x14ac:dyDescent="0.25">
      <c r="A21" s="164" t="s">
        <v>2135</v>
      </c>
      <c r="B21" s="166" t="s">
        <v>1210</v>
      </c>
      <c r="C21" s="855" t="s">
        <v>3083</v>
      </c>
      <c r="D21" s="367" t="s">
        <v>33</v>
      </c>
      <c r="E21" s="192"/>
      <c r="F21" s="192"/>
      <c r="G21" s="192"/>
      <c r="H21" s="192"/>
      <c r="I21" s="192"/>
      <c r="J21" s="192"/>
      <c r="K21" s="192"/>
      <c r="L21" s="192"/>
      <c r="M21" s="192"/>
      <c r="N21" s="192"/>
      <c r="O21" s="243"/>
      <c r="P21" s="249">
        <f t="shared" si="0"/>
        <v>0</v>
      </c>
      <c r="Q21" s="250">
        <f t="shared" si="1"/>
        <v>0</v>
      </c>
    </row>
    <row r="22" spans="1:17" ht="15" customHeight="1" x14ac:dyDescent="0.25">
      <c r="A22" s="164" t="s">
        <v>1675</v>
      </c>
      <c r="B22" s="163" t="s">
        <v>1211</v>
      </c>
      <c r="C22" s="717" t="s">
        <v>3110</v>
      </c>
      <c r="D22" s="404" t="s">
        <v>33</v>
      </c>
      <c r="E22" s="405">
        <f>+IF(ISBLANK(Table6!E40),"",Table6!E40)</f>
        <v>12066.417000000001</v>
      </c>
      <c r="F22" s="405">
        <f>+IF(ISBLANK(Table6!F40),"",Table6!F40)</f>
        <v>195.03500000000003</v>
      </c>
      <c r="G22" s="405">
        <f>+IF(ISBLANK(Table6!G40),"",Table6!G40)</f>
        <v>0</v>
      </c>
      <c r="H22" s="405">
        <f>+IF(ISBLANK(Table6!H40),"",Table6!H40)</f>
        <v>12261.452000000001</v>
      </c>
      <c r="I22" s="405">
        <f>+IF(ISBLANK(Table6!I40),"",Table6!I40)</f>
        <v>0</v>
      </c>
      <c r="J22" s="405">
        <f>+IF(ISBLANK(Table6!J40),"",Table6!J40)</f>
        <v>2.3010000000000002</v>
      </c>
      <c r="K22" s="405">
        <f>+IF(ISBLANK(Table6!K40),"",Table6!K40)</f>
        <v>1.0030000000000001</v>
      </c>
      <c r="L22" s="405">
        <f>+IF(ISBLANK(Table6!L40),"",Table6!L40)</f>
        <v>0</v>
      </c>
      <c r="M22" s="405">
        <f>+IF(ISBLANK(Table6!M40),"",Table6!M40)</f>
        <v>12264.756000000001</v>
      </c>
      <c r="N22" s="405">
        <f>+IF(ISBLANK(Table6!N40),"",Table6!N40)</f>
        <v>12261.452000000001</v>
      </c>
      <c r="O22" s="243"/>
      <c r="P22" s="244">
        <f t="shared" si="0"/>
        <v>0</v>
      </c>
      <c r="Q22" s="245">
        <f t="shared" si="1"/>
        <v>0</v>
      </c>
    </row>
    <row r="23" spans="1:17" ht="10.35" customHeight="1" x14ac:dyDescent="0.25">
      <c r="A23" s="164" t="s">
        <v>2136</v>
      </c>
      <c r="B23" s="164" t="s">
        <v>1212</v>
      </c>
      <c r="C23" s="853" t="s">
        <v>3072</v>
      </c>
      <c r="D23" s="342" t="s">
        <v>33</v>
      </c>
      <c r="E23" s="93"/>
      <c r="F23" s="93"/>
      <c r="G23" s="93"/>
      <c r="H23" s="93"/>
      <c r="I23" s="93"/>
      <c r="J23" s="93"/>
      <c r="K23" s="97"/>
      <c r="L23" s="93"/>
      <c r="M23" s="93"/>
      <c r="N23" s="93"/>
      <c r="O23" s="243"/>
      <c r="P23" s="244">
        <f t="shared" si="0"/>
        <v>0</v>
      </c>
      <c r="Q23" s="245">
        <f t="shared" si="1"/>
        <v>0</v>
      </c>
    </row>
    <row r="24" spans="1:17" ht="10.35" customHeight="1" x14ac:dyDescent="0.25">
      <c r="A24" s="164" t="s">
        <v>2137</v>
      </c>
      <c r="B24" s="164" t="s">
        <v>1213</v>
      </c>
      <c r="C24" s="853" t="s">
        <v>3085</v>
      </c>
      <c r="D24" s="342" t="s">
        <v>33</v>
      </c>
      <c r="E24" s="93"/>
      <c r="F24" s="93"/>
      <c r="G24" s="93"/>
      <c r="H24" s="93"/>
      <c r="I24" s="93"/>
      <c r="J24" s="93"/>
      <c r="K24" s="97"/>
      <c r="L24" s="93"/>
      <c r="M24" s="93"/>
      <c r="N24" s="93"/>
      <c r="O24" s="243"/>
      <c r="P24" s="244">
        <f t="shared" si="0"/>
        <v>0</v>
      </c>
      <c r="Q24" s="245">
        <f t="shared" si="1"/>
        <v>0</v>
      </c>
    </row>
    <row r="25" spans="1:17" ht="10.35" customHeight="1" x14ac:dyDescent="0.25">
      <c r="A25" s="164" t="s">
        <v>2138</v>
      </c>
      <c r="B25" s="164" t="s">
        <v>1214</v>
      </c>
      <c r="C25" s="853" t="s">
        <v>3086</v>
      </c>
      <c r="D25" s="342" t="s">
        <v>33</v>
      </c>
      <c r="E25" s="93"/>
      <c r="F25" s="93"/>
      <c r="G25" s="93"/>
      <c r="H25" s="93"/>
      <c r="I25" s="93"/>
      <c r="J25" s="93"/>
      <c r="K25" s="97"/>
      <c r="L25" s="93"/>
      <c r="M25" s="93"/>
      <c r="N25" s="93"/>
      <c r="O25" s="243"/>
      <c r="P25" s="244">
        <f t="shared" si="0"/>
        <v>0</v>
      </c>
      <c r="Q25" s="245">
        <f t="shared" si="1"/>
        <v>0</v>
      </c>
    </row>
    <row r="26" spans="1:17" ht="10.35" customHeight="1" x14ac:dyDescent="0.25">
      <c r="A26" s="164" t="s">
        <v>2139</v>
      </c>
      <c r="B26" s="161" t="s">
        <v>1215</v>
      </c>
      <c r="C26" s="856" t="s">
        <v>3087</v>
      </c>
      <c r="D26" s="360" t="s">
        <v>33</v>
      </c>
      <c r="E26" s="190"/>
      <c r="F26" s="190"/>
      <c r="G26" s="190"/>
      <c r="H26" s="190"/>
      <c r="I26" s="190"/>
      <c r="J26" s="190"/>
      <c r="K26" s="191"/>
      <c r="L26" s="190"/>
      <c r="M26" s="190"/>
      <c r="N26" s="190"/>
      <c r="O26" s="243"/>
      <c r="P26" s="269">
        <f t="shared" si="0"/>
        <v>0</v>
      </c>
      <c r="Q26" s="270">
        <f t="shared" si="1"/>
        <v>0</v>
      </c>
    </row>
    <row r="27" spans="1:17" ht="15" customHeight="1" x14ac:dyDescent="0.25">
      <c r="A27" s="164" t="s">
        <v>1684</v>
      </c>
      <c r="B27" s="165" t="s">
        <v>1216</v>
      </c>
      <c r="C27" s="623" t="s">
        <v>3111</v>
      </c>
      <c r="D27" s="406" t="s">
        <v>33</v>
      </c>
      <c r="E27" s="407">
        <f>+IF(ISBLANK(Table6!E49),"",Table6!E49)</f>
        <v>522420.37199999997</v>
      </c>
      <c r="F27" s="407">
        <f>+IF(ISBLANK(Table6!F49),"",Table6!F49)</f>
        <v>10889.184999999999</v>
      </c>
      <c r="G27" s="407">
        <f>+IF(ISBLANK(Table6!G49),"",Table6!G49)</f>
        <v>-6849.4220000000005</v>
      </c>
      <c r="H27" s="407">
        <f>+IF(ISBLANK(Table6!H49),"",Table6!H49)</f>
        <v>526460.13500000001</v>
      </c>
      <c r="I27" s="407">
        <f>+IF(ISBLANK(Table6!I49),"",Table6!I49)</f>
        <v>10096.639000000001</v>
      </c>
      <c r="J27" s="407">
        <f>+IF(ISBLANK(Table6!J49),"",Table6!J49)</f>
        <v>19942.712</v>
      </c>
      <c r="K27" s="407">
        <f>+IF(ISBLANK(Table6!K49),"",Table6!K49)</f>
        <v>40221.273000000001</v>
      </c>
      <c r="L27" s="407">
        <f>+IF(ISBLANK(Table6!L49),"",Table6!L49)</f>
        <v>-4488.777000000001</v>
      </c>
      <c r="M27" s="407">
        <f>+IF(ISBLANK(Table6!M49),"",Table6!M49)</f>
        <v>592231.98200000008</v>
      </c>
      <c r="N27" s="407">
        <f>+IF(ISBLANK(Table6!N49),"",Table6!N49)</f>
        <v>536556.77399999998</v>
      </c>
      <c r="O27" s="344"/>
      <c r="P27" s="249">
        <f t="shared" si="0"/>
        <v>0</v>
      </c>
      <c r="Q27" s="250">
        <f t="shared" si="1"/>
        <v>0</v>
      </c>
    </row>
    <row r="28" spans="1:17" ht="15" customHeight="1" x14ac:dyDescent="0.25">
      <c r="A28" s="164" t="s">
        <v>1693</v>
      </c>
      <c r="B28" s="163" t="s">
        <v>1217</v>
      </c>
      <c r="C28" s="717" t="s">
        <v>3112</v>
      </c>
      <c r="D28" s="404" t="s">
        <v>33</v>
      </c>
      <c r="E28" s="405">
        <f>+IF(ISBLANK(Table6!E63),"",Table6!E63)</f>
        <v>389660.99400000001</v>
      </c>
      <c r="F28" s="405">
        <f>+IF(ISBLANK(Table6!F63),"",Table6!F63)</f>
        <v>9951.8950000000004</v>
      </c>
      <c r="G28" s="405">
        <f>+IF(ISBLANK(Table6!G63),"",Table6!G63)</f>
        <v>-6849.4220000000005</v>
      </c>
      <c r="H28" s="405">
        <f>+IF(ISBLANK(Table6!H63),"",Table6!H63)</f>
        <v>392763.46700000006</v>
      </c>
      <c r="I28" s="405">
        <f>+IF(ISBLANK(Table6!I63),"",Table6!I63)</f>
        <v>10095.784000000001</v>
      </c>
      <c r="J28" s="405">
        <f>+IF(ISBLANK(Table6!J63),"",Table6!J63)</f>
        <v>19318.275999999998</v>
      </c>
      <c r="K28" s="405">
        <f>+IF(ISBLANK(Table6!K63),"",Table6!K63)</f>
        <v>38023.103999999999</v>
      </c>
      <c r="L28" s="405">
        <f>+IF(ISBLANK(Table6!L63),"",Table6!L63)</f>
        <v>-4488.777000000001</v>
      </c>
      <c r="M28" s="405">
        <f>+IF(ISBLANK(Table6!M63),"",Table6!M63)</f>
        <v>455711.85400000005</v>
      </c>
      <c r="N28" s="405">
        <f>+IF(ISBLANK(Table6!N63),"",Table6!N63)</f>
        <v>402859.25100000005</v>
      </c>
      <c r="O28" s="243"/>
      <c r="P28" s="244">
        <f t="shared" si="0"/>
        <v>5.8207660913467407E-11</v>
      </c>
      <c r="Q28" s="245">
        <f t="shared" si="1"/>
        <v>0</v>
      </c>
    </row>
    <row r="29" spans="1:17" ht="10.35" customHeight="1" x14ac:dyDescent="0.25">
      <c r="A29" s="164" t="s">
        <v>2140</v>
      </c>
      <c r="B29" s="164" t="s">
        <v>1218</v>
      </c>
      <c r="C29" s="853" t="s">
        <v>3072</v>
      </c>
      <c r="D29" s="342" t="s">
        <v>33</v>
      </c>
      <c r="E29" s="93"/>
      <c r="F29" s="93"/>
      <c r="G29" s="93"/>
      <c r="H29" s="93"/>
      <c r="I29" s="93"/>
      <c r="J29" s="93"/>
      <c r="K29" s="93"/>
      <c r="L29" s="93"/>
      <c r="M29" s="93"/>
      <c r="N29" s="93"/>
      <c r="O29" s="243"/>
      <c r="P29" s="244">
        <f t="shared" si="0"/>
        <v>0</v>
      </c>
      <c r="Q29" s="245">
        <f t="shared" si="1"/>
        <v>0</v>
      </c>
    </row>
    <row r="30" spans="1:17" ht="10.35" customHeight="1" x14ac:dyDescent="0.25">
      <c r="A30" s="164" t="s">
        <v>2141</v>
      </c>
      <c r="B30" s="164" t="s">
        <v>1219</v>
      </c>
      <c r="C30" s="854" t="s">
        <v>3073</v>
      </c>
      <c r="D30" s="342" t="s">
        <v>33</v>
      </c>
      <c r="E30" s="93"/>
      <c r="F30" s="93"/>
      <c r="G30" s="93"/>
      <c r="H30" s="93"/>
      <c r="I30" s="93"/>
      <c r="J30" s="93"/>
      <c r="K30" s="93"/>
      <c r="L30" s="93"/>
      <c r="M30" s="93"/>
      <c r="N30" s="93"/>
      <c r="O30" s="243"/>
      <c r="P30" s="244">
        <f t="shared" si="0"/>
        <v>0</v>
      </c>
      <c r="Q30" s="245">
        <f t="shared" si="1"/>
        <v>0</v>
      </c>
    </row>
    <row r="31" spans="1:17" ht="10.35" customHeight="1" x14ac:dyDescent="0.25">
      <c r="A31" s="164" t="s">
        <v>2142</v>
      </c>
      <c r="B31" s="164" t="s">
        <v>1220</v>
      </c>
      <c r="C31" s="857" t="s">
        <v>3074</v>
      </c>
      <c r="D31" s="342" t="s">
        <v>33</v>
      </c>
      <c r="E31" s="93"/>
      <c r="F31" s="93"/>
      <c r="G31" s="93"/>
      <c r="H31" s="93"/>
      <c r="I31" s="93"/>
      <c r="J31" s="93"/>
      <c r="K31" s="93"/>
      <c r="L31" s="93"/>
      <c r="M31" s="93"/>
      <c r="N31" s="93"/>
      <c r="O31" s="243"/>
      <c r="P31" s="244">
        <f t="shared" si="0"/>
        <v>0</v>
      </c>
      <c r="Q31" s="245">
        <f t="shared" si="1"/>
        <v>0</v>
      </c>
    </row>
    <row r="32" spans="1:17" ht="10.35" customHeight="1" x14ac:dyDescent="0.25">
      <c r="A32" s="164" t="s">
        <v>2143</v>
      </c>
      <c r="B32" s="164" t="s">
        <v>1221</v>
      </c>
      <c r="C32" s="857" t="s">
        <v>3075</v>
      </c>
      <c r="D32" s="342" t="s">
        <v>33</v>
      </c>
      <c r="E32" s="93"/>
      <c r="F32" s="93"/>
      <c r="G32" s="93"/>
      <c r="H32" s="93"/>
      <c r="I32" s="93"/>
      <c r="J32" s="93"/>
      <c r="K32" s="93"/>
      <c r="L32" s="93"/>
      <c r="M32" s="93"/>
      <c r="N32" s="93"/>
      <c r="O32" s="243"/>
      <c r="P32" s="244">
        <f t="shared" si="0"/>
        <v>0</v>
      </c>
      <c r="Q32" s="245">
        <f t="shared" si="1"/>
        <v>0</v>
      </c>
    </row>
    <row r="33" spans="1:17" ht="10.35" customHeight="1" x14ac:dyDescent="0.25">
      <c r="A33" s="164" t="s">
        <v>2144</v>
      </c>
      <c r="B33" s="164" t="s">
        <v>1222</v>
      </c>
      <c r="C33" s="854" t="s">
        <v>3076</v>
      </c>
      <c r="D33" s="342" t="s">
        <v>33</v>
      </c>
      <c r="E33" s="93"/>
      <c r="F33" s="93"/>
      <c r="G33" s="93"/>
      <c r="H33" s="93"/>
      <c r="I33" s="93"/>
      <c r="J33" s="93"/>
      <c r="K33" s="93"/>
      <c r="L33" s="93"/>
      <c r="M33" s="93"/>
      <c r="N33" s="93"/>
      <c r="O33" s="243"/>
      <c r="P33" s="244">
        <f t="shared" si="0"/>
        <v>0</v>
      </c>
      <c r="Q33" s="245">
        <f t="shared" si="1"/>
        <v>0</v>
      </c>
    </row>
    <row r="34" spans="1:17" ht="10.35" customHeight="1" x14ac:dyDescent="0.25">
      <c r="A34" s="164" t="s">
        <v>2145</v>
      </c>
      <c r="B34" s="164" t="s">
        <v>1223</v>
      </c>
      <c r="C34" s="854" t="s">
        <v>3077</v>
      </c>
      <c r="D34" s="342" t="s">
        <v>33</v>
      </c>
      <c r="E34" s="93"/>
      <c r="F34" s="93"/>
      <c r="G34" s="93"/>
      <c r="H34" s="93"/>
      <c r="I34" s="93"/>
      <c r="J34" s="93"/>
      <c r="K34" s="93"/>
      <c r="L34" s="93"/>
      <c r="M34" s="93"/>
      <c r="N34" s="93"/>
      <c r="O34" s="243"/>
      <c r="P34" s="244">
        <f t="shared" si="0"/>
        <v>0</v>
      </c>
      <c r="Q34" s="245">
        <f t="shared" si="1"/>
        <v>0</v>
      </c>
    </row>
    <row r="35" spans="1:17" ht="10.35" customHeight="1" x14ac:dyDescent="0.25">
      <c r="A35" s="164" t="s">
        <v>2146</v>
      </c>
      <c r="B35" s="164" t="s">
        <v>1224</v>
      </c>
      <c r="C35" s="854" t="s">
        <v>3078</v>
      </c>
      <c r="D35" s="342" t="s">
        <v>33</v>
      </c>
      <c r="E35" s="93"/>
      <c r="F35" s="93"/>
      <c r="G35" s="93"/>
      <c r="H35" s="93"/>
      <c r="I35" s="93"/>
      <c r="J35" s="93"/>
      <c r="K35" s="93"/>
      <c r="L35" s="93"/>
      <c r="M35" s="93"/>
      <c r="N35" s="93"/>
      <c r="O35" s="243"/>
      <c r="P35" s="244">
        <f t="shared" si="0"/>
        <v>0</v>
      </c>
      <c r="Q35" s="245">
        <f t="shared" si="1"/>
        <v>0</v>
      </c>
    </row>
    <row r="36" spans="1:17" ht="10.35" customHeight="1" x14ac:dyDescent="0.25">
      <c r="A36" s="164" t="s">
        <v>2147</v>
      </c>
      <c r="B36" s="164" t="s">
        <v>1225</v>
      </c>
      <c r="C36" s="853" t="s">
        <v>3079</v>
      </c>
      <c r="D36" s="342" t="s">
        <v>33</v>
      </c>
      <c r="E36" s="93"/>
      <c r="F36" s="93"/>
      <c r="G36" s="93"/>
      <c r="H36" s="93"/>
      <c r="I36" s="93"/>
      <c r="J36" s="93"/>
      <c r="K36" s="93"/>
      <c r="L36" s="93"/>
      <c r="M36" s="93"/>
      <c r="N36" s="93"/>
      <c r="O36" s="243"/>
      <c r="P36" s="244">
        <f t="shared" si="0"/>
        <v>0</v>
      </c>
      <c r="Q36" s="245">
        <f t="shared" si="1"/>
        <v>0</v>
      </c>
    </row>
    <row r="37" spans="1:17" ht="10.35" customHeight="1" x14ac:dyDescent="0.25">
      <c r="A37" s="164" t="s">
        <v>2148</v>
      </c>
      <c r="B37" s="164" t="s">
        <v>1226</v>
      </c>
      <c r="C37" s="853" t="s">
        <v>3080</v>
      </c>
      <c r="D37" s="342" t="s">
        <v>33</v>
      </c>
      <c r="E37" s="93"/>
      <c r="F37" s="93"/>
      <c r="G37" s="93"/>
      <c r="H37" s="93"/>
      <c r="I37" s="93"/>
      <c r="J37" s="93"/>
      <c r="K37" s="93"/>
      <c r="L37" s="93"/>
      <c r="M37" s="93"/>
      <c r="N37" s="93"/>
      <c r="O37" s="243"/>
      <c r="P37" s="244">
        <f t="shared" si="0"/>
        <v>0</v>
      </c>
      <c r="Q37" s="245">
        <f t="shared" si="1"/>
        <v>0</v>
      </c>
    </row>
    <row r="38" spans="1:17" ht="10.35" customHeight="1" x14ac:dyDescent="0.25">
      <c r="A38" s="164" t="s">
        <v>2149</v>
      </c>
      <c r="B38" s="164" t="s">
        <v>1227</v>
      </c>
      <c r="C38" s="853" t="s">
        <v>3081</v>
      </c>
      <c r="D38" s="342" t="s">
        <v>33</v>
      </c>
      <c r="E38" s="93"/>
      <c r="F38" s="93"/>
      <c r="G38" s="93"/>
      <c r="H38" s="93"/>
      <c r="I38" s="93"/>
      <c r="J38" s="93"/>
      <c r="K38" s="93"/>
      <c r="L38" s="93"/>
      <c r="M38" s="93"/>
      <c r="N38" s="93"/>
      <c r="O38" s="243"/>
      <c r="P38" s="244">
        <f t="shared" si="0"/>
        <v>0</v>
      </c>
      <c r="Q38" s="245">
        <f t="shared" si="1"/>
        <v>0</v>
      </c>
    </row>
    <row r="39" spans="1:17" ht="10.35" customHeight="1" x14ac:dyDescent="0.25">
      <c r="A39" s="164" t="s">
        <v>2150</v>
      </c>
      <c r="B39" s="164" t="s">
        <v>1228</v>
      </c>
      <c r="C39" s="853" t="s">
        <v>3082</v>
      </c>
      <c r="D39" s="342" t="s">
        <v>33</v>
      </c>
      <c r="E39" s="93"/>
      <c r="F39" s="93"/>
      <c r="G39" s="93"/>
      <c r="H39" s="93"/>
      <c r="I39" s="93"/>
      <c r="J39" s="93"/>
      <c r="K39" s="93"/>
      <c r="L39" s="93"/>
      <c r="M39" s="93"/>
      <c r="N39" s="93"/>
      <c r="O39" s="243"/>
      <c r="P39" s="244">
        <f t="shared" si="0"/>
        <v>0</v>
      </c>
      <c r="Q39" s="245">
        <f t="shared" si="1"/>
        <v>0</v>
      </c>
    </row>
    <row r="40" spans="1:17" ht="10.35" customHeight="1" x14ac:dyDescent="0.25">
      <c r="A40" s="164" t="s">
        <v>2151</v>
      </c>
      <c r="B40" s="166" t="s">
        <v>1229</v>
      </c>
      <c r="C40" s="855" t="s">
        <v>3083</v>
      </c>
      <c r="D40" s="367" t="s">
        <v>33</v>
      </c>
      <c r="E40" s="192"/>
      <c r="F40" s="192"/>
      <c r="G40" s="192"/>
      <c r="H40" s="192"/>
      <c r="I40" s="192"/>
      <c r="J40" s="192"/>
      <c r="K40" s="192"/>
      <c r="L40" s="192"/>
      <c r="M40" s="192"/>
      <c r="N40" s="192"/>
      <c r="O40" s="243"/>
      <c r="P40" s="249">
        <f t="shared" si="0"/>
        <v>0</v>
      </c>
      <c r="Q40" s="250">
        <f t="shared" si="1"/>
        <v>0</v>
      </c>
    </row>
    <row r="41" spans="1:17" ht="15" customHeight="1" x14ac:dyDescent="0.25">
      <c r="A41" s="164" t="s">
        <v>1701</v>
      </c>
      <c r="B41" s="163" t="s">
        <v>1230</v>
      </c>
      <c r="C41" s="717" t="s">
        <v>3113</v>
      </c>
      <c r="D41" s="404" t="s">
        <v>33</v>
      </c>
      <c r="E41" s="405">
        <f>+IF(ISBLANK(Table6!E71),"",Table6!E71)</f>
        <v>132759.378</v>
      </c>
      <c r="F41" s="405">
        <f>+IF(ISBLANK(Table6!F71),"",Table6!F71)</f>
        <v>937.29</v>
      </c>
      <c r="G41" s="405">
        <f>+IF(ISBLANK(Table6!G71),"",Table6!G71)</f>
        <v>0</v>
      </c>
      <c r="H41" s="405">
        <f>+IF(ISBLANK(Table6!H71),"",Table6!H71)</f>
        <v>133696.66799999998</v>
      </c>
      <c r="I41" s="405">
        <f>+IF(ISBLANK(Table6!I71),"",Table6!I71)</f>
        <v>0.85499999999999998</v>
      </c>
      <c r="J41" s="405">
        <f>+IF(ISBLANK(Table6!J71),"",Table6!J71)</f>
        <v>624.43600000000004</v>
      </c>
      <c r="K41" s="405">
        <f>+IF(ISBLANK(Table6!K71),"",Table6!K71)</f>
        <v>2198.1689999999999</v>
      </c>
      <c r="L41" s="405">
        <f>+IF(ISBLANK(Table6!L71),"",Table6!L71)</f>
        <v>0</v>
      </c>
      <c r="M41" s="405">
        <f>+IF(ISBLANK(Table6!M71),"",Table6!M71)</f>
        <v>136520.128</v>
      </c>
      <c r="N41" s="405">
        <f>+IF(ISBLANK(Table6!N71),"",Table6!N71)</f>
        <v>133697.52299999999</v>
      </c>
      <c r="O41" s="243"/>
      <c r="P41" s="244">
        <f t="shared" si="0"/>
        <v>-2.9103830456733704E-11</v>
      </c>
      <c r="Q41" s="245">
        <f t="shared" si="1"/>
        <v>2.9103830456733704E-11</v>
      </c>
    </row>
    <row r="42" spans="1:17" ht="10.35" customHeight="1" x14ac:dyDescent="0.25">
      <c r="A42" s="164" t="s">
        <v>2152</v>
      </c>
      <c r="B42" s="164" t="s">
        <v>1231</v>
      </c>
      <c r="C42" s="853" t="s">
        <v>3072</v>
      </c>
      <c r="D42" s="342" t="s">
        <v>33</v>
      </c>
      <c r="E42" s="93"/>
      <c r="F42" s="93"/>
      <c r="G42" s="93"/>
      <c r="H42" s="93" t="str">
        <f>IF(OR(E42="NA",F42="NA",G42="NA"),"NA",IF(AND(E42="",F42="",G42=""),"",SUM(E42:G42)))</f>
        <v/>
      </c>
      <c r="I42" s="93"/>
      <c r="J42" s="93"/>
      <c r="K42" s="97"/>
      <c r="L42" s="93"/>
      <c r="M42" s="93" t="str">
        <f>IF(OR(H42="NA",I42="NA",J42="NA",K42="NA",L42="NA"),"NA",IF(AND(H42="",I42="",J42="",K42="",L42=""),"",SUM(H42:L42)))</f>
        <v/>
      </c>
      <c r="N42" s="93"/>
      <c r="O42" s="243"/>
      <c r="P42" s="244">
        <f t="shared" si="0"/>
        <v>0</v>
      </c>
      <c r="Q42" s="245">
        <f t="shared" si="1"/>
        <v>0</v>
      </c>
    </row>
    <row r="43" spans="1:17" ht="10.35" customHeight="1" x14ac:dyDescent="0.25">
      <c r="A43" s="164" t="s">
        <v>2153</v>
      </c>
      <c r="B43" s="164" t="s">
        <v>1232</v>
      </c>
      <c r="C43" s="853" t="s">
        <v>3085</v>
      </c>
      <c r="D43" s="342" t="s">
        <v>33</v>
      </c>
      <c r="E43" s="93"/>
      <c r="F43" s="93"/>
      <c r="G43" s="93"/>
      <c r="H43" s="93" t="str">
        <f>IF(OR(E43="NA",F43="NA",G43="NA"),"NA",IF(AND(E43="",F43="",G43=""),"",SUM(E43:G43)))</f>
        <v/>
      </c>
      <c r="I43" s="93"/>
      <c r="J43" s="93"/>
      <c r="K43" s="97"/>
      <c r="L43" s="93"/>
      <c r="M43" s="93" t="str">
        <f>IF(OR(H43="NA",I43="NA",J43="NA",K43="NA",L43="NA"),"NA",IF(AND(H43="",I43="",J43="",K43="",L43=""),"",SUM(H43:L43)))</f>
        <v/>
      </c>
      <c r="N43" s="93"/>
      <c r="O43" s="243"/>
      <c r="P43" s="244">
        <f t="shared" si="0"/>
        <v>0</v>
      </c>
      <c r="Q43" s="245">
        <f t="shared" si="1"/>
        <v>0</v>
      </c>
    </row>
    <row r="44" spans="1:17" ht="10.35" customHeight="1" x14ac:dyDescent="0.25">
      <c r="A44" s="164" t="s">
        <v>2154</v>
      </c>
      <c r="B44" s="164" t="s">
        <v>1233</v>
      </c>
      <c r="C44" s="853" t="s">
        <v>3086</v>
      </c>
      <c r="D44" s="342" t="s">
        <v>33</v>
      </c>
      <c r="E44" s="93"/>
      <c r="F44" s="93"/>
      <c r="G44" s="93"/>
      <c r="H44" s="93" t="str">
        <f>IF(OR(E44="NA",F44="NA",G44="NA"),"NA",IF(AND(E44="",F44="",G44=""),"",SUM(E44:G44)))</f>
        <v/>
      </c>
      <c r="I44" s="93"/>
      <c r="J44" s="93"/>
      <c r="K44" s="97"/>
      <c r="L44" s="93"/>
      <c r="M44" s="93" t="str">
        <f>IF(OR(H44="NA",I44="NA",J44="NA",K44="NA",L44="NA"),"NA",IF(AND(H44="",I44="",J44="",K44="",L44=""),"",SUM(H44:L44)))</f>
        <v/>
      </c>
      <c r="N44" s="93"/>
      <c r="O44" s="243"/>
      <c r="P44" s="244">
        <f t="shared" si="0"/>
        <v>0</v>
      </c>
      <c r="Q44" s="245">
        <f t="shared" si="1"/>
        <v>0</v>
      </c>
    </row>
    <row r="45" spans="1:17" ht="10.35" customHeight="1" x14ac:dyDescent="0.25">
      <c r="A45" s="164" t="s">
        <v>2155</v>
      </c>
      <c r="B45" s="161" t="s">
        <v>1234</v>
      </c>
      <c r="C45" s="856" t="s">
        <v>3087</v>
      </c>
      <c r="D45" s="360" t="s">
        <v>33</v>
      </c>
      <c r="E45" s="190"/>
      <c r="F45" s="190"/>
      <c r="G45" s="190"/>
      <c r="H45" s="190" t="str">
        <f>IF(OR(E45="NA",F45="NA",G45="NA"),"NA",IF(AND(E45="",F45="",G45=""),"",SUM(E45:G45)))</f>
        <v/>
      </c>
      <c r="I45" s="190"/>
      <c r="J45" s="190"/>
      <c r="K45" s="191"/>
      <c r="L45" s="190"/>
      <c r="M45" s="190" t="str">
        <f>IF(OR(H45="NA",I45="NA",J45="NA",K45="NA",L45="NA"),"NA",IF(AND(H45="",I45="",J45="",K45="",L45=""),"",SUM(H45:L45)))</f>
        <v/>
      </c>
      <c r="N45" s="190"/>
      <c r="O45" s="243"/>
      <c r="P45" s="269">
        <f t="shared" si="0"/>
        <v>0</v>
      </c>
      <c r="Q45" s="270">
        <f t="shared" si="1"/>
        <v>0</v>
      </c>
    </row>
    <row r="46" spans="1:17" ht="10.5" customHeight="1" x14ac:dyDescent="0.2">
      <c r="B46" s="271"/>
      <c r="C46" s="125"/>
      <c r="D46" s="125"/>
      <c r="E46" s="272"/>
      <c r="F46" s="272"/>
      <c r="G46" s="272"/>
      <c r="H46" s="272"/>
      <c r="I46" s="272"/>
      <c r="J46" s="272"/>
      <c r="K46" s="272"/>
      <c r="L46" s="272"/>
      <c r="M46" s="272"/>
      <c r="N46" s="272"/>
      <c r="O46" s="282"/>
      <c r="P46" s="357"/>
      <c r="Q46" s="357"/>
    </row>
    <row r="47" spans="1:17" s="379" customFormat="1" ht="15" customHeight="1" x14ac:dyDescent="0.2">
      <c r="B47" s="621" t="s">
        <v>2536</v>
      </c>
      <c r="C47" s="620"/>
      <c r="D47" s="275"/>
      <c r="E47" s="328"/>
      <c r="F47" s="328"/>
      <c r="G47" s="328"/>
      <c r="H47" s="328"/>
      <c r="I47" s="328"/>
      <c r="J47" s="328"/>
      <c r="K47" s="328"/>
      <c r="L47" s="328"/>
      <c r="M47" s="328"/>
      <c r="N47" s="329"/>
      <c r="O47" s="395"/>
      <c r="P47" s="380"/>
      <c r="Q47" s="380"/>
    </row>
    <row r="48" spans="1:17" ht="12.95" customHeight="1" x14ac:dyDescent="0.2">
      <c r="B48" s="867" t="s">
        <v>2380</v>
      </c>
      <c r="C48" s="858"/>
      <c r="D48" s="125" t="s">
        <v>33</v>
      </c>
      <c r="E48" s="331"/>
      <c r="F48" s="331"/>
      <c r="G48" s="331"/>
      <c r="H48" s="331"/>
      <c r="I48" s="331"/>
      <c r="J48" s="331"/>
      <c r="K48" s="331"/>
      <c r="L48" s="331"/>
      <c r="M48" s="331"/>
      <c r="N48" s="331"/>
      <c r="O48" s="282"/>
      <c r="P48" s="357"/>
      <c r="Q48" s="357"/>
    </row>
    <row r="49" spans="2:17" ht="10.35" customHeight="1" x14ac:dyDescent="0.2">
      <c r="B49" s="866"/>
      <c r="C49" s="858" t="s">
        <v>797</v>
      </c>
      <c r="D49" s="125" t="s">
        <v>33</v>
      </c>
      <c r="E49" s="332">
        <f t="shared" ref="E49:N49" si="2">IF(OR(E8="NA",E9="NA",E22="NA"),"NA",-SUM(E8)+SUM(E9)+SUM(E22))</f>
        <v>-1.4551915228366852E-11</v>
      </c>
      <c r="F49" s="332">
        <f t="shared" si="2"/>
        <v>3.808509063674137E-12</v>
      </c>
      <c r="G49" s="332">
        <f t="shared" si="2"/>
        <v>0</v>
      </c>
      <c r="H49" s="332">
        <f t="shared" si="2"/>
        <v>-1.8189894035458565E-11</v>
      </c>
      <c r="I49" s="332">
        <f t="shared" si="2"/>
        <v>0</v>
      </c>
      <c r="J49" s="332">
        <f t="shared" si="2"/>
        <v>5.2402526762307389E-13</v>
      </c>
      <c r="K49" s="332">
        <f t="shared" si="2"/>
        <v>3.0269120543380268E-12</v>
      </c>
      <c r="L49" s="332">
        <f t="shared" si="2"/>
        <v>0</v>
      </c>
      <c r="M49" s="332">
        <f t="shared" si="2"/>
        <v>-5.0931703299283981E-11</v>
      </c>
      <c r="N49" s="332">
        <f t="shared" si="2"/>
        <v>1.0913936421275139E-11</v>
      </c>
      <c r="O49" s="282"/>
      <c r="P49" s="357"/>
      <c r="Q49" s="357"/>
    </row>
    <row r="50" spans="2:17" ht="10.35" customHeight="1" x14ac:dyDescent="0.2">
      <c r="B50" s="868"/>
      <c r="C50" s="861" t="s">
        <v>798</v>
      </c>
      <c r="D50" s="79" t="s">
        <v>33</v>
      </c>
      <c r="E50" s="332">
        <f t="shared" ref="E50:N50" si="3">IF(OR(E9="NA",E10="NA",E17="NA",E18="NA",E19="NA",E20="NA",E21="NA"),"NA",-SUM(E9)+SUM(E10)+SUM(E17)+SUM(E18)+SUM(E19)+SUM(E20)+SUM(E21))</f>
        <v>-182909.94699999999</v>
      </c>
      <c r="F50" s="332">
        <f t="shared" si="3"/>
        <v>-24298.497000000003</v>
      </c>
      <c r="G50" s="332">
        <f t="shared" si="3"/>
        <v>6935.5889999999999</v>
      </c>
      <c r="H50" s="332">
        <f t="shared" si="3"/>
        <v>-200272.85499999998</v>
      </c>
      <c r="I50" s="332">
        <f t="shared" si="3"/>
        <v>-17021.364000000001</v>
      </c>
      <c r="J50" s="332">
        <f t="shared" si="3"/>
        <v>-46188.188999999998</v>
      </c>
      <c r="K50" s="332">
        <f t="shared" si="3"/>
        <v>-106612.02600000001</v>
      </c>
      <c r="L50" s="332">
        <f t="shared" si="3"/>
        <v>8922.5400000000009</v>
      </c>
      <c r="M50" s="332">
        <f t="shared" si="3"/>
        <v>-361171.89399999997</v>
      </c>
      <c r="N50" s="332">
        <f t="shared" si="3"/>
        <v>-217294.21899999998</v>
      </c>
      <c r="O50" s="282"/>
      <c r="P50" s="357"/>
      <c r="Q50" s="357"/>
    </row>
    <row r="51" spans="2:17" ht="10.35" customHeight="1" x14ac:dyDescent="0.2">
      <c r="B51" s="868"/>
      <c r="C51" s="861" t="s">
        <v>799</v>
      </c>
      <c r="D51" s="79" t="s">
        <v>33</v>
      </c>
      <c r="E51" s="332">
        <f t="shared" ref="E51:N51" si="4">IF(OR(E22="NA",E23="NA",E24="NA",E25="NA",E26="NA"),"NA",-SUM(E22)+SUM(E23)+SUM(E24)+SUM(E25)+SUM(E26))</f>
        <v>-12066.417000000001</v>
      </c>
      <c r="F51" s="332">
        <f t="shared" si="4"/>
        <v>-195.03500000000003</v>
      </c>
      <c r="G51" s="332">
        <f t="shared" si="4"/>
        <v>0</v>
      </c>
      <c r="H51" s="332">
        <f t="shared" si="4"/>
        <v>-12261.452000000001</v>
      </c>
      <c r="I51" s="332">
        <f t="shared" si="4"/>
        <v>0</v>
      </c>
      <c r="J51" s="332">
        <f t="shared" si="4"/>
        <v>-2.3010000000000002</v>
      </c>
      <c r="K51" s="332">
        <f t="shared" si="4"/>
        <v>-1.0030000000000001</v>
      </c>
      <c r="L51" s="332">
        <f t="shared" si="4"/>
        <v>0</v>
      </c>
      <c r="M51" s="332">
        <f t="shared" si="4"/>
        <v>-12264.756000000001</v>
      </c>
      <c r="N51" s="332">
        <f t="shared" si="4"/>
        <v>-12261.452000000001</v>
      </c>
      <c r="O51" s="282"/>
      <c r="P51" s="357"/>
      <c r="Q51" s="357"/>
    </row>
    <row r="52" spans="2:17" ht="10.35" customHeight="1" x14ac:dyDescent="0.2">
      <c r="B52" s="868"/>
      <c r="C52" s="861" t="s">
        <v>803</v>
      </c>
      <c r="D52" s="79"/>
      <c r="E52" s="332">
        <f t="shared" ref="E52:N52" si="5">IF(OR(E10="NA",E11="NA",E14="NA",E15="NA",E16="NA"),"NA",-SUM(E10)+SUM(E11)+SUM(E14)+SUM(E15)+SUM(E16))</f>
        <v>0</v>
      </c>
      <c r="F52" s="332">
        <f t="shared" si="5"/>
        <v>0</v>
      </c>
      <c r="G52" s="332">
        <f t="shared" si="5"/>
        <v>0</v>
      </c>
      <c r="H52" s="332">
        <f t="shared" si="5"/>
        <v>0</v>
      </c>
      <c r="I52" s="332">
        <f t="shared" si="5"/>
        <v>0</v>
      </c>
      <c r="J52" s="332">
        <f t="shared" si="5"/>
        <v>0</v>
      </c>
      <c r="K52" s="332">
        <f t="shared" si="5"/>
        <v>0</v>
      </c>
      <c r="L52" s="332">
        <f t="shared" si="5"/>
        <v>0</v>
      </c>
      <c r="M52" s="332">
        <f t="shared" si="5"/>
        <v>0</v>
      </c>
      <c r="N52" s="332">
        <f t="shared" si="5"/>
        <v>0</v>
      </c>
      <c r="O52" s="282"/>
      <c r="P52" s="357"/>
      <c r="Q52" s="357"/>
    </row>
    <row r="53" spans="2:17" ht="10.35" customHeight="1" x14ac:dyDescent="0.2">
      <c r="B53" s="868"/>
      <c r="C53" s="862" t="s">
        <v>804</v>
      </c>
      <c r="D53" s="154"/>
      <c r="E53" s="333">
        <f t="shared" ref="E53:N53" si="6">IF(OR(E11="NA",E12="NA",E13="NA"),"NA",-SUM(E11)+SUM(E12)+SUM(E13))</f>
        <v>0</v>
      </c>
      <c r="F53" s="333">
        <f t="shared" si="6"/>
        <v>0</v>
      </c>
      <c r="G53" s="333">
        <f t="shared" si="6"/>
        <v>0</v>
      </c>
      <c r="H53" s="333">
        <f t="shared" si="6"/>
        <v>0</v>
      </c>
      <c r="I53" s="333">
        <f t="shared" si="6"/>
        <v>0</v>
      </c>
      <c r="J53" s="333">
        <f t="shared" si="6"/>
        <v>0</v>
      </c>
      <c r="K53" s="333">
        <f t="shared" si="6"/>
        <v>0</v>
      </c>
      <c r="L53" s="333">
        <f t="shared" si="6"/>
        <v>0</v>
      </c>
      <c r="M53" s="333">
        <f t="shared" si="6"/>
        <v>0</v>
      </c>
      <c r="N53" s="333">
        <f t="shared" si="6"/>
        <v>0</v>
      </c>
      <c r="O53" s="282"/>
      <c r="P53" s="357"/>
      <c r="Q53" s="357"/>
    </row>
    <row r="54" spans="2:17" ht="10.35" customHeight="1" x14ac:dyDescent="0.2">
      <c r="B54" s="866"/>
      <c r="C54" s="858" t="s">
        <v>800</v>
      </c>
      <c r="D54" s="125" t="s">
        <v>33</v>
      </c>
      <c r="E54" s="332">
        <f t="shared" ref="E54:N54" si="7">IF(OR(E27="NA",E28="NA",E41="NA"),"NA",-SUM(E27)+SUM(E28)+SUM(E41))</f>
        <v>2.9103830456733704E-11</v>
      </c>
      <c r="F54" s="332">
        <f t="shared" si="7"/>
        <v>9.0949470177292824E-13</v>
      </c>
      <c r="G54" s="332">
        <f t="shared" si="7"/>
        <v>0</v>
      </c>
      <c r="H54" s="332">
        <f t="shared" si="7"/>
        <v>2.9103830456733704E-11</v>
      </c>
      <c r="I54" s="332">
        <f t="shared" si="7"/>
        <v>4.3653969328261155E-13</v>
      </c>
      <c r="J54" s="332">
        <f t="shared" si="7"/>
        <v>-1.4779288903810084E-12</v>
      </c>
      <c r="K54" s="332">
        <f t="shared" si="7"/>
        <v>-1.8189894035458565E-12</v>
      </c>
      <c r="L54" s="332">
        <f t="shared" si="7"/>
        <v>0</v>
      </c>
      <c r="M54" s="332">
        <f t="shared" si="7"/>
        <v>-2.9103830456733704E-11</v>
      </c>
      <c r="N54" s="332">
        <f t="shared" si="7"/>
        <v>5.8207660913467407E-11</v>
      </c>
      <c r="O54" s="282"/>
      <c r="P54" s="357"/>
      <c r="Q54" s="357"/>
    </row>
    <row r="55" spans="2:17" ht="10.35" customHeight="1" x14ac:dyDescent="0.2">
      <c r="B55" s="866"/>
      <c r="C55" s="861" t="s">
        <v>801</v>
      </c>
      <c r="D55" s="125" t="s">
        <v>33</v>
      </c>
      <c r="E55" s="332">
        <f t="shared" ref="E55:N55" si="8">IF(OR(E28="NA",E29="NA",E36="NA",E37="NA",E38="NA",E39="NA",E40="NA"),"NA",-SUM(E28)+SUM(E29)+SUM(E36)+SUM(E37)+SUM(E38)+SUM(E39)+SUM(E40))</f>
        <v>-389660.99400000001</v>
      </c>
      <c r="F55" s="332">
        <f t="shared" si="8"/>
        <v>-9951.8950000000004</v>
      </c>
      <c r="G55" s="332">
        <f t="shared" si="8"/>
        <v>6849.4220000000005</v>
      </c>
      <c r="H55" s="332">
        <f t="shared" si="8"/>
        <v>-392763.46700000006</v>
      </c>
      <c r="I55" s="332">
        <f t="shared" si="8"/>
        <v>-10095.784000000001</v>
      </c>
      <c r="J55" s="332">
        <f t="shared" si="8"/>
        <v>-19318.275999999998</v>
      </c>
      <c r="K55" s="332">
        <f t="shared" si="8"/>
        <v>-38023.103999999999</v>
      </c>
      <c r="L55" s="332">
        <f t="shared" si="8"/>
        <v>4488.777000000001</v>
      </c>
      <c r="M55" s="332">
        <f t="shared" si="8"/>
        <v>-455711.85400000005</v>
      </c>
      <c r="N55" s="332">
        <f t="shared" si="8"/>
        <v>-402859.25100000005</v>
      </c>
      <c r="O55" s="282"/>
      <c r="P55" s="357"/>
      <c r="Q55" s="357"/>
    </row>
    <row r="56" spans="2:17" ht="10.35" customHeight="1" x14ac:dyDescent="0.2">
      <c r="B56" s="868"/>
      <c r="C56" s="861" t="s">
        <v>802</v>
      </c>
      <c r="D56" s="79" t="s">
        <v>33</v>
      </c>
      <c r="E56" s="332">
        <f t="shared" ref="E56:N56" si="9">IF(OR(E41="NA",E42="NA",E43="NA",E44="NA",E45="NA"),"NA",-SUM(E41)+SUM(E42)+SUM(E43)+SUM(E44)+SUM(E45))</f>
        <v>-132759.378</v>
      </c>
      <c r="F56" s="332">
        <f t="shared" si="9"/>
        <v>-937.29</v>
      </c>
      <c r="G56" s="332">
        <f t="shared" si="9"/>
        <v>0</v>
      </c>
      <c r="H56" s="332">
        <f t="shared" si="9"/>
        <v>-133696.66799999998</v>
      </c>
      <c r="I56" s="332">
        <f t="shared" si="9"/>
        <v>-0.85499999999999998</v>
      </c>
      <c r="J56" s="332">
        <f t="shared" si="9"/>
        <v>-624.43600000000004</v>
      </c>
      <c r="K56" s="332">
        <f t="shared" si="9"/>
        <v>-2198.1689999999999</v>
      </c>
      <c r="L56" s="332">
        <f t="shared" si="9"/>
        <v>0</v>
      </c>
      <c r="M56" s="332">
        <f t="shared" si="9"/>
        <v>-136520.128</v>
      </c>
      <c r="N56" s="332">
        <f t="shared" si="9"/>
        <v>-133697.52299999999</v>
      </c>
      <c r="O56" s="282"/>
      <c r="P56" s="357"/>
      <c r="Q56" s="357"/>
    </row>
    <row r="57" spans="2:17" ht="10.35" customHeight="1" x14ac:dyDescent="0.2">
      <c r="B57" s="868"/>
      <c r="C57" s="859" t="s">
        <v>854</v>
      </c>
      <c r="D57" s="79"/>
      <c r="E57" s="332">
        <f t="shared" ref="E57:N57" si="10">IF(OR(E29="NA",E30="NA",E33="NA",E34="NA",E35="NA"),"NA",-SUM(E29)+SUM(E30)+SUM(E33)+SUM(E34)+SUM(E35))</f>
        <v>0</v>
      </c>
      <c r="F57" s="332">
        <f t="shared" si="10"/>
        <v>0</v>
      </c>
      <c r="G57" s="332">
        <f t="shared" si="10"/>
        <v>0</v>
      </c>
      <c r="H57" s="332">
        <f t="shared" si="10"/>
        <v>0</v>
      </c>
      <c r="I57" s="332">
        <f t="shared" si="10"/>
        <v>0</v>
      </c>
      <c r="J57" s="332">
        <f t="shared" si="10"/>
        <v>0</v>
      </c>
      <c r="K57" s="332">
        <f t="shared" si="10"/>
        <v>0</v>
      </c>
      <c r="L57" s="332">
        <f t="shared" si="10"/>
        <v>0</v>
      </c>
      <c r="M57" s="332">
        <f t="shared" si="10"/>
        <v>0</v>
      </c>
      <c r="N57" s="332">
        <f t="shared" si="10"/>
        <v>0</v>
      </c>
      <c r="O57" s="282"/>
      <c r="P57" s="357"/>
      <c r="Q57" s="357"/>
    </row>
    <row r="58" spans="2:17" ht="10.35" customHeight="1" x14ac:dyDescent="0.2">
      <c r="B58" s="869"/>
      <c r="C58" s="863" t="s">
        <v>855</v>
      </c>
      <c r="D58" s="154"/>
      <c r="E58" s="333">
        <f t="shared" ref="E58:N58" si="11">IF(OR(E30="NA",E31="NA",E32="NA"),"NA",-SUM(E30)+SUM(E31)+SUM(E32))</f>
        <v>0</v>
      </c>
      <c r="F58" s="333">
        <f t="shared" si="11"/>
        <v>0</v>
      </c>
      <c r="G58" s="333">
        <f t="shared" si="11"/>
        <v>0</v>
      </c>
      <c r="H58" s="333">
        <f t="shared" si="11"/>
        <v>0</v>
      </c>
      <c r="I58" s="333">
        <f t="shared" si="11"/>
        <v>0</v>
      </c>
      <c r="J58" s="333">
        <f t="shared" si="11"/>
        <v>0</v>
      </c>
      <c r="K58" s="333">
        <f t="shared" si="11"/>
        <v>0</v>
      </c>
      <c r="L58" s="333">
        <f t="shared" si="11"/>
        <v>0</v>
      </c>
      <c r="M58" s="333">
        <f t="shared" si="11"/>
        <v>0</v>
      </c>
      <c r="N58" s="333">
        <f t="shared" si="11"/>
        <v>0</v>
      </c>
      <c r="O58" s="282"/>
      <c r="P58" s="357"/>
      <c r="Q58" s="357"/>
    </row>
    <row r="59" spans="2:17" ht="12.95" customHeight="1" x14ac:dyDescent="0.2">
      <c r="B59" s="870" t="s">
        <v>3114</v>
      </c>
      <c r="C59" s="861"/>
      <c r="D59" s="342" t="s">
        <v>33</v>
      </c>
      <c r="E59" s="332"/>
      <c r="F59" s="332"/>
      <c r="G59" s="332"/>
      <c r="H59" s="332"/>
      <c r="I59" s="332"/>
      <c r="J59" s="332"/>
      <c r="K59" s="332"/>
      <c r="L59" s="332"/>
      <c r="M59" s="332"/>
      <c r="N59" s="332"/>
      <c r="O59" s="282"/>
      <c r="P59" s="357"/>
      <c r="Q59" s="357"/>
    </row>
    <row r="60" spans="2:17" ht="10.35" customHeight="1" x14ac:dyDescent="0.2">
      <c r="B60" s="866"/>
      <c r="C60" s="861" t="s">
        <v>3115</v>
      </c>
      <c r="D60" s="342" t="s">
        <v>33</v>
      </c>
      <c r="E60" s="332">
        <f>IF(OR(E8="NA",Table6!E22="NA"),"NA",-SUM(E8)+SUM(Table6!E22))</f>
        <v>0</v>
      </c>
      <c r="F60" s="332">
        <f>IF(OR(F8="NA",Table6!F22="NA"),"NA",-SUM(F8)+SUM(Table6!F22))</f>
        <v>0</v>
      </c>
      <c r="G60" s="332">
        <f>IF(OR(G8="NA",Table6!G22="NA"),"NA",-SUM(G8)+SUM(Table6!G22))</f>
        <v>0</v>
      </c>
      <c r="H60" s="332">
        <f>IF(OR(H8="NA",Table6!H22="NA"),"NA",-SUM(H8)+SUM(Table6!H22))</f>
        <v>0</v>
      </c>
      <c r="I60" s="332">
        <f>IF(OR(I8="NA",Table6!I22="NA"),"NA",-SUM(I8)+SUM(Table6!I22))</f>
        <v>0</v>
      </c>
      <c r="J60" s="332">
        <f>IF(OR(J8="NA",Table6!J22="NA"),"NA",-SUM(J8)+SUM(Table6!J22))</f>
        <v>0</v>
      </c>
      <c r="K60" s="332">
        <f>IF(OR(K8="NA",Table6!K22="NA"),"NA",-SUM(K8)+SUM(Table6!K22))</f>
        <v>0</v>
      </c>
      <c r="L60" s="332">
        <f>IF(OR(L8="NA",Table6!L22="NA"),"NA",-SUM(L8)+SUM(Table6!L22))</f>
        <v>0</v>
      </c>
      <c r="M60" s="332">
        <f>IF(OR(M8="NA",Table6!M22="NA"),"NA",-SUM(M8)+SUM(Table6!M22))</f>
        <v>0</v>
      </c>
      <c r="N60" s="332">
        <f>IF(OR(N8="NA",Table6!N22="NA"),"NA",-SUM(N8)+SUM(Table6!N22))</f>
        <v>0</v>
      </c>
      <c r="O60" s="282"/>
      <c r="P60" s="357"/>
      <c r="Q60" s="357"/>
    </row>
    <row r="61" spans="2:17" ht="10.35" customHeight="1" x14ac:dyDescent="0.2">
      <c r="B61" s="866"/>
      <c r="C61" s="861" t="s">
        <v>3116</v>
      </c>
      <c r="D61" s="342" t="s">
        <v>33</v>
      </c>
      <c r="E61" s="332">
        <f>IF(OR(E9="NA",Table6!E31="NA"),"NA",-SUM(E9)+SUM(Table6!E31))</f>
        <v>0</v>
      </c>
      <c r="F61" s="332">
        <f>IF(OR(F9="NA",Table6!F31="NA"),"NA",-SUM(F9)+SUM(Table6!F31))</f>
        <v>0</v>
      </c>
      <c r="G61" s="332">
        <f>IF(OR(G9="NA",Table6!G31="NA"),"NA",-SUM(G9)+SUM(Table6!G31))</f>
        <v>0</v>
      </c>
      <c r="H61" s="332">
        <f>IF(OR(H9="NA",Table6!H31="NA"),"NA",-SUM(H9)+SUM(Table6!H31))</f>
        <v>0</v>
      </c>
      <c r="I61" s="332">
        <f>IF(OR(I9="NA",Table6!I31="NA"),"NA",-SUM(I9)+SUM(Table6!I31))</f>
        <v>0</v>
      </c>
      <c r="J61" s="332">
        <f>IF(OR(J9="NA",Table6!J31="NA"),"NA",-SUM(J9)+SUM(Table6!J31))</f>
        <v>0</v>
      </c>
      <c r="K61" s="332">
        <f>IF(OR(K9="NA",Table6!K31="NA"),"NA",-SUM(K9)+SUM(Table6!K31))</f>
        <v>0</v>
      </c>
      <c r="L61" s="332">
        <f>IF(OR(L9="NA",Table6!L31="NA"),"NA",-SUM(L9)+SUM(Table6!L31))</f>
        <v>0</v>
      </c>
      <c r="M61" s="332">
        <f>IF(OR(M9="NA",Table6!M31="NA"),"NA",-SUM(M9)+SUM(Table6!M31))</f>
        <v>0</v>
      </c>
      <c r="N61" s="332">
        <f>IF(OR(N9="NA",Table6!N31="NA"),"NA",-SUM(N9)+SUM(Table6!N31))</f>
        <v>0</v>
      </c>
      <c r="O61" s="282"/>
      <c r="P61" s="357"/>
      <c r="Q61" s="357"/>
    </row>
    <row r="62" spans="2:17" ht="10.35" customHeight="1" x14ac:dyDescent="0.2">
      <c r="B62" s="866"/>
      <c r="C62" s="862" t="s">
        <v>3117</v>
      </c>
      <c r="D62" s="367" t="s">
        <v>33</v>
      </c>
      <c r="E62" s="333">
        <f>IF(OR(E22="NA",Table6!E40="NA"),"NA",-SUM(E22)+SUM(Table6!E40))</f>
        <v>0</v>
      </c>
      <c r="F62" s="333">
        <f>IF(OR(F22="NA",Table6!F40="NA"),"NA",-SUM(F22)+SUM(Table6!F40))</f>
        <v>0</v>
      </c>
      <c r="G62" s="333">
        <f>IF(OR(G22="NA",Table6!G40="NA"),"NA",-SUM(G22)+SUM(Table6!G40))</f>
        <v>0</v>
      </c>
      <c r="H62" s="333">
        <f>IF(OR(H22="NA",Table6!H40="NA"),"NA",-SUM(H22)+SUM(Table6!H40))</f>
        <v>0</v>
      </c>
      <c r="I62" s="333">
        <f>IF(OR(I22="NA",Table6!I40="NA"),"NA",-SUM(I22)+SUM(Table6!I40))</f>
        <v>0</v>
      </c>
      <c r="J62" s="333">
        <f>IF(OR(J22="NA",Table6!J40="NA"),"NA",-SUM(J22)+SUM(Table6!J40))</f>
        <v>0</v>
      </c>
      <c r="K62" s="333">
        <f>IF(OR(K22="NA",Table6!K40="NA"),"NA",-SUM(K22)+SUM(Table6!K40))</f>
        <v>0</v>
      </c>
      <c r="L62" s="333">
        <f>IF(OR(L22="NA",Table6!L40="NA"),"NA",-SUM(L22)+SUM(Table6!L40))</f>
        <v>0</v>
      </c>
      <c r="M62" s="333">
        <f>IF(OR(M22="NA",Table6!M40="NA"),"NA",-SUM(M22)+SUM(Table6!M40))</f>
        <v>0</v>
      </c>
      <c r="N62" s="333">
        <f>IF(OR(N22="NA",Table6!N40="NA"),"NA",-SUM(N22)+SUM(Table6!N40))</f>
        <v>0</v>
      </c>
      <c r="O62" s="282"/>
      <c r="P62" s="357"/>
      <c r="Q62" s="357"/>
    </row>
    <row r="63" spans="2:17" ht="10.35" customHeight="1" x14ac:dyDescent="0.2">
      <c r="B63" s="866"/>
      <c r="C63" s="861" t="s">
        <v>3118</v>
      </c>
      <c r="D63" s="342" t="s">
        <v>33</v>
      </c>
      <c r="E63" s="332">
        <f>IF(OR(E27="NA",Table6!E49="NA"),"NA",-SUM(E27)+SUM(Table6!E49))</f>
        <v>0</v>
      </c>
      <c r="F63" s="332">
        <f>IF(OR(F27="NA",Table6!F49="NA"),"NA",-SUM(F27)+SUM(Table6!F49))</f>
        <v>0</v>
      </c>
      <c r="G63" s="332">
        <f>IF(OR(G27="NA",Table6!G49="NA"),"NA",-SUM(G27)+SUM(Table6!G49))</f>
        <v>0</v>
      </c>
      <c r="H63" s="332">
        <f>IF(OR(H27="NA",Table6!H49="NA"),"NA",-SUM(H27)+SUM(Table6!H49))</f>
        <v>0</v>
      </c>
      <c r="I63" s="332">
        <f>IF(OR(I27="NA",Table6!I49="NA"),"NA",-SUM(I27)+SUM(Table6!I49))</f>
        <v>0</v>
      </c>
      <c r="J63" s="332">
        <f>IF(OR(J27="NA",Table6!J49="NA"),"NA",-SUM(J27)+SUM(Table6!J49))</f>
        <v>0</v>
      </c>
      <c r="K63" s="332">
        <f>IF(OR(K27="NA",Table6!K49="NA"),"NA",-SUM(K27)+SUM(Table6!K49))</f>
        <v>0</v>
      </c>
      <c r="L63" s="332">
        <f>IF(OR(L27="NA",Table6!L49="NA"),"NA",-SUM(L27)+SUM(Table6!L49))</f>
        <v>0</v>
      </c>
      <c r="M63" s="332">
        <f>IF(OR(M27="NA",Table6!M49="NA"),"NA",-SUM(M27)+SUM(Table6!M49))</f>
        <v>0</v>
      </c>
      <c r="N63" s="332">
        <f>IF(OR(N27="NA",Table6!N49="NA"),"NA",-SUM(N27)+SUM(Table6!N49))</f>
        <v>0</v>
      </c>
      <c r="O63" s="282"/>
      <c r="P63" s="357"/>
      <c r="Q63" s="357"/>
    </row>
    <row r="64" spans="2:17" ht="10.35" customHeight="1" x14ac:dyDescent="0.2">
      <c r="B64" s="866"/>
      <c r="C64" s="861" t="s">
        <v>3119</v>
      </c>
      <c r="D64" s="342" t="s">
        <v>33</v>
      </c>
      <c r="E64" s="332">
        <f>IF(OR(E28="NA",Table6!E63="NA"),"NA",-SUM(E28)+SUM(Table6!E63))</f>
        <v>0</v>
      </c>
      <c r="F64" s="332">
        <f>IF(OR(F28="NA",Table6!F63="NA"),"NA",-SUM(F28)+SUM(Table6!F63))</f>
        <v>0</v>
      </c>
      <c r="G64" s="332">
        <f>IF(OR(G28="NA",Table6!G63="NA"),"NA",-SUM(G28)+SUM(Table6!G63))</f>
        <v>0</v>
      </c>
      <c r="H64" s="332">
        <f>IF(OR(H28="NA",Table6!H63="NA"),"NA",-SUM(H28)+SUM(Table6!H63))</f>
        <v>0</v>
      </c>
      <c r="I64" s="332">
        <f>IF(OR(I28="NA",Table6!I63="NA"),"NA",-SUM(I28)+SUM(Table6!I63))</f>
        <v>0</v>
      </c>
      <c r="J64" s="332">
        <f>IF(OR(J28="NA",Table6!J63="NA"),"NA",-SUM(J28)+SUM(Table6!J63))</f>
        <v>0</v>
      </c>
      <c r="K64" s="332">
        <f>IF(OR(K28="NA",Table6!K63="NA"),"NA",-SUM(K28)+SUM(Table6!K63))</f>
        <v>0</v>
      </c>
      <c r="L64" s="332">
        <f>IF(OR(L28="NA",Table6!L63="NA"),"NA",-SUM(L28)+SUM(Table6!L63))</f>
        <v>0</v>
      </c>
      <c r="M64" s="332">
        <f>IF(OR(M28="NA",Table6!M63="NA"),"NA",-SUM(M28)+SUM(Table6!M63))</f>
        <v>0</v>
      </c>
      <c r="N64" s="332">
        <f>IF(OR(N28="NA",Table6!N63="NA"),"NA",-SUM(N28)+SUM(Table6!N63))</f>
        <v>0</v>
      </c>
      <c r="O64" s="282"/>
      <c r="P64" s="357"/>
      <c r="Q64" s="357"/>
    </row>
    <row r="65" spans="2:17" ht="10.35" customHeight="1" x14ac:dyDescent="0.2">
      <c r="B65" s="869"/>
      <c r="C65" s="862" t="s">
        <v>3120</v>
      </c>
      <c r="D65" s="367" t="s">
        <v>33</v>
      </c>
      <c r="E65" s="333">
        <f>IF(OR(E41="NA",Table6!E71="NA"),"NA",-SUM(E41)+SUM(Table6!E71))</f>
        <v>0</v>
      </c>
      <c r="F65" s="333">
        <f>IF(OR(F41="NA",Table6!F71="NA"),"NA",-SUM(F41)+SUM(Table6!F71))</f>
        <v>0</v>
      </c>
      <c r="G65" s="333">
        <f>IF(OR(G41="NA",Table6!G71="NA"),"NA",-SUM(G41)+SUM(Table6!G71))</f>
        <v>0</v>
      </c>
      <c r="H65" s="333">
        <f>IF(OR(H41="NA",Table6!H71="NA"),"NA",-SUM(H41)+SUM(Table6!H71))</f>
        <v>0</v>
      </c>
      <c r="I65" s="333">
        <f>IF(OR(I41="NA",Table6!I71="NA"),"NA",-SUM(I41)+SUM(Table6!I71))</f>
        <v>0</v>
      </c>
      <c r="J65" s="333">
        <f>IF(OR(J41="NA",Table6!J71="NA"),"NA",-SUM(J41)+SUM(Table6!J71))</f>
        <v>0</v>
      </c>
      <c r="K65" s="333">
        <f>IF(OR(K41="NA",Table6!K71="NA"),"NA",-SUM(K41)+SUM(Table6!K71))</f>
        <v>0</v>
      </c>
      <c r="L65" s="333">
        <f>IF(OR(L41="NA",Table6!L71="NA"),"NA",-SUM(L41)+SUM(Table6!L71))</f>
        <v>0</v>
      </c>
      <c r="M65" s="333">
        <f>IF(OR(M41="NA",Table6!M71="NA"),"NA",-SUM(M41)+SUM(Table6!M71))</f>
        <v>0</v>
      </c>
      <c r="N65" s="333">
        <f>IF(OR(N41="NA",Table6!N71="NA"),"NA",-SUM(N41)+SUM(Table6!N71))</f>
        <v>0</v>
      </c>
      <c r="O65" s="282"/>
      <c r="P65" s="357"/>
      <c r="Q65" s="357"/>
    </row>
    <row r="66" spans="2:17" s="125" customFormat="1" ht="10.9" customHeight="1" x14ac:dyDescent="0.15">
      <c r="B66" s="864" t="s">
        <v>2408</v>
      </c>
      <c r="C66" s="860"/>
      <c r="E66" s="290"/>
      <c r="F66" s="290"/>
      <c r="G66" s="290"/>
      <c r="H66" s="290"/>
      <c r="I66" s="290"/>
      <c r="J66" s="290"/>
      <c r="K66" s="290"/>
      <c r="L66" s="290"/>
      <c r="M66" s="290"/>
      <c r="N66" s="290"/>
      <c r="O66" s="272"/>
      <c r="P66" s="272"/>
      <c r="Q66" s="272"/>
    </row>
    <row r="67" spans="2:17" s="125" customFormat="1" ht="10.9" customHeight="1" x14ac:dyDescent="0.15">
      <c r="B67" s="864"/>
      <c r="C67" s="871" t="s">
        <v>2409</v>
      </c>
      <c r="E67" s="290"/>
      <c r="F67" s="290"/>
      <c r="G67" s="290"/>
      <c r="H67" s="290"/>
      <c r="I67" s="290"/>
      <c r="J67" s="290"/>
      <c r="K67" s="290"/>
      <c r="L67" s="290"/>
      <c r="M67" s="290"/>
      <c r="N67" s="290"/>
      <c r="O67" s="272"/>
      <c r="P67" s="272"/>
      <c r="Q67" s="272"/>
    </row>
    <row r="68" spans="2:17" s="125" customFormat="1" ht="10.9" customHeight="1" x14ac:dyDescent="0.15">
      <c r="B68" s="865"/>
      <c r="C68" s="872" t="s">
        <v>3121</v>
      </c>
      <c r="E68" s="292"/>
      <c r="F68" s="292"/>
      <c r="G68" s="283" t="str">
        <f>IF(OR(G8="NA",G27="NA"),"NA",IF(ROUND((SUM(G8)-SUM(G27)),1)=0,"si","verificar!"))</f>
        <v>verificar!</v>
      </c>
      <c r="H68" s="292"/>
      <c r="I68" s="292"/>
      <c r="J68" s="292"/>
      <c r="K68" s="292"/>
      <c r="L68" s="283" t="str">
        <f>IF(OR(L8="NA",L27="NA"),"NA",IF(ROUND((SUM(L8)-SUM(L27)),1)=0,"si","verificar!"))</f>
        <v>verificar!</v>
      </c>
      <c r="M68" s="292"/>
      <c r="N68" s="292"/>
      <c r="O68" s="272"/>
      <c r="P68" s="272"/>
      <c r="Q68" s="272"/>
    </row>
    <row r="69" spans="2:17" s="125" customFormat="1" ht="9.75" customHeight="1" x14ac:dyDescent="0.15">
      <c r="B69" s="864"/>
      <c r="C69" s="871" t="s">
        <v>2639</v>
      </c>
      <c r="E69" s="290"/>
      <c r="F69" s="290"/>
      <c r="G69" s="290"/>
      <c r="H69" s="290"/>
      <c r="I69" s="290"/>
      <c r="J69" s="290"/>
      <c r="K69" s="290"/>
      <c r="L69" s="290"/>
      <c r="M69" s="290"/>
      <c r="N69" s="290"/>
      <c r="O69" s="272"/>
      <c r="P69" s="272"/>
      <c r="Q69" s="272"/>
    </row>
    <row r="70" spans="2:17" s="356" customFormat="1" ht="9.75" customHeight="1" x14ac:dyDescent="0.15">
      <c r="B70" s="866"/>
      <c r="C70" s="873" t="s">
        <v>3122</v>
      </c>
      <c r="D70" s="125"/>
      <c r="E70" s="292"/>
      <c r="F70" s="292"/>
      <c r="G70" s="292"/>
      <c r="H70" s="292"/>
      <c r="I70" s="292"/>
      <c r="J70" s="292"/>
      <c r="K70" s="292"/>
      <c r="L70" s="292"/>
      <c r="M70" s="283" t="str">
        <f t="array" ref="M70">IF(OR(G10:G16="NA"),"NA",IF(AND(ROUND(M10:M16,1)=0),"si","verificar!"))</f>
        <v>si</v>
      </c>
      <c r="N70" s="292"/>
      <c r="O70" s="272"/>
      <c r="P70" s="272"/>
      <c r="Q70" s="371"/>
    </row>
    <row r="71" spans="2:17" s="356" customFormat="1" ht="9.75" customHeight="1" x14ac:dyDescent="0.15">
      <c r="B71" s="866"/>
      <c r="C71" s="873" t="s">
        <v>3123</v>
      </c>
      <c r="D71" s="125"/>
      <c r="E71" s="292"/>
      <c r="F71" s="292"/>
      <c r="G71" s="292"/>
      <c r="H71" s="292"/>
      <c r="I71" s="292"/>
      <c r="J71" s="292"/>
      <c r="K71" s="292"/>
      <c r="L71" s="292"/>
      <c r="M71" s="283" t="str">
        <f t="array" ref="M71">IF(OR(G29:G35="NA"),"NA",IF(AND(ROUND(M29:M35,1)=0),"si","verificar!"))</f>
        <v>si</v>
      </c>
      <c r="N71" s="292"/>
      <c r="O71" s="272"/>
      <c r="P71" s="272"/>
      <c r="Q71" s="371"/>
    </row>
    <row r="72" spans="2:17" s="125" customFormat="1" ht="10.9" customHeight="1" x14ac:dyDescent="0.15">
      <c r="B72" s="864"/>
      <c r="C72" s="871" t="s">
        <v>2415</v>
      </c>
      <c r="E72" s="290"/>
      <c r="F72" s="290"/>
      <c r="G72" s="290"/>
      <c r="H72" s="290"/>
      <c r="I72" s="290"/>
      <c r="J72" s="290"/>
      <c r="K72" s="290"/>
      <c r="L72" s="290"/>
      <c r="M72" s="290"/>
      <c r="N72" s="290"/>
      <c r="O72" s="272"/>
      <c r="P72" s="272"/>
      <c r="Q72" s="272"/>
    </row>
    <row r="73" spans="2:17" s="125" customFormat="1" ht="10.9" customHeight="1" x14ac:dyDescent="0.15">
      <c r="B73" s="865"/>
      <c r="C73" s="872" t="s">
        <v>3124</v>
      </c>
      <c r="E73" s="292"/>
      <c r="F73" s="292"/>
      <c r="G73" s="283" t="str">
        <f t="array" ref="G73">IF(OR(G17:G21="NA"),"NA",+IF(AND(ROUND(G17:G21,1)=0),"si","verificar!"))</f>
        <v>si</v>
      </c>
      <c r="H73" s="292"/>
      <c r="I73" s="292"/>
      <c r="J73" s="292"/>
      <c r="K73" s="292"/>
      <c r="L73" s="283" t="str">
        <f t="array" ref="L73">IF(OR(L17:L21="NA"),"NA",+IF(AND(ROUND(L17:L21,1)=0),"si","verificar!"))</f>
        <v>si</v>
      </c>
      <c r="M73" s="292"/>
      <c r="N73" s="292"/>
      <c r="O73" s="272"/>
      <c r="P73" s="272"/>
      <c r="Q73" s="272"/>
    </row>
    <row r="74" spans="2:17" s="125" customFormat="1" ht="10.9" customHeight="1" x14ac:dyDescent="0.15">
      <c r="B74" s="865"/>
      <c r="C74" s="872" t="s">
        <v>3125</v>
      </c>
      <c r="E74" s="292"/>
      <c r="F74" s="292"/>
      <c r="G74" s="283" t="str">
        <f t="array" ref="G74">IF(OR(G22:G26="NA"),"NA",IF(AND(ROUND(G22:G26,1)=0),"si","verificar!"))</f>
        <v>si</v>
      </c>
      <c r="H74" s="292"/>
      <c r="I74" s="292"/>
      <c r="J74" s="292"/>
      <c r="K74" s="292"/>
      <c r="L74" s="283" t="str">
        <f t="array" ref="L74">IF(OR(L22:L26="NA"),"NA",IF(AND(ROUND(L22:L26,1)=0),"si","verificar!"))</f>
        <v>si</v>
      </c>
      <c r="M74" s="292"/>
      <c r="N74" s="292"/>
      <c r="O74" s="272"/>
      <c r="P74" s="272"/>
      <c r="Q74" s="272"/>
    </row>
    <row r="75" spans="2:17" s="125" customFormat="1" ht="10.9" customHeight="1" x14ac:dyDescent="0.15">
      <c r="B75" s="865"/>
      <c r="C75" s="872" t="s">
        <v>3126</v>
      </c>
      <c r="E75" s="292"/>
      <c r="F75" s="292"/>
      <c r="G75" s="283" t="str">
        <f t="array" ref="G75">IF(OR(G36:G40="NA"),"NA",IF(AND(ROUND(G36:G40,1)=0),"si","verificar!"))</f>
        <v>si</v>
      </c>
      <c r="H75" s="292"/>
      <c r="I75" s="292"/>
      <c r="J75" s="292"/>
      <c r="K75" s="292"/>
      <c r="L75" s="283" t="str">
        <f t="array" ref="L75">IF(OR(L36:L40="NA"),"NA",IF(AND(ROUND(L36:L40,1)=0),"si","verificar!"))</f>
        <v>si</v>
      </c>
      <c r="M75" s="292"/>
      <c r="N75" s="292"/>
      <c r="O75" s="272"/>
      <c r="P75" s="272"/>
      <c r="Q75" s="272"/>
    </row>
    <row r="76" spans="2:17" s="125" customFormat="1" ht="10.9" customHeight="1" x14ac:dyDescent="0.15">
      <c r="B76" s="865"/>
      <c r="C76" s="872" t="s">
        <v>3127</v>
      </c>
      <c r="E76" s="292"/>
      <c r="F76" s="292"/>
      <c r="G76" s="283" t="str">
        <f t="array" ref="G76">IF(OR(G41:G45="NA"),"NA",IF(AND(ROUND(G41:G45,1)=0),"si","verificar!"))</f>
        <v>si</v>
      </c>
      <c r="H76" s="292"/>
      <c r="I76" s="292"/>
      <c r="J76" s="292"/>
      <c r="K76" s="292"/>
      <c r="L76" s="283" t="str">
        <f t="array" ref="L76">IF(OR(L41:L45="NA"),"NA",IF(AND(ROUND(L41:L45,1)=0),"si","verificar!"))</f>
        <v>si</v>
      </c>
      <c r="M76" s="292"/>
      <c r="N76" s="292"/>
      <c r="O76" s="272"/>
      <c r="P76" s="272"/>
      <c r="Q76" s="272"/>
    </row>
    <row r="77" spans="2:17" s="125" customFormat="1" ht="10.9" customHeight="1" x14ac:dyDescent="0.15">
      <c r="B77" s="864"/>
      <c r="C77" s="871" t="s">
        <v>2651</v>
      </c>
      <c r="E77" s="290"/>
      <c r="F77" s="290"/>
      <c r="G77" s="293"/>
      <c r="H77" s="290"/>
      <c r="I77" s="290"/>
      <c r="J77" s="290"/>
      <c r="K77" s="290"/>
      <c r="L77" s="293"/>
      <c r="M77" s="290"/>
      <c r="N77" s="290"/>
      <c r="O77" s="272"/>
      <c r="P77" s="272"/>
      <c r="Q77" s="272"/>
    </row>
    <row r="78" spans="2:17" s="125" customFormat="1" ht="10.9" customHeight="1" x14ac:dyDescent="0.15">
      <c r="B78" s="865"/>
      <c r="C78" s="872" t="s">
        <v>3128</v>
      </c>
      <c r="E78" s="292"/>
      <c r="F78" s="292"/>
      <c r="G78" s="283" t="str">
        <f>IF(OR(G10="NA",G29="NA"),"NA",IF(ROUND(G10,1)=ROUND(G29,1),"si","verificar!"))</f>
        <v>si</v>
      </c>
      <c r="H78" s="292"/>
      <c r="I78" s="292"/>
      <c r="J78" s="292"/>
      <c r="K78" s="292"/>
      <c r="L78" s="283" t="str">
        <f>IF(OR(L10="NA",L29="NA"),"NA",IF(ROUND(L10,1)=ROUND(L29,1),"si","verificar!"))</f>
        <v>si</v>
      </c>
      <c r="M78" s="292"/>
      <c r="N78" s="292"/>
      <c r="O78" s="272"/>
      <c r="P78" s="272"/>
      <c r="Q78" s="272"/>
    </row>
    <row r="79" spans="2:17" ht="10.5" customHeight="1" x14ac:dyDescent="0.2">
      <c r="B79" s="294"/>
      <c r="C79" s="80"/>
      <c r="D79" s="360"/>
      <c r="E79" s="377"/>
      <c r="F79" s="377"/>
      <c r="G79" s="377"/>
      <c r="H79" s="377"/>
      <c r="I79" s="377"/>
      <c r="J79" s="377"/>
      <c r="K79" s="377"/>
      <c r="L79" s="377"/>
      <c r="M79" s="377"/>
      <c r="N79" s="377"/>
      <c r="O79" s="282"/>
      <c r="P79" s="357"/>
      <c r="Q79" s="357"/>
    </row>
    <row r="80" spans="2:17" x14ac:dyDescent="0.2">
      <c r="B80" s="271"/>
      <c r="C80" s="125"/>
      <c r="D80" s="125"/>
      <c r="E80" s="125"/>
      <c r="F80" s="125"/>
      <c r="G80" s="125"/>
      <c r="H80" s="125"/>
      <c r="I80" s="125"/>
      <c r="J80" s="125"/>
      <c r="K80" s="125"/>
      <c r="L80" s="125"/>
      <c r="M80" s="125"/>
      <c r="N80" s="125"/>
    </row>
    <row r="81" spans="2:14" x14ac:dyDescent="0.2">
      <c r="B81" s="271"/>
      <c r="C81" s="125"/>
      <c r="D81" s="125"/>
      <c r="E81" s="125"/>
      <c r="F81" s="125"/>
      <c r="G81" s="125"/>
      <c r="H81" s="125"/>
      <c r="I81" s="125"/>
      <c r="J81" s="125"/>
      <c r="K81" s="125"/>
      <c r="L81" s="125"/>
      <c r="M81" s="125"/>
      <c r="N81" s="125"/>
    </row>
    <row r="82" spans="2:14" x14ac:dyDescent="0.2">
      <c r="B82" s="271"/>
      <c r="C82" s="125"/>
      <c r="D82" s="125"/>
      <c r="E82" s="125"/>
      <c r="F82" s="125"/>
      <c r="G82" s="125"/>
      <c r="H82" s="125"/>
      <c r="I82" s="125"/>
      <c r="J82" s="125"/>
      <c r="K82" s="125"/>
      <c r="L82" s="125"/>
      <c r="M82" s="125"/>
      <c r="N82" s="125"/>
    </row>
    <row r="83" spans="2:14" x14ac:dyDescent="0.2">
      <c r="B83" s="271"/>
      <c r="C83" s="125"/>
      <c r="D83" s="125"/>
      <c r="E83" s="125"/>
      <c r="F83" s="125"/>
      <c r="G83" s="125"/>
      <c r="H83" s="125"/>
      <c r="I83" s="125"/>
      <c r="J83" s="125"/>
      <c r="K83" s="125"/>
      <c r="L83" s="125"/>
      <c r="M83" s="125"/>
      <c r="N83" s="125"/>
    </row>
    <row r="84" spans="2:14" x14ac:dyDescent="0.2">
      <c r="B84" s="271"/>
      <c r="C84" s="125"/>
      <c r="D84" s="125"/>
      <c r="E84" s="125"/>
      <c r="F84" s="125"/>
      <c r="G84" s="125"/>
      <c r="H84" s="125"/>
      <c r="I84" s="125"/>
      <c r="J84" s="125"/>
      <c r="K84" s="125"/>
      <c r="L84" s="125"/>
      <c r="M84" s="125"/>
      <c r="N84" s="125"/>
    </row>
    <row r="85" spans="2:14" x14ac:dyDescent="0.2">
      <c r="B85" s="271"/>
      <c r="C85" s="125"/>
      <c r="D85" s="125"/>
      <c r="E85" s="125"/>
      <c r="F85" s="125"/>
      <c r="G85" s="125"/>
      <c r="H85" s="125"/>
      <c r="I85" s="125"/>
      <c r="J85" s="125"/>
      <c r="K85" s="125"/>
      <c r="L85" s="125"/>
      <c r="M85" s="125"/>
      <c r="N85" s="125"/>
    </row>
    <row r="86" spans="2:14" x14ac:dyDescent="0.2">
      <c r="B86" s="271"/>
      <c r="C86" s="125"/>
      <c r="D86" s="125"/>
      <c r="E86" s="125"/>
      <c r="F86" s="125"/>
      <c r="G86" s="125"/>
      <c r="H86" s="125"/>
      <c r="I86" s="125"/>
      <c r="J86" s="125"/>
      <c r="K86" s="125"/>
      <c r="L86" s="125"/>
      <c r="M86" s="125"/>
      <c r="N86" s="125"/>
    </row>
    <row r="87" spans="2:14" x14ac:dyDescent="0.2">
      <c r="B87" s="271"/>
      <c r="C87" s="125"/>
      <c r="D87" s="125"/>
      <c r="E87" s="125"/>
      <c r="F87" s="125"/>
      <c r="G87" s="125"/>
      <c r="H87" s="125"/>
      <c r="I87" s="125"/>
      <c r="J87" s="125"/>
      <c r="K87" s="125"/>
      <c r="L87" s="125"/>
      <c r="M87" s="125"/>
      <c r="N87" s="125"/>
    </row>
    <row r="88" spans="2:14" x14ac:dyDescent="0.2">
      <c r="B88" s="271"/>
      <c r="C88" s="125"/>
      <c r="D88" s="125"/>
      <c r="E88" s="125"/>
      <c r="F88" s="125"/>
      <c r="G88" s="125"/>
      <c r="H88" s="125"/>
      <c r="I88" s="125"/>
      <c r="J88" s="125"/>
      <c r="K88" s="125"/>
      <c r="L88" s="125"/>
      <c r="M88" s="125"/>
      <c r="N88" s="125"/>
    </row>
    <row r="89" spans="2:14" x14ac:dyDescent="0.2">
      <c r="B89" s="271"/>
      <c r="C89" s="125"/>
      <c r="D89" s="125"/>
      <c r="E89" s="125"/>
      <c r="F89" s="125"/>
      <c r="G89" s="125"/>
      <c r="H89" s="125"/>
      <c r="I89" s="125"/>
      <c r="J89" s="125"/>
      <c r="K89" s="125"/>
      <c r="L89" s="125"/>
      <c r="M89" s="125"/>
      <c r="N89" s="125"/>
    </row>
    <row r="90" spans="2:14" x14ac:dyDescent="0.2">
      <c r="B90" s="271"/>
      <c r="C90" s="125"/>
      <c r="D90" s="125"/>
      <c r="E90" s="125"/>
      <c r="F90" s="125"/>
      <c r="G90" s="125"/>
      <c r="H90" s="125"/>
      <c r="I90" s="125"/>
      <c r="J90" s="125"/>
      <c r="K90" s="125"/>
      <c r="L90" s="125"/>
      <c r="M90" s="125"/>
      <c r="N90" s="125"/>
    </row>
    <row r="91" spans="2:14" x14ac:dyDescent="0.2">
      <c r="B91" s="271"/>
      <c r="C91" s="125"/>
      <c r="D91" s="125"/>
      <c r="E91" s="125"/>
      <c r="F91" s="125"/>
      <c r="G91" s="125"/>
      <c r="H91" s="125"/>
      <c r="I91" s="125"/>
      <c r="J91" s="125"/>
      <c r="K91" s="125"/>
      <c r="L91" s="125"/>
      <c r="M91" s="125"/>
      <c r="N91" s="125"/>
    </row>
    <row r="92" spans="2:14" x14ac:dyDescent="0.2">
      <c r="B92" s="271"/>
      <c r="C92" s="125"/>
      <c r="D92" s="125"/>
      <c r="E92" s="125"/>
      <c r="F92" s="125"/>
      <c r="G92" s="125"/>
      <c r="H92" s="125"/>
      <c r="I92" s="125"/>
      <c r="J92" s="125"/>
      <c r="K92" s="125"/>
      <c r="L92" s="125"/>
      <c r="M92" s="125"/>
      <c r="N92" s="125"/>
    </row>
    <row r="93" spans="2:14" x14ac:dyDescent="0.2">
      <c r="B93" s="271"/>
      <c r="C93" s="125"/>
      <c r="D93" s="125"/>
      <c r="E93" s="125"/>
      <c r="F93" s="125"/>
      <c r="G93" s="125"/>
      <c r="H93" s="125"/>
      <c r="I93" s="125"/>
      <c r="J93" s="125"/>
      <c r="K93" s="125"/>
      <c r="L93" s="125"/>
      <c r="M93" s="125"/>
      <c r="N93" s="125"/>
    </row>
    <row r="94" spans="2:14" x14ac:dyDescent="0.2">
      <c r="B94" s="271"/>
      <c r="C94" s="125"/>
      <c r="D94" s="125"/>
      <c r="E94" s="125"/>
      <c r="F94" s="125"/>
      <c r="G94" s="125"/>
      <c r="H94" s="125"/>
      <c r="I94" s="125"/>
      <c r="J94" s="125"/>
      <c r="K94" s="125"/>
      <c r="L94" s="125"/>
      <c r="M94" s="125"/>
      <c r="N94" s="125"/>
    </row>
    <row r="95" spans="2:14" x14ac:dyDescent="0.2">
      <c r="B95" s="271"/>
      <c r="C95" s="125"/>
      <c r="D95" s="125"/>
      <c r="E95" s="125"/>
      <c r="F95" s="125"/>
      <c r="G95" s="125"/>
      <c r="H95" s="125"/>
      <c r="I95" s="125"/>
      <c r="J95" s="125"/>
      <c r="K95" s="125"/>
      <c r="L95" s="125"/>
      <c r="M95" s="125"/>
      <c r="N95" s="125"/>
    </row>
    <row r="96" spans="2:14" x14ac:dyDescent="0.2">
      <c r="B96" s="271"/>
      <c r="C96" s="125"/>
      <c r="D96" s="125"/>
      <c r="E96" s="125"/>
      <c r="F96" s="125"/>
      <c r="G96" s="125"/>
      <c r="H96" s="125"/>
      <c r="I96" s="125"/>
      <c r="J96" s="125"/>
      <c r="K96" s="125"/>
      <c r="L96" s="125"/>
      <c r="M96" s="125"/>
      <c r="N96" s="125"/>
    </row>
    <row r="97" spans="2:14" x14ac:dyDescent="0.2">
      <c r="B97" s="271"/>
      <c r="C97" s="125"/>
      <c r="D97" s="125"/>
      <c r="E97" s="125"/>
      <c r="F97" s="125"/>
      <c r="G97" s="125"/>
      <c r="H97" s="125"/>
      <c r="I97" s="125"/>
      <c r="J97" s="125"/>
      <c r="K97" s="125"/>
      <c r="L97" s="125"/>
      <c r="M97" s="125"/>
      <c r="N97" s="125"/>
    </row>
    <row r="98" spans="2:14" x14ac:dyDescent="0.2">
      <c r="B98" s="271"/>
      <c r="C98" s="125"/>
      <c r="D98" s="125"/>
      <c r="E98" s="125"/>
      <c r="F98" s="125"/>
      <c r="G98" s="125"/>
      <c r="H98" s="125"/>
      <c r="I98" s="125"/>
      <c r="J98" s="125"/>
      <c r="K98" s="125"/>
      <c r="L98" s="125"/>
      <c r="M98" s="125"/>
      <c r="N98" s="125"/>
    </row>
    <row r="99" spans="2:14" x14ac:dyDescent="0.2">
      <c r="B99" s="271"/>
      <c r="C99" s="125"/>
      <c r="D99" s="125"/>
      <c r="E99" s="125"/>
      <c r="F99" s="125"/>
      <c r="G99" s="125"/>
      <c r="H99" s="125"/>
      <c r="I99" s="125"/>
      <c r="J99" s="125"/>
      <c r="K99" s="125"/>
      <c r="L99" s="125"/>
      <c r="M99" s="125"/>
      <c r="N99" s="125"/>
    </row>
    <row r="100" spans="2:14" x14ac:dyDescent="0.2">
      <c r="B100" s="271"/>
      <c r="C100" s="125"/>
      <c r="D100" s="125"/>
      <c r="E100" s="125"/>
      <c r="F100" s="125"/>
      <c r="G100" s="125"/>
      <c r="H100" s="125"/>
      <c r="I100" s="125"/>
      <c r="J100" s="125"/>
      <c r="K100" s="125"/>
      <c r="L100" s="125"/>
      <c r="M100" s="125"/>
      <c r="N100" s="125"/>
    </row>
    <row r="101" spans="2:14" x14ac:dyDescent="0.2">
      <c r="B101" s="271"/>
      <c r="C101" s="125"/>
      <c r="D101" s="125"/>
      <c r="E101" s="125"/>
      <c r="F101" s="125"/>
      <c r="G101" s="125"/>
      <c r="H101" s="125"/>
      <c r="I101" s="125"/>
      <c r="J101" s="125"/>
      <c r="K101" s="125"/>
      <c r="L101" s="125"/>
      <c r="M101" s="125"/>
      <c r="N101" s="125"/>
    </row>
    <row r="102" spans="2:14" x14ac:dyDescent="0.2">
      <c r="B102" s="271"/>
      <c r="C102" s="125"/>
      <c r="D102" s="125"/>
      <c r="E102" s="125"/>
      <c r="F102" s="125"/>
      <c r="G102" s="125"/>
      <c r="H102" s="125"/>
      <c r="I102" s="125"/>
      <c r="J102" s="125"/>
      <c r="K102" s="125"/>
      <c r="L102" s="125"/>
      <c r="M102" s="125"/>
      <c r="N102" s="125"/>
    </row>
    <row r="103" spans="2:14" x14ac:dyDescent="0.2">
      <c r="B103" s="271"/>
      <c r="C103" s="125"/>
      <c r="D103" s="125"/>
      <c r="E103" s="125"/>
      <c r="F103" s="125"/>
      <c r="G103" s="125"/>
      <c r="H103" s="125"/>
      <c r="I103" s="125"/>
      <c r="J103" s="125"/>
      <c r="K103" s="125"/>
      <c r="L103" s="125"/>
      <c r="M103" s="125"/>
      <c r="N103" s="125"/>
    </row>
    <row r="104" spans="2:14" x14ac:dyDescent="0.2">
      <c r="B104" s="271"/>
      <c r="C104" s="125"/>
      <c r="D104" s="125"/>
      <c r="E104" s="125"/>
      <c r="F104" s="125"/>
      <c r="G104" s="125"/>
      <c r="H104" s="125"/>
      <c r="I104" s="125"/>
      <c r="J104" s="125"/>
      <c r="K104" s="125"/>
      <c r="L104" s="125"/>
      <c r="M104" s="125"/>
      <c r="N104" s="125"/>
    </row>
    <row r="105" spans="2:14" x14ac:dyDescent="0.2">
      <c r="B105" s="271"/>
      <c r="C105" s="125"/>
      <c r="D105" s="125"/>
      <c r="E105" s="125"/>
      <c r="F105" s="125"/>
      <c r="G105" s="125"/>
      <c r="H105" s="125"/>
      <c r="I105" s="125"/>
      <c r="J105" s="125"/>
      <c r="K105" s="125"/>
      <c r="L105" s="125"/>
      <c r="M105" s="125"/>
      <c r="N105" s="125"/>
    </row>
    <row r="106" spans="2:14" x14ac:dyDescent="0.2">
      <c r="B106" s="271"/>
      <c r="C106" s="125"/>
      <c r="D106" s="125"/>
      <c r="E106" s="125"/>
      <c r="F106" s="125"/>
      <c r="G106" s="125"/>
      <c r="H106" s="125"/>
      <c r="I106" s="125"/>
      <c r="J106" s="125"/>
      <c r="K106" s="125"/>
      <c r="L106" s="125"/>
      <c r="M106" s="125"/>
      <c r="N106" s="125"/>
    </row>
    <row r="107" spans="2:14" x14ac:dyDescent="0.2">
      <c r="B107" s="271"/>
      <c r="C107" s="125"/>
      <c r="D107" s="125"/>
      <c r="E107" s="125"/>
      <c r="F107" s="125"/>
      <c r="G107" s="125"/>
      <c r="H107" s="125"/>
      <c r="I107" s="125"/>
      <c r="J107" s="125"/>
      <c r="K107" s="125"/>
      <c r="L107" s="125"/>
      <c r="M107" s="125"/>
      <c r="N107" s="125"/>
    </row>
    <row r="108" spans="2:14" x14ac:dyDescent="0.2">
      <c r="B108" s="271"/>
      <c r="C108" s="125"/>
      <c r="D108" s="125"/>
      <c r="E108" s="125"/>
      <c r="F108" s="125"/>
      <c r="G108" s="125"/>
      <c r="H108" s="125"/>
      <c r="I108" s="125"/>
      <c r="J108" s="125"/>
      <c r="K108" s="125"/>
      <c r="L108" s="125"/>
      <c r="M108" s="125"/>
      <c r="N108" s="125"/>
    </row>
    <row r="109" spans="2:14" x14ac:dyDescent="0.2">
      <c r="B109" s="271"/>
      <c r="C109" s="125"/>
      <c r="D109" s="125"/>
      <c r="E109" s="125"/>
      <c r="F109" s="125"/>
      <c r="G109" s="125"/>
      <c r="H109" s="125"/>
      <c r="I109" s="125"/>
      <c r="J109" s="125"/>
      <c r="K109" s="125"/>
      <c r="L109" s="125"/>
      <c r="M109" s="125"/>
      <c r="N109" s="125"/>
    </row>
    <row r="110" spans="2:14" x14ac:dyDescent="0.2">
      <c r="B110" s="271"/>
      <c r="C110" s="125"/>
      <c r="D110" s="125"/>
      <c r="E110" s="125"/>
      <c r="F110" s="125"/>
      <c r="G110" s="125"/>
      <c r="H110" s="125"/>
      <c r="I110" s="125"/>
      <c r="J110" s="125"/>
      <c r="K110" s="125"/>
      <c r="L110" s="125"/>
      <c r="M110" s="125"/>
      <c r="N110" s="125"/>
    </row>
    <row r="111" spans="2:14" x14ac:dyDescent="0.2">
      <c r="B111" s="271"/>
      <c r="C111" s="125"/>
      <c r="D111" s="125"/>
      <c r="E111" s="125"/>
      <c r="F111" s="125"/>
      <c r="G111" s="125"/>
      <c r="H111" s="125"/>
      <c r="I111" s="125"/>
      <c r="J111" s="125"/>
      <c r="K111" s="125"/>
      <c r="L111" s="125"/>
      <c r="M111" s="125"/>
      <c r="N111" s="125"/>
    </row>
    <row r="112" spans="2:14" x14ac:dyDescent="0.2">
      <c r="B112" s="271"/>
      <c r="C112" s="125"/>
      <c r="D112" s="125"/>
      <c r="E112" s="125"/>
      <c r="F112" s="125"/>
      <c r="G112" s="125"/>
      <c r="H112" s="125"/>
      <c r="I112" s="125"/>
      <c r="J112" s="125"/>
      <c r="K112" s="125"/>
      <c r="L112" s="125"/>
      <c r="M112" s="125"/>
      <c r="N112" s="125"/>
    </row>
    <row r="113" spans="2:14" x14ac:dyDescent="0.2">
      <c r="B113" s="271"/>
      <c r="C113" s="125"/>
      <c r="D113" s="125"/>
      <c r="E113" s="125"/>
      <c r="F113" s="125"/>
      <c r="G113" s="125"/>
      <c r="H113" s="125"/>
      <c r="I113" s="125"/>
      <c r="J113" s="125"/>
      <c r="K113" s="125"/>
      <c r="L113" s="125"/>
      <c r="M113" s="125"/>
      <c r="N113" s="125"/>
    </row>
    <row r="114" spans="2:14" x14ac:dyDescent="0.2">
      <c r="B114" s="271"/>
      <c r="C114" s="125"/>
      <c r="D114" s="125"/>
      <c r="E114" s="125"/>
      <c r="F114" s="125"/>
      <c r="G114" s="125"/>
      <c r="H114" s="125"/>
      <c r="I114" s="125"/>
      <c r="J114" s="125"/>
      <c r="K114" s="125"/>
      <c r="L114" s="125"/>
      <c r="M114" s="125"/>
      <c r="N114" s="125"/>
    </row>
    <row r="115" spans="2:14" x14ac:dyDescent="0.2">
      <c r="B115" s="271"/>
      <c r="C115" s="125"/>
      <c r="D115" s="125"/>
      <c r="E115" s="125"/>
      <c r="F115" s="125"/>
      <c r="G115" s="125"/>
      <c r="H115" s="125"/>
      <c r="I115" s="125"/>
      <c r="J115" s="125"/>
      <c r="K115" s="125"/>
      <c r="L115" s="125"/>
      <c r="M115" s="125"/>
      <c r="N115" s="125"/>
    </row>
    <row r="116" spans="2:14" x14ac:dyDescent="0.2">
      <c r="B116" s="271"/>
      <c r="C116" s="125"/>
      <c r="D116" s="125"/>
      <c r="E116" s="125"/>
      <c r="F116" s="125"/>
      <c r="G116" s="125"/>
      <c r="H116" s="125"/>
      <c r="I116" s="125"/>
      <c r="J116" s="125"/>
      <c r="K116" s="125"/>
      <c r="L116" s="125"/>
      <c r="M116" s="125"/>
      <c r="N116" s="125"/>
    </row>
    <row r="117" spans="2:14" x14ac:dyDescent="0.2">
      <c r="B117" s="271"/>
      <c r="C117" s="125"/>
      <c r="D117" s="125"/>
      <c r="E117" s="125"/>
      <c r="F117" s="125"/>
      <c r="G117" s="125"/>
      <c r="H117" s="125"/>
      <c r="I117" s="125"/>
      <c r="J117" s="125"/>
      <c r="K117" s="125"/>
      <c r="L117" s="125"/>
      <c r="M117" s="125"/>
      <c r="N117" s="125"/>
    </row>
    <row r="118" spans="2:14" x14ac:dyDescent="0.2">
      <c r="B118" s="271"/>
      <c r="C118" s="125"/>
      <c r="D118" s="125"/>
      <c r="E118" s="125"/>
      <c r="F118" s="125"/>
      <c r="G118" s="125"/>
      <c r="H118" s="125"/>
      <c r="I118" s="125"/>
      <c r="J118" s="125"/>
      <c r="K118" s="125"/>
      <c r="L118" s="125"/>
      <c r="M118" s="125"/>
      <c r="N118" s="125"/>
    </row>
    <row r="119" spans="2:14" x14ac:dyDescent="0.2">
      <c r="B119" s="271"/>
      <c r="C119" s="125"/>
      <c r="D119" s="125"/>
      <c r="E119" s="125"/>
      <c r="F119" s="125"/>
      <c r="G119" s="125"/>
      <c r="H119" s="125"/>
      <c r="I119" s="125"/>
      <c r="J119" s="125"/>
      <c r="K119" s="125"/>
      <c r="L119" s="125"/>
      <c r="M119" s="125"/>
      <c r="N119" s="125"/>
    </row>
    <row r="120" spans="2:14" x14ac:dyDescent="0.2">
      <c r="B120" s="271"/>
      <c r="C120" s="125"/>
      <c r="D120" s="125"/>
      <c r="E120" s="125"/>
      <c r="F120" s="125"/>
      <c r="G120" s="125"/>
      <c r="H120" s="125"/>
      <c r="I120" s="125"/>
      <c r="J120" s="125"/>
      <c r="K120" s="125"/>
      <c r="L120" s="125"/>
      <c r="M120" s="125"/>
      <c r="N120" s="125"/>
    </row>
    <row r="121" spans="2:14" x14ac:dyDescent="0.2">
      <c r="B121" s="271"/>
      <c r="C121" s="125"/>
      <c r="D121" s="125"/>
      <c r="E121" s="125"/>
      <c r="F121" s="125"/>
      <c r="G121" s="125"/>
      <c r="H121" s="125"/>
      <c r="I121" s="125"/>
      <c r="J121" s="125"/>
      <c r="K121" s="125"/>
      <c r="L121" s="125"/>
      <c r="M121" s="125"/>
      <c r="N121" s="125"/>
    </row>
    <row r="122" spans="2:14" x14ac:dyDescent="0.2">
      <c r="B122" s="271"/>
      <c r="C122" s="125"/>
      <c r="D122" s="125"/>
      <c r="E122" s="125"/>
      <c r="F122" s="125"/>
      <c r="G122" s="125"/>
      <c r="H122" s="125"/>
      <c r="I122" s="125"/>
      <c r="J122" s="125"/>
      <c r="K122" s="125"/>
      <c r="L122" s="125"/>
      <c r="M122" s="125"/>
      <c r="N122" s="125"/>
    </row>
    <row r="123" spans="2:14" x14ac:dyDescent="0.2">
      <c r="B123" s="271"/>
      <c r="C123" s="125"/>
      <c r="D123" s="125"/>
      <c r="E123" s="125"/>
      <c r="F123" s="125"/>
      <c r="G123" s="125"/>
      <c r="H123" s="125"/>
      <c r="I123" s="125"/>
      <c r="J123" s="125"/>
      <c r="K123" s="125"/>
      <c r="L123" s="125"/>
      <c r="M123" s="125"/>
      <c r="N123" s="125"/>
    </row>
    <row r="124" spans="2:14" x14ac:dyDescent="0.2">
      <c r="B124" s="271"/>
      <c r="C124" s="125"/>
      <c r="D124" s="125"/>
      <c r="E124" s="125"/>
      <c r="F124" s="125"/>
      <c r="G124" s="125"/>
      <c r="H124" s="125"/>
      <c r="I124" s="125"/>
      <c r="J124" s="125"/>
      <c r="K124" s="125"/>
      <c r="L124" s="125"/>
      <c r="M124" s="125"/>
      <c r="N124" s="125"/>
    </row>
  </sheetData>
  <sheetProtection password="EECE" sheet="1" objects="1" scenarios="1" formatColumns="0" formatRows="0"/>
  <customSheetViews>
    <customSheetView guid="{C3088B2E-F853-4D7E-B687-C6500891DFCB}" scale="110" showPageBreaks="1" fitToPage="1" printArea="1">
      <pane xSplit="3" ySplit="6" topLeftCell="K25"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E29" sqref="E29"/>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B4:C5"/>
    <mergeCell ref="G1:M1"/>
    <mergeCell ref="N3:N5"/>
    <mergeCell ref="M4:M5"/>
    <mergeCell ref="P4:Q4"/>
    <mergeCell ref="G3:H3"/>
    <mergeCell ref="F2:N2"/>
    <mergeCell ref="L4:L5"/>
    <mergeCell ref="E4:H4"/>
    <mergeCell ref="I4:I5"/>
    <mergeCell ref="J4:J5"/>
    <mergeCell ref="K4:K5"/>
  </mergeCells>
  <conditionalFormatting sqref="P8:Q45">
    <cfRule type="cellIs" dxfId="56" priority="51" operator="greaterThan">
      <formula>0.5</formula>
    </cfRule>
    <cfRule type="cellIs" dxfId="55" priority="50" operator="lessThan">
      <formula>-0.5</formula>
    </cfRule>
    <cfRule type="containsText" dxfId="54" priority="46" operator="containsText" text="NV">
      <formula>NOT(ISERROR(SEARCH("NV",P8)))</formula>
    </cfRule>
  </conditionalFormatting>
  <conditionalFormatting sqref="E48:N65">
    <cfRule type="cellIs" dxfId="53" priority="49" operator="greaterThan">
      <formula>0.5</formula>
    </cfRule>
    <cfRule type="cellIs" dxfId="52" priority="48" operator="lessThan">
      <formula>-0.5</formula>
    </cfRule>
    <cfRule type="containsText" dxfId="51" priority="45" operator="containsText" text="NV">
      <formula>NOT(ISERROR(SEARCH("NV",E48)))</formula>
    </cfRule>
  </conditionalFormatting>
  <conditionalFormatting sqref="E49:E58">
    <cfRule type="cellIs" dxfId="50" priority="44" operator="greaterThan">
      <formula>0.5</formula>
    </cfRule>
    <cfRule type="cellIs" dxfId="49" priority="43" operator="lessThan">
      <formula>-0.5</formula>
    </cfRule>
    <cfRule type="containsText" dxfId="48" priority="42" operator="containsText" text="NV">
      <formula>NOT(ISERROR(SEARCH("NV",E49)))</formula>
    </cfRule>
  </conditionalFormatting>
  <conditionalFormatting sqref="E60:E65">
    <cfRule type="cellIs" dxfId="47" priority="41" operator="greaterThan">
      <formula>0.5</formula>
    </cfRule>
    <cfRule type="cellIs" dxfId="46" priority="40" operator="lessThan">
      <formula>-0.5</formula>
    </cfRule>
    <cfRule type="containsText" dxfId="45" priority="39" operator="containsText" text="NV">
      <formula>NOT(ISERROR(SEARCH("NV",E60)))</formula>
    </cfRule>
  </conditionalFormatting>
  <conditionalFormatting sqref="F49:N58">
    <cfRule type="cellIs" dxfId="44" priority="36" operator="greaterThan">
      <formula>0.5</formula>
    </cfRule>
    <cfRule type="cellIs" dxfId="43" priority="35" operator="lessThan">
      <formula>-0.5</formula>
    </cfRule>
    <cfRule type="containsText" dxfId="42" priority="34" operator="containsText" text="NV">
      <formula>NOT(ISERROR(SEARCH("NV",F49)))</formula>
    </cfRule>
  </conditionalFormatting>
  <conditionalFormatting sqref="F60:N65">
    <cfRule type="cellIs" dxfId="41" priority="33" operator="greaterThan">
      <formula>0.5</formula>
    </cfRule>
    <cfRule type="cellIs" dxfId="40" priority="32" operator="lessThan">
      <formula>-0.5</formula>
    </cfRule>
    <cfRule type="containsText" dxfId="39" priority="31" operator="containsText" text="NV">
      <formula>NOT(ISERROR(SEARCH("NV",F60)))</formula>
    </cfRule>
  </conditionalFormatting>
  <conditionalFormatting sqref="E49:N65">
    <cfRule type="cellIs" dxfId="38" priority="27" operator="greaterThan">
      <formula>0.5</formula>
    </cfRule>
    <cfRule type="cellIs" dxfId="37" priority="26" operator="lessThan">
      <formula>-0.5</formula>
    </cfRule>
    <cfRule type="containsText" dxfId="36" priority="25" operator="containsText" text="NV">
      <formula>NOT(ISERROR(SEARCH("NV",E49)))</formula>
    </cfRule>
  </conditionalFormatting>
  <conditionalFormatting sqref="E49:E58">
    <cfRule type="cellIs" dxfId="35" priority="24" operator="greaterThan">
      <formula>0.5</formula>
    </cfRule>
    <cfRule type="cellIs" dxfId="34" priority="23" operator="lessThan">
      <formula>-0.5</formula>
    </cfRule>
    <cfRule type="containsText" dxfId="33" priority="22" operator="containsText" text="NV">
      <formula>NOT(ISERROR(SEARCH("NV",E49)))</formula>
    </cfRule>
  </conditionalFormatting>
  <conditionalFormatting sqref="E60:E65">
    <cfRule type="cellIs" dxfId="32" priority="21" operator="greaterThan">
      <formula>0.5</formula>
    </cfRule>
    <cfRule type="cellIs" dxfId="31" priority="20" operator="lessThan">
      <formula>-0.5</formula>
    </cfRule>
    <cfRule type="containsText" dxfId="30" priority="19" operator="containsText" text="NV">
      <formula>NOT(ISERROR(SEARCH("NV",E60)))</formula>
    </cfRule>
  </conditionalFormatting>
  <conditionalFormatting sqref="F49:N58">
    <cfRule type="cellIs" dxfId="29" priority="16" operator="greaterThan">
      <formula>0.5</formula>
    </cfRule>
    <cfRule type="cellIs" dxfId="28" priority="15" operator="lessThan">
      <formula>-0.5</formula>
    </cfRule>
    <cfRule type="containsText" dxfId="27" priority="14" operator="containsText" text="NV">
      <formula>NOT(ISERROR(SEARCH("NV",F49)))</formula>
    </cfRule>
  </conditionalFormatting>
  <conditionalFormatting sqref="F60:N65">
    <cfRule type="cellIs" dxfId="26" priority="13" operator="greaterThan">
      <formula>0.5</formula>
    </cfRule>
    <cfRule type="cellIs" dxfId="25" priority="12" operator="lessThan">
      <formula>-0.5</formula>
    </cfRule>
    <cfRule type="containsText" dxfId="24" priority="11" operator="containsText" text="NV">
      <formula>NOT(ISERROR(SEARCH("NV",F60)))</formula>
    </cfRule>
  </conditionalFormatting>
  <conditionalFormatting sqref="F49:N58">
    <cfRule type="cellIs" dxfId="23" priority="8" operator="greaterThan">
      <formula>0.5</formula>
    </cfRule>
    <cfRule type="cellIs" dxfId="22" priority="7" operator="lessThan">
      <formula>-0.5</formula>
    </cfRule>
    <cfRule type="containsText" dxfId="21" priority="6" operator="containsText" text="NV">
      <formula>NOT(ISERROR(SEARCH("NV",F49)))</formula>
    </cfRule>
  </conditionalFormatting>
  <conditionalFormatting sqref="F60:N65">
    <cfRule type="cellIs" dxfId="20" priority="5" operator="greaterThan">
      <formula>0.5</formula>
    </cfRule>
    <cfRule type="cellIs" dxfId="19" priority="4" operator="lessThan">
      <formula>-0.5</formula>
    </cfRule>
    <cfRule type="containsText" dxfId="18" priority="3" operator="containsText" text="NV">
      <formula>NOT(ISERROR(SEARCH("NV",F60)))</formula>
    </cfRule>
  </conditionalFormatting>
  <conditionalFormatting sqref="E66:N79">
    <cfRule type="containsText" dxfId="17" priority="28" operator="containsText" text="check">
      <formula>NOT(ISERROR(SEARCH("check",E66)))</formula>
    </cfRule>
    <cfRule type="containsText" dxfId="16" priority="1" operator="containsText" text="NV">
      <formula>NOT(ISERROR(SEARCH("NV",E66)))</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273"/>
  <sheetViews>
    <sheetView zoomScale="110" zoomScaleNormal="110" workbookViewId="0">
      <pane xSplit="4" ySplit="7" topLeftCell="E8" activePane="bottomRight" state="frozen"/>
      <selection activeCell="E11" sqref="E11"/>
      <selection pane="topRight" activeCell="E11" sqref="E11"/>
      <selection pane="bottomLeft" activeCell="E11" sqref="E11"/>
      <selection pane="bottomRight" activeCell="E8" sqref="E8"/>
    </sheetView>
  </sheetViews>
  <sheetFormatPr baseColWidth="10" defaultColWidth="9.140625" defaultRowHeight="12.75" x14ac:dyDescent="0.2"/>
  <cols>
    <col min="1" max="1" width="13.5703125" style="232" hidden="1" customWidth="1"/>
    <col min="2" max="2" width="7.28515625" style="298" customWidth="1"/>
    <col min="3" max="3" width="50.7109375" style="232" customWidth="1"/>
    <col min="4" max="4" width="0.85546875" style="232" customWidth="1"/>
    <col min="5" max="14" width="10"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98"/>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874" t="s">
        <v>3129</v>
      </c>
      <c r="C2" s="99"/>
      <c r="D2" s="75"/>
      <c r="E2" s="76"/>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9"/>
      <c r="C3" s="100"/>
      <c r="D3" s="78"/>
      <c r="E3" s="142"/>
      <c r="F3" s="143"/>
      <c r="G3" s="1019" t="s">
        <v>2422</v>
      </c>
      <c r="H3" s="1019"/>
      <c r="I3" s="144" t="str">
        <f>Reporting_Period_Code</f>
        <v>2015</v>
      </c>
      <c r="J3" s="144"/>
      <c r="K3" s="143"/>
      <c r="L3" s="143"/>
      <c r="M3" s="145"/>
      <c r="N3" s="1013" t="s">
        <v>2334</v>
      </c>
      <c r="O3" s="125"/>
      <c r="P3" s="125"/>
      <c r="Q3" s="125"/>
    </row>
    <row r="4" spans="1:17" ht="12" customHeight="1" x14ac:dyDescent="0.2">
      <c r="B4" s="1034" t="s">
        <v>3130</v>
      </c>
      <c r="C4" s="1035"/>
      <c r="D4" s="79"/>
      <c r="E4" s="1010" t="s">
        <v>2330</v>
      </c>
      <c r="F4" s="1011"/>
      <c r="G4" s="1011"/>
      <c r="H4" s="1012"/>
      <c r="I4" s="1013" t="s">
        <v>2313</v>
      </c>
      <c r="J4" s="1013" t="s">
        <v>2314</v>
      </c>
      <c r="K4" s="1016" t="s">
        <v>2315</v>
      </c>
      <c r="L4" s="1013" t="s">
        <v>2333</v>
      </c>
      <c r="M4" s="1015" t="s">
        <v>2316</v>
      </c>
      <c r="N4" s="1014"/>
      <c r="O4" s="125"/>
      <c r="P4" s="1020" t="s">
        <v>2335</v>
      </c>
      <c r="Q4" s="1021"/>
    </row>
    <row r="5" spans="1:17" ht="30" customHeight="1" x14ac:dyDescent="0.2">
      <c r="B5" s="1034"/>
      <c r="C5" s="1035"/>
      <c r="D5" s="79"/>
      <c r="E5" s="495" t="s">
        <v>2331</v>
      </c>
      <c r="F5" s="496" t="s">
        <v>2332</v>
      </c>
      <c r="G5" s="496" t="s">
        <v>2333</v>
      </c>
      <c r="H5" s="497" t="s">
        <v>2312</v>
      </c>
      <c r="I5" s="1014"/>
      <c r="J5" s="1014"/>
      <c r="K5" s="1016"/>
      <c r="L5" s="1014"/>
      <c r="M5" s="1015"/>
      <c r="N5" s="1014"/>
      <c r="O5" s="125"/>
      <c r="P5" s="555" t="s">
        <v>2337</v>
      </c>
      <c r="Q5" s="556" t="s">
        <v>2336</v>
      </c>
    </row>
    <row r="6" spans="1:17" ht="30" hidden="1" customHeight="1" x14ac:dyDescent="0.2">
      <c r="B6" s="224"/>
      <c r="C6" s="225"/>
      <c r="D6" s="79"/>
      <c r="E6" s="146" t="s">
        <v>1406</v>
      </c>
      <c r="F6" s="216" t="s">
        <v>1407</v>
      </c>
      <c r="G6" s="216" t="s">
        <v>1419</v>
      </c>
      <c r="H6" s="217" t="s">
        <v>539</v>
      </c>
      <c r="I6" s="217" t="s">
        <v>1408</v>
      </c>
      <c r="J6" s="216" t="s">
        <v>1418</v>
      </c>
      <c r="K6" s="217" t="s">
        <v>542</v>
      </c>
      <c r="L6" s="216" t="s">
        <v>1420</v>
      </c>
      <c r="M6" s="221" t="s">
        <v>1409</v>
      </c>
      <c r="N6" s="221" t="s">
        <v>1421</v>
      </c>
      <c r="O6" s="125"/>
      <c r="P6" s="235"/>
      <c r="Q6" s="236"/>
    </row>
    <row r="7" spans="1:17" ht="10.5" customHeight="1" x14ac:dyDescent="0.2">
      <c r="A7" s="164"/>
      <c r="B7" s="168"/>
      <c r="C7" s="101"/>
      <c r="D7" s="80"/>
      <c r="E7" s="147" t="s">
        <v>537</v>
      </c>
      <c r="F7" s="148" t="s">
        <v>538</v>
      </c>
      <c r="G7" s="149" t="s">
        <v>140</v>
      </c>
      <c r="H7" s="148" t="s">
        <v>539</v>
      </c>
      <c r="I7" s="149" t="s">
        <v>540</v>
      </c>
      <c r="J7" s="148" t="s">
        <v>541</v>
      </c>
      <c r="K7" s="149" t="s">
        <v>542</v>
      </c>
      <c r="L7" s="148" t="s">
        <v>141</v>
      </c>
      <c r="M7" s="150" t="s">
        <v>543</v>
      </c>
      <c r="N7" s="150" t="s">
        <v>544</v>
      </c>
      <c r="O7" s="125"/>
      <c r="P7" s="237" t="s">
        <v>545</v>
      </c>
      <c r="Q7" s="238" t="s">
        <v>546</v>
      </c>
    </row>
    <row r="8" spans="1:17" ht="15" customHeight="1" x14ac:dyDescent="0.2">
      <c r="A8" s="164" t="s">
        <v>1736</v>
      </c>
      <c r="B8" s="162" t="s">
        <v>12</v>
      </c>
      <c r="C8" s="879" t="s">
        <v>3131</v>
      </c>
      <c r="D8" s="321" t="s">
        <v>33</v>
      </c>
      <c r="E8" s="91">
        <f t="shared" ref="E8:N8" si="0">IF(OR(E9="NA",E14="NA",E25="NA"),"NA",IF(AND(E9="",E14="",E25=""),"",SUM(E9)+SUM(E14)-SUM(E25)))</f>
        <v>-36417.936000000002</v>
      </c>
      <c r="F8" s="91">
        <f t="shared" si="0"/>
        <v>5147.1480000000001</v>
      </c>
      <c r="G8" s="91">
        <f t="shared" si="0"/>
        <v>10.352</v>
      </c>
      <c r="H8" s="91">
        <f t="shared" si="0"/>
        <v>-31260.436000000002</v>
      </c>
      <c r="I8" s="91">
        <f t="shared" si="0"/>
        <v>528.02200000000005</v>
      </c>
      <c r="J8" s="91">
        <f t="shared" si="0"/>
        <v>167.523</v>
      </c>
      <c r="K8" s="91">
        <f t="shared" si="0"/>
        <v>92.50099999999992</v>
      </c>
      <c r="L8" s="91">
        <f t="shared" si="0"/>
        <v>1.2</v>
      </c>
      <c r="M8" s="91">
        <f t="shared" si="0"/>
        <v>-30471.190000000002</v>
      </c>
      <c r="N8" s="189">
        <f t="shared" si="0"/>
        <v>-30732.413999999997</v>
      </c>
      <c r="O8" s="272"/>
      <c r="P8" s="372">
        <f t="shared" ref="P8:P35" si="1">IF(OR(H8="NA",E8="NA",F8="NA",G8="NA"),"NA",SUM(H8)-SUM(E8:G8))</f>
        <v>0</v>
      </c>
      <c r="Q8" s="373">
        <f t="shared" ref="Q8:Q35" si="2">IF(OR(M8="NA",H8="NA",I8="NA",J8="NA",K8="NA",L8="NA"),"NA",SUM(M8)-SUM(H8:L8))</f>
        <v>-3.637978807091713E-12</v>
      </c>
    </row>
    <row r="9" spans="1:17" ht="15" customHeight="1" x14ac:dyDescent="0.25">
      <c r="A9" s="164" t="s">
        <v>1737</v>
      </c>
      <c r="B9" s="165" t="s">
        <v>159</v>
      </c>
      <c r="C9" s="880" t="s">
        <v>3132</v>
      </c>
      <c r="D9" s="154" t="s">
        <v>33</v>
      </c>
      <c r="E9" s="188">
        <f t="shared" ref="E9:N9" si="3">IF(OR(E10="NA",E11="NA",E12="NA",E13="NA"),"NA",IF(AND(E10="",E11="",E12="",E13=""),"",SUM(E10:E13)))</f>
        <v>-1002.5850000000005</v>
      </c>
      <c r="F9" s="188">
        <f t="shared" si="3"/>
        <v>4813.2980000000007</v>
      </c>
      <c r="G9" s="188">
        <f t="shared" si="3"/>
        <v>-4.8000000000000001E-2</v>
      </c>
      <c r="H9" s="188">
        <f t="shared" si="3"/>
        <v>3810.6650000000004</v>
      </c>
      <c r="I9" s="188">
        <f t="shared" si="3"/>
        <v>88.635000000000005</v>
      </c>
      <c r="J9" s="188">
        <f t="shared" si="3"/>
        <v>312.54000000000002</v>
      </c>
      <c r="K9" s="188">
        <f t="shared" si="3"/>
        <v>1563.354</v>
      </c>
      <c r="L9" s="188">
        <f t="shared" si="3"/>
        <v>0</v>
      </c>
      <c r="M9" s="188">
        <f t="shared" si="3"/>
        <v>5775.1940000000004</v>
      </c>
      <c r="N9" s="188">
        <f t="shared" si="3"/>
        <v>3899.3</v>
      </c>
      <c r="O9" s="243"/>
      <c r="P9" s="249">
        <f t="shared" si="1"/>
        <v>0</v>
      </c>
      <c r="Q9" s="250">
        <f t="shared" si="2"/>
        <v>-9.0949470177292824E-13</v>
      </c>
    </row>
    <row r="10" spans="1:17" ht="11.65" customHeight="1" x14ac:dyDescent="0.25">
      <c r="A10" s="164" t="s">
        <v>1738</v>
      </c>
      <c r="B10" s="164" t="s">
        <v>1235</v>
      </c>
      <c r="C10" s="875" t="s">
        <v>2860</v>
      </c>
      <c r="D10" s="79" t="s">
        <v>33</v>
      </c>
      <c r="E10" s="96">
        <f>IF(OR(Table4!E10="NA",Table5!E10="NA"),"NA",IF(AND(Table4!E10="",Table5!E10=""),"",SUM(Table4!E10,Table5!E10)))</f>
        <v>2508.6379999999999</v>
      </c>
      <c r="F10" s="96">
        <f>IF(OR(Table4!F10="NA",Table5!F10="NA"),"NA",IF(AND(Table4!F10="",Table5!F10=""),"",SUM(Table4!F10,Table5!F10)))</f>
        <v>660.54600000000005</v>
      </c>
      <c r="G10" s="96">
        <f>IF(OR(Table4!G10="NA",Table5!G10="NA"),"NA",IF(AND(Table4!G10="",Table5!G10=""),"",SUM(Table4!G10,Table5!G10)))</f>
        <v>0</v>
      </c>
      <c r="H10" s="93">
        <f>IF(OR(E10="NA",F10="NA",G10="NA"),"NA",IF(AND(E10="",F10="",G10=""),"",SUM(E10:G10)))</f>
        <v>3169.1840000000002</v>
      </c>
      <c r="I10" s="96">
        <f>IF(OR(Table4!I10="NA",Table5!I10="NA"),"NA",IF(AND(Table4!I10="",Table5!I10=""),"",SUM(Table4!I10,Table5!I10)))</f>
        <v>8.1490000000000009</v>
      </c>
      <c r="J10" s="96">
        <f>IF(OR(Table4!J10="NA",Table5!J10="NA"),"NA",IF(AND(Table4!J10="",Table5!J10=""),"",SUM(Table4!J10,Table5!J10)))</f>
        <v>38.843000000000004</v>
      </c>
      <c r="K10" s="96">
        <f>IF(OR(Table4!K10="NA",Table5!K10="NA"),"NA",IF(AND(Table4!K10="",Table5!K10=""),"",SUM(Table4!K10,Table5!K10)))</f>
        <v>701.36599999999999</v>
      </c>
      <c r="L10" s="96">
        <f>IF(OR(Table4!L10="NA",Table5!L10="NA"),"NA",IF(AND(Table4!L10="",Table5!L10=""),"",SUM(Table4!L10,Table5!L10)))</f>
        <v>0</v>
      </c>
      <c r="M10" s="96">
        <f>IF(OR(H10="NA",I10="NA",J10="NA",K10="NA",L10="NA"),"NA",IF(AND(H10="",I10="",J10="",K10="",L10=""),"",SUM(H10:L10)))</f>
        <v>3917.5419999999999</v>
      </c>
      <c r="N10" s="96">
        <f>IF(OR(Table4!N10="NA",Table5!N10="NA"),"NA",IF(AND(Table4!N10="",Table5!N10=""),"",SUM(Table4!N10,Table5!N10)))</f>
        <v>3177.3330000000001</v>
      </c>
      <c r="O10" s="243"/>
      <c r="P10" s="244">
        <f t="shared" si="1"/>
        <v>0</v>
      </c>
      <c r="Q10" s="245">
        <f t="shared" si="2"/>
        <v>0</v>
      </c>
    </row>
    <row r="11" spans="1:17" ht="10.35" customHeight="1" x14ac:dyDescent="0.25">
      <c r="A11" s="164" t="s">
        <v>1739</v>
      </c>
      <c r="B11" s="164" t="s">
        <v>1236</v>
      </c>
      <c r="C11" s="875" t="s">
        <v>2818</v>
      </c>
      <c r="D11" s="79" t="s">
        <v>33</v>
      </c>
      <c r="E11" s="96">
        <f>IF(OR(Table4!E11="NA",Table5!E11="NA"),"NA",IF(AND(Table4!E11="",Table5!E11=""),"",SUM(Table4!E11,Table5!E11)))</f>
        <v>14.506</v>
      </c>
      <c r="F11" s="96">
        <f>IF(OR(Table4!F11="NA",Table5!F11="NA"),"NA",IF(AND(Table4!F11="",Table5!F11=""),"",SUM(Table4!F11,Table5!F11)))</f>
        <v>3.9820000000000002</v>
      </c>
      <c r="G11" s="96">
        <f>IF(OR(Table4!G11="NA",Table5!G11="NA"),"NA",IF(AND(Table4!G11="",Table5!G11=""),"",SUM(Table4!G11,Table5!G11)))</f>
        <v>-4.8000000000000001E-2</v>
      </c>
      <c r="H11" s="93">
        <f>IF(OR(E11="NA",F11="NA",G11="NA"),"NA",IF(AND(E11="",F11="",G11=""),"",SUM(E11:G11)))</f>
        <v>18.440000000000001</v>
      </c>
      <c r="I11" s="96">
        <f>IF(OR(Table4!I11="NA",Table5!I11="NA"),"NA",IF(AND(Table4!I11="",Table5!I11=""),"",SUM(Table4!I11,Table5!I11)))</f>
        <v>0</v>
      </c>
      <c r="J11" s="96">
        <f>IF(OR(Table4!J11="NA",Table5!J11="NA"),"NA",IF(AND(Table4!J11="",Table5!J11=""),"",SUM(Table4!J11,Table5!J11)))</f>
        <v>8.1980000000000004</v>
      </c>
      <c r="K11" s="96">
        <f>IF(OR(Table4!K11="NA",Table5!K11="NA"),"NA",IF(AND(Table4!K11="",Table5!K11=""),"",SUM(Table4!K11,Table5!K11)))</f>
        <v>-14.914</v>
      </c>
      <c r="L11" s="96">
        <f>IF(OR(Table4!L11="NA",Table5!L11="NA"),"NA",IF(AND(Table4!L11="",Table5!L11=""),"",SUM(Table4!L11,Table5!L11)))</f>
        <v>0</v>
      </c>
      <c r="M11" s="96">
        <f>IF(OR(H11="NA",I11="NA",J11="NA",K11="NA",L11="NA"),"NA",IF(AND(H11="",I11="",J11="",K11="",L11=""),"",SUM(H11:L11)))</f>
        <v>11.724000000000002</v>
      </c>
      <c r="N11" s="96">
        <f>IF(OR(Table4!N11="NA",Table5!N11="NA"),"NA",IF(AND(Table4!N11="",Table5!N11=""),"",SUM(Table4!N11,Table5!N11)))</f>
        <v>18.440000000000001</v>
      </c>
      <c r="O11" s="243"/>
      <c r="P11" s="244">
        <f t="shared" si="1"/>
        <v>0</v>
      </c>
      <c r="Q11" s="245">
        <f t="shared" si="2"/>
        <v>0</v>
      </c>
    </row>
    <row r="12" spans="1:17" ht="10.35" customHeight="1" x14ac:dyDescent="0.25">
      <c r="A12" s="164" t="s">
        <v>1740</v>
      </c>
      <c r="B12" s="164" t="s">
        <v>1237</v>
      </c>
      <c r="C12" s="875" t="s">
        <v>2819</v>
      </c>
      <c r="D12" s="79" t="s">
        <v>33</v>
      </c>
      <c r="E12" s="96">
        <f>IF(OR(Table4!E12="NA",Table5!E12="NA"),"NA",IF(AND(Table4!E12="",Table5!E12=""),"",SUM(Table4!E12,Table5!E12)))</f>
        <v>0</v>
      </c>
      <c r="F12" s="96">
        <f>IF(OR(Table4!F12="NA",Table5!F12="NA"),"NA",IF(AND(Table4!F12="",Table5!F12=""),"",SUM(Table4!F12,Table5!F12)))</f>
        <v>0</v>
      </c>
      <c r="G12" s="96">
        <f>IF(OR(Table4!G12="NA",Table5!G12="NA"),"NA",IF(AND(Table4!G12="",Table5!G12=""),"",SUM(Table4!G12,Table5!G12)))</f>
        <v>0</v>
      </c>
      <c r="H12" s="93">
        <f>IF(OR(E12="NA",F12="NA",G12="NA"),"NA",IF(AND(E12="",F12="",G12=""),"",SUM(E12:G12)))</f>
        <v>0</v>
      </c>
      <c r="I12" s="96">
        <f>IF(OR(Table4!I12="NA",Table5!I12="NA"),"NA",IF(AND(Table4!I12="",Table5!I12=""),"",SUM(Table4!I12,Table5!I12)))</f>
        <v>0</v>
      </c>
      <c r="J12" s="96">
        <f>IF(OR(Table4!J12="NA",Table5!J12="NA"),"NA",IF(AND(Table4!J12="",Table5!J12=""),"",SUM(Table4!J12,Table5!J12)))</f>
        <v>0</v>
      </c>
      <c r="K12" s="96">
        <f>IF(OR(Table4!K12="NA",Table5!K12="NA"),"NA",IF(AND(Table4!K12="",Table5!K12=""),"",SUM(Table4!K12,Table5!K12)))</f>
        <v>0</v>
      </c>
      <c r="L12" s="96">
        <f>IF(OR(Table4!L12="NA",Table5!L12="NA"),"NA",IF(AND(Table4!L12="",Table5!L12=""),"",SUM(Table4!L12,Table5!L12)))</f>
        <v>0</v>
      </c>
      <c r="M12" s="96">
        <f>IF(OR(H12="NA",I12="NA",J12="NA",K12="NA",L12="NA"),"NA",IF(AND(H12="",I12="",J12="",K12="",L12=""),"",SUM(H12:L12)))</f>
        <v>0</v>
      </c>
      <c r="N12" s="96">
        <f>IF(OR(Table4!N12="NA",Table5!N12="NA"),"NA",IF(AND(Table4!N12="",Table5!N12=""),"",SUM(Table4!N12,Table5!N12)))</f>
        <v>0</v>
      </c>
      <c r="O12" s="243"/>
      <c r="P12" s="244">
        <f t="shared" si="1"/>
        <v>0</v>
      </c>
      <c r="Q12" s="245">
        <f t="shared" si="2"/>
        <v>0</v>
      </c>
    </row>
    <row r="13" spans="1:17" ht="10.35" customHeight="1" x14ac:dyDescent="0.25">
      <c r="A13" s="164" t="s">
        <v>1741</v>
      </c>
      <c r="B13" s="164" t="s">
        <v>1238</v>
      </c>
      <c r="C13" s="875" t="s">
        <v>2820</v>
      </c>
      <c r="D13" s="79" t="s">
        <v>33</v>
      </c>
      <c r="E13" s="96">
        <f>IF(OR(Table4!E13="NA",Table5!E13="NA"),"NA",IF(AND(Table4!E13="",Table5!E13=""),"",SUM(Table4!E13,Table5!E13)))</f>
        <v>-3525.7290000000003</v>
      </c>
      <c r="F13" s="96">
        <f>IF(OR(Table4!F13="NA",Table5!F13="NA"),"NA",IF(AND(Table4!F13="",Table5!F13=""),"",SUM(Table4!F13,Table5!F13)))</f>
        <v>4148.7700000000004</v>
      </c>
      <c r="G13" s="96">
        <f>IF(OR(Table4!G13="NA",Table5!G13="NA"),"NA",IF(AND(Table4!G13="",Table5!G13=""),"",SUM(Table4!G13,Table5!G13)))</f>
        <v>0</v>
      </c>
      <c r="H13" s="93">
        <f>IF(OR(E13="NA",F13="NA",G13="NA"),"NA",IF(AND(E13="",F13="",G13=""),"",SUM(E13:G13)))</f>
        <v>623.04100000000017</v>
      </c>
      <c r="I13" s="96">
        <f>IF(OR(Table4!I13="NA",Table5!I13="NA"),"NA",IF(AND(Table4!I13="",Table5!I13=""),"",SUM(Table4!I13,Table5!I13)))</f>
        <v>80.486000000000004</v>
      </c>
      <c r="J13" s="96">
        <f>IF(OR(Table4!J13="NA",Table5!J13="NA"),"NA",IF(AND(Table4!J13="",Table5!J13=""),"",SUM(Table4!J13,Table5!J13)))</f>
        <v>265.49900000000002</v>
      </c>
      <c r="K13" s="96">
        <f>IF(OR(Table4!K13="NA",Table5!K13="NA"),"NA",IF(AND(Table4!K13="",Table5!K13=""),"",SUM(Table4!K13,Table5!K13)))</f>
        <v>876.90200000000004</v>
      </c>
      <c r="L13" s="96">
        <f>IF(OR(Table4!L13="NA",Table5!L13="NA"),"NA",IF(AND(Table4!L13="",Table5!L13=""),"",SUM(Table4!L13,Table5!L13)))</f>
        <v>0</v>
      </c>
      <c r="M13" s="96">
        <f>IF(OR(H13="NA",I13="NA",J13="NA",K13="NA",L13="NA"),"NA",IF(AND(H13="",I13="",J13="",K13="",L13=""),"",SUM(H13:L13)))</f>
        <v>1845.9280000000003</v>
      </c>
      <c r="N13" s="96">
        <f>IF(OR(Table4!N13="NA",Table5!N13="NA"),"NA",IF(AND(Table4!N13="",Table5!N13=""),"",SUM(Table4!N13,Table5!N13)))</f>
        <v>703.52700000000004</v>
      </c>
      <c r="O13" s="243"/>
      <c r="P13" s="244">
        <f t="shared" si="1"/>
        <v>0</v>
      </c>
      <c r="Q13" s="245">
        <f t="shared" si="2"/>
        <v>0</v>
      </c>
    </row>
    <row r="14" spans="1:17" ht="15" customHeight="1" x14ac:dyDescent="0.25">
      <c r="A14" s="164" t="s">
        <v>1742</v>
      </c>
      <c r="B14" s="162" t="s">
        <v>1239</v>
      </c>
      <c r="C14" s="878" t="s">
        <v>3133</v>
      </c>
      <c r="D14" s="321" t="s">
        <v>33</v>
      </c>
      <c r="E14" s="189">
        <f t="shared" ref="E14:N14" si="4">IF(OR(E15="NA",E16="NA",E17="NA",E18="NA",E19="NA",E20="NA",E21="NA",E22="NA"),"NA",IF(AND(E15="",E16="",E17="",E18="",E19="",E20="",E21="",E22=""),"",SUM(E15:E22)))</f>
        <v>-3535.3739999999998</v>
      </c>
      <c r="F14" s="189">
        <f t="shared" si="4"/>
        <v>717.048</v>
      </c>
      <c r="G14" s="189">
        <f t="shared" si="4"/>
        <v>0</v>
      </c>
      <c r="H14" s="189">
        <f t="shared" si="4"/>
        <v>-2818.3259999999987</v>
      </c>
      <c r="I14" s="189">
        <f t="shared" si="4"/>
        <v>439.95800000000003</v>
      </c>
      <c r="J14" s="189">
        <f t="shared" si="4"/>
        <v>57.795999999999999</v>
      </c>
      <c r="K14" s="189">
        <f t="shared" si="4"/>
        <v>-1102.6790000000001</v>
      </c>
      <c r="L14" s="189">
        <f t="shared" si="4"/>
        <v>0</v>
      </c>
      <c r="M14" s="189">
        <f t="shared" si="4"/>
        <v>-3423.2509999999993</v>
      </c>
      <c r="N14" s="189">
        <f t="shared" si="4"/>
        <v>-2378.367999999999</v>
      </c>
      <c r="O14" s="243"/>
      <c r="P14" s="325">
        <f t="shared" si="1"/>
        <v>1.3642420526593924E-12</v>
      </c>
      <c r="Q14" s="326">
        <f t="shared" si="2"/>
        <v>-4.5474735088646412E-13</v>
      </c>
    </row>
    <row r="15" spans="1:17" ht="11.65" customHeight="1" x14ac:dyDescent="0.25">
      <c r="A15" s="164" t="s">
        <v>1743</v>
      </c>
      <c r="B15" s="152" t="s">
        <v>137</v>
      </c>
      <c r="C15" s="877" t="s">
        <v>2822</v>
      </c>
      <c r="D15" s="79" t="s">
        <v>33</v>
      </c>
      <c r="E15" s="96">
        <f>IF(OR(Table4!E15="NA",Table5!E15="NA"),"NA",IF(AND(Table4!E15="",Table5!E15=""),"",SUM(Table4!E15,Table5!E15)))</f>
        <v>0</v>
      </c>
      <c r="F15" s="96">
        <f>IF(OR(Table4!F15="NA",Table5!F15="NA"),"NA",IF(AND(Table4!F15="",Table5!F15=""),"",SUM(Table4!F15,Table5!F15)))</f>
        <v>0</v>
      </c>
      <c r="G15" s="96">
        <f>IF(OR(Table4!G15="NA",Table5!G15="NA"),"NA",IF(AND(Table4!G15="",Table5!G15=""),"",SUM(Table4!G15,Table5!G15)))</f>
        <v>0</v>
      </c>
      <c r="H15" s="93">
        <f t="shared" ref="H15:H24" si="5">IF(OR(E15="NA",F15="NA",G15="NA"),"NA",IF(AND(E15="",F15="",G15=""),"",SUM(E15:G15)))</f>
        <v>0</v>
      </c>
      <c r="I15" s="96">
        <f>IF(OR(Table4!I15="NA",Table5!I15="NA"),"NA",IF(AND(Table4!I15="",Table5!I15=""),"",SUM(Table4!I15,Table5!I15)))</f>
        <v>0</v>
      </c>
      <c r="J15" s="96">
        <f>IF(OR(Table4!J15="NA",Table5!J15="NA"),"NA",IF(AND(Table4!J15="",Table5!J15=""),"",SUM(Table4!J15,Table5!J15)))</f>
        <v>0</v>
      </c>
      <c r="K15" s="96">
        <f>IF(OR(Table4!K15="NA",Table5!K15="NA"),"NA",IF(AND(Table4!K15="",Table5!K15=""),"",SUM(Table4!K15,Table5!K15)))</f>
        <v>0</v>
      </c>
      <c r="L15" s="96">
        <f>IF(OR(Table4!L15="NA",Table5!L15="NA"),"NA",IF(AND(Table4!L15="",Table5!L15=""),"",SUM(Table4!L15,Table5!L15)))</f>
        <v>0</v>
      </c>
      <c r="M15" s="96">
        <f t="shared" ref="M15:M24" si="6">IF(OR(H15="NA",I15="NA",J15="NA",K15="NA",L15="NA"),"NA",IF(AND(H15="",I15="",J15="",K15="",L15=""),"",SUM(H15:L15)))</f>
        <v>0</v>
      </c>
      <c r="N15" s="96">
        <f>IF(OR(Table4!N15="NA",Table5!N15="NA"),"NA",IF(AND(Table4!N15="",Table5!N15=""),"",SUM(Table4!N15,Table5!N15)))</f>
        <v>0</v>
      </c>
      <c r="O15" s="243"/>
      <c r="P15" s="244">
        <f t="shared" si="1"/>
        <v>0</v>
      </c>
      <c r="Q15" s="245">
        <f t="shared" si="2"/>
        <v>0</v>
      </c>
    </row>
    <row r="16" spans="1:17" s="374" customFormat="1" ht="10.35" customHeight="1" x14ac:dyDescent="0.25">
      <c r="A16" s="164" t="s">
        <v>1744</v>
      </c>
      <c r="B16" s="152" t="s">
        <v>1240</v>
      </c>
      <c r="C16" s="877" t="s">
        <v>2823</v>
      </c>
      <c r="D16" s="79" t="s">
        <v>33</v>
      </c>
      <c r="E16" s="96">
        <f>IF(OR(Table4!E16="NA",Table5!E16="NA"),"NA",IF(AND(Table4!E16="",Table5!E16=""),"",SUM(Table4!E16,Table5!E16)))</f>
        <v>504.56600000000003</v>
      </c>
      <c r="F16" s="96">
        <f>IF(OR(Table4!F16="NA",Table5!F16="NA"),"NA",IF(AND(Table4!F16="",Table5!F16=""),"",SUM(Table4!F16,Table5!F16)))</f>
        <v>65.567999999999998</v>
      </c>
      <c r="G16" s="96">
        <f>IF(OR(Table4!G16="NA",Table5!G16="NA"),"NA",IF(AND(Table4!G16="",Table5!G16=""),"",SUM(Table4!G16,Table5!G16)))</f>
        <v>0</v>
      </c>
      <c r="H16" s="93">
        <f t="shared" si="5"/>
        <v>570.13400000000001</v>
      </c>
      <c r="I16" s="96">
        <f>IF(OR(Table4!I16="NA",Table5!I16="NA"),"NA",IF(AND(Table4!I16="",Table5!I16=""),"",SUM(Table4!I16,Table5!I16)))</f>
        <v>0.221</v>
      </c>
      <c r="J16" s="96">
        <f>IF(OR(Table4!J16="NA",Table5!J16="NA"),"NA",IF(AND(Table4!J16="",Table5!J16=""),"",SUM(Table4!J16,Table5!J16)))</f>
        <v>1.526</v>
      </c>
      <c r="K16" s="96">
        <f>IF(OR(Table4!K16="NA",Table5!K16="NA"),"NA",IF(AND(Table4!K16="",Table5!K16=""),"",SUM(Table4!K16,Table5!K16)))</f>
        <v>3.3</v>
      </c>
      <c r="L16" s="96">
        <f>IF(OR(Table4!L16="NA",Table5!L16="NA"),"NA",IF(AND(Table4!L16="",Table5!L16=""),"",SUM(Table4!L16,Table5!L16)))</f>
        <v>0</v>
      </c>
      <c r="M16" s="96">
        <f t="shared" si="6"/>
        <v>575.18099999999993</v>
      </c>
      <c r="N16" s="96">
        <f>IF(OR(Table4!N16="NA",Table5!N16="NA"),"NA",IF(AND(Table4!N16="",Table5!N16=""),"",SUM(Table4!N16,Table5!N16)))</f>
        <v>570.35500000000002</v>
      </c>
      <c r="O16" s="243"/>
      <c r="P16" s="244">
        <f t="shared" si="1"/>
        <v>0</v>
      </c>
      <c r="Q16" s="245">
        <f t="shared" si="2"/>
        <v>0</v>
      </c>
    </row>
    <row r="17" spans="1:17" s="374" customFormat="1" ht="10.35" customHeight="1" x14ac:dyDescent="0.25">
      <c r="A17" s="164" t="s">
        <v>1745</v>
      </c>
      <c r="B17" s="152" t="s">
        <v>1241</v>
      </c>
      <c r="C17" s="877" t="s">
        <v>2824</v>
      </c>
      <c r="D17" s="79" t="s">
        <v>33</v>
      </c>
      <c r="E17" s="96">
        <f>IF(OR(Table4!E17="NA",Table5!E17="NA"),"NA",IF(AND(Table4!E17="",Table5!E17=""),"",SUM(Table4!E17,Table5!E17)))</f>
        <v>2900.3240000000001</v>
      </c>
      <c r="F17" s="96">
        <f>IF(OR(Table4!F17="NA",Table5!F17="NA"),"NA",IF(AND(Table4!F17="",Table5!F17=""),"",SUM(Table4!F17,Table5!F17)))</f>
        <v>327.803</v>
      </c>
      <c r="G17" s="96">
        <f>IF(OR(Table4!G17="NA",Table5!G17="NA"),"NA",IF(AND(Table4!G17="",Table5!G17=""),"",SUM(Table4!G17,Table5!G17)))</f>
        <v>0</v>
      </c>
      <c r="H17" s="93">
        <f t="shared" si="5"/>
        <v>3228.127</v>
      </c>
      <c r="I17" s="96">
        <f>IF(OR(Table4!I17="NA",Table5!I17="NA"),"NA",IF(AND(Table4!I17="",Table5!I17=""),"",SUM(Table4!I17,Table5!I17)))</f>
        <v>313.31299999999999</v>
      </c>
      <c r="J17" s="96">
        <f>IF(OR(Table4!J17="NA",Table5!J17="NA"),"NA",IF(AND(Table4!J17="",Table5!J17=""),"",SUM(Table4!J17,Table5!J17)))</f>
        <v>106.40300000000001</v>
      </c>
      <c r="K17" s="96">
        <f>IF(OR(Table4!K17="NA",Table5!K17="NA"),"NA",IF(AND(Table4!K17="",Table5!K17=""),"",SUM(Table4!K17,Table5!K17)))</f>
        <v>197.339</v>
      </c>
      <c r="L17" s="96">
        <f>IF(OR(Table4!L17="NA",Table5!L17="NA"),"NA",IF(AND(Table4!L17="",Table5!L17=""),"",SUM(Table4!L17,Table5!L17)))</f>
        <v>0</v>
      </c>
      <c r="M17" s="96">
        <f t="shared" si="6"/>
        <v>3845.1819999999998</v>
      </c>
      <c r="N17" s="96">
        <f>IF(OR(Table4!N17="NA",Table5!N17="NA"),"NA",IF(AND(Table4!N17="",Table5!N17=""),"",SUM(Table4!N17,Table5!N17)))</f>
        <v>3541.44</v>
      </c>
      <c r="O17" s="243"/>
      <c r="P17" s="244">
        <f t="shared" si="1"/>
        <v>0</v>
      </c>
      <c r="Q17" s="245">
        <f t="shared" si="2"/>
        <v>0</v>
      </c>
    </row>
    <row r="18" spans="1:17" s="374" customFormat="1" ht="10.35" customHeight="1" x14ac:dyDescent="0.25">
      <c r="A18" s="164" t="s">
        <v>1746</v>
      </c>
      <c r="B18" s="152" t="s">
        <v>1242</v>
      </c>
      <c r="C18" s="877" t="s">
        <v>2825</v>
      </c>
      <c r="D18" s="79" t="s">
        <v>33</v>
      </c>
      <c r="E18" s="96">
        <f>IF(OR(Table4!E18="NA",Table5!E18="NA"),"NA",IF(AND(Table4!E18="",Table5!E18=""),"",SUM(Table4!E18,Table5!E18)))</f>
        <v>0</v>
      </c>
      <c r="F18" s="96">
        <f>IF(OR(Table4!F18="NA",Table5!F18="NA"),"NA",IF(AND(Table4!F18="",Table5!F18=""),"",SUM(Table4!F18,Table5!F18)))</f>
        <v>0</v>
      </c>
      <c r="G18" s="96">
        <f>IF(OR(Table4!G18="NA",Table5!G18="NA"),"NA",IF(AND(Table4!G18="",Table5!G18=""),"",SUM(Table4!G18,Table5!G18)))</f>
        <v>0</v>
      </c>
      <c r="H18" s="93">
        <f t="shared" si="5"/>
        <v>0</v>
      </c>
      <c r="I18" s="96">
        <f>IF(OR(Table4!I18="NA",Table5!I18="NA"),"NA",IF(AND(Table4!I18="",Table5!I18=""),"",SUM(Table4!I18,Table5!I18)))</f>
        <v>0</v>
      </c>
      <c r="J18" s="96">
        <f>IF(OR(Table4!J18="NA",Table5!J18="NA"),"NA",IF(AND(Table4!J18="",Table5!J18=""),"",SUM(Table4!J18,Table5!J18)))</f>
        <v>0</v>
      </c>
      <c r="K18" s="96">
        <f>IF(OR(Table4!K18="NA",Table5!K18="NA"),"NA",IF(AND(Table4!K18="",Table5!K18=""),"",SUM(Table4!K18,Table5!K18)))</f>
        <v>0</v>
      </c>
      <c r="L18" s="96">
        <f>IF(OR(Table4!L18="NA",Table5!L18="NA"),"NA",IF(AND(Table4!L18="",Table5!L18=""),"",SUM(Table4!L18,Table5!L18)))</f>
        <v>0</v>
      </c>
      <c r="M18" s="96">
        <f t="shared" si="6"/>
        <v>0</v>
      </c>
      <c r="N18" s="96">
        <f>IF(OR(Table4!N18="NA",Table5!N18="NA"),"NA",IF(AND(Table4!N18="",Table5!N18=""),"",SUM(Table4!N18,Table5!N18)))</f>
        <v>0</v>
      </c>
      <c r="O18" s="243"/>
      <c r="P18" s="244">
        <f t="shared" si="1"/>
        <v>0</v>
      </c>
      <c r="Q18" s="245">
        <f t="shared" si="2"/>
        <v>0</v>
      </c>
    </row>
    <row r="19" spans="1:17" s="374" customFormat="1" ht="10.35" customHeight="1" x14ac:dyDescent="0.25">
      <c r="A19" s="164" t="s">
        <v>1747</v>
      </c>
      <c r="B19" s="152" t="s">
        <v>1243</v>
      </c>
      <c r="C19" s="877" t="s">
        <v>2826</v>
      </c>
      <c r="D19" s="79" t="s">
        <v>33</v>
      </c>
      <c r="E19" s="96">
        <f>IF(OR(Table4!E19="NA",Table5!E19="NA"),"NA",IF(AND(Table4!E19="",Table5!E19=""),"",SUM(Table4!E19,Table5!E19)))</f>
        <v>-10677.499</v>
      </c>
      <c r="F19" s="96">
        <f>IF(OR(Table4!F19="NA",Table5!F19="NA"),"NA",IF(AND(Table4!F19="",Table5!F19=""),"",SUM(Table4!F19,Table5!F19)))</f>
        <v>2.9410000000000003</v>
      </c>
      <c r="G19" s="96">
        <f>IF(OR(Table4!G19="NA",Table5!G19="NA"),"NA",IF(AND(Table4!G19="",Table5!G19=""),"",SUM(Table4!G19,Table5!G19)))</f>
        <v>0</v>
      </c>
      <c r="H19" s="93">
        <f t="shared" si="5"/>
        <v>-10674.557999999999</v>
      </c>
      <c r="I19" s="96">
        <f>IF(OR(Table4!I19="NA",Table5!I19="NA"),"NA",IF(AND(Table4!I19="",Table5!I19=""),"",SUM(Table4!I19,Table5!I19)))</f>
        <v>126.22500000000001</v>
      </c>
      <c r="J19" s="96">
        <f>IF(OR(Table4!J19="NA",Table5!J19="NA"),"NA",IF(AND(Table4!J19="",Table5!J19=""),"",SUM(Table4!J19,Table5!J19)))</f>
        <v>-50.133000000000003</v>
      </c>
      <c r="K19" s="96">
        <f>IF(OR(Table4!K19="NA",Table5!K19="NA"),"NA",IF(AND(Table4!K19="",Table5!K19=""),"",SUM(Table4!K19,Table5!K19)))</f>
        <v>-1373.365</v>
      </c>
      <c r="L19" s="96">
        <f>IF(OR(Table4!L19="NA",Table5!L19="NA"),"NA",IF(AND(Table4!L19="",Table5!L19=""),"",SUM(Table4!L19,Table5!L19)))</f>
        <v>0</v>
      </c>
      <c r="M19" s="96">
        <f t="shared" si="6"/>
        <v>-11971.830999999998</v>
      </c>
      <c r="N19" s="96">
        <f>IF(OR(Table4!N19="NA",Table5!N19="NA"),"NA",IF(AND(Table4!N19="",Table5!N19=""),"",SUM(Table4!N19,Table5!N19)))</f>
        <v>-10548.332999999999</v>
      </c>
      <c r="O19" s="243"/>
      <c r="P19" s="244">
        <f t="shared" si="1"/>
        <v>0</v>
      </c>
      <c r="Q19" s="245">
        <f t="shared" si="2"/>
        <v>0</v>
      </c>
    </row>
    <row r="20" spans="1:17" s="374" customFormat="1" ht="10.35" customHeight="1" x14ac:dyDescent="0.25">
      <c r="A20" s="164" t="s">
        <v>1748</v>
      </c>
      <c r="B20" s="152" t="s">
        <v>1244</v>
      </c>
      <c r="C20" s="877" t="s">
        <v>2827</v>
      </c>
      <c r="D20" s="79" t="s">
        <v>33</v>
      </c>
      <c r="E20" s="96">
        <f>IF(OR(Table4!E20="NA",Table5!E20="NA"),"NA",IF(AND(Table4!E20="",Table5!E20=""),"",SUM(Table4!E20,Table5!E20)))</f>
        <v>0</v>
      </c>
      <c r="F20" s="96">
        <f>IF(OR(Table4!F20="NA",Table5!F20="NA"),"NA",IF(AND(Table4!F20="",Table5!F20=""),"",SUM(Table4!F20,Table5!F20)))</f>
        <v>0</v>
      </c>
      <c r="G20" s="96">
        <f>IF(OR(Table4!G20="NA",Table5!G20="NA"),"NA",IF(AND(Table4!G20="",Table5!G20=""),"",SUM(Table4!G20,Table5!G20)))</f>
        <v>0</v>
      </c>
      <c r="H20" s="93">
        <f t="shared" si="5"/>
        <v>0</v>
      </c>
      <c r="I20" s="96">
        <f>IF(OR(Table4!I20="NA",Table5!I20="NA"),"NA",IF(AND(Table4!I20="",Table5!I20=""),"",SUM(Table4!I20,Table5!I20)))</f>
        <v>0</v>
      </c>
      <c r="J20" s="96">
        <f>IF(OR(Table4!J20="NA",Table5!J20="NA"),"NA",IF(AND(Table4!J20="",Table5!J20=""),"",SUM(Table4!J20,Table5!J20)))</f>
        <v>0</v>
      </c>
      <c r="K20" s="96">
        <f>IF(OR(Table4!K20="NA",Table5!K20="NA"),"NA",IF(AND(Table4!K20="",Table5!K20=""),"",SUM(Table4!K20,Table5!K20)))</f>
        <v>0</v>
      </c>
      <c r="L20" s="96">
        <f>IF(OR(Table4!L20="NA",Table5!L20="NA"),"NA",IF(AND(Table4!L20="",Table5!L20=""),"",SUM(Table4!L20,Table5!L20)))</f>
        <v>0</v>
      </c>
      <c r="M20" s="96">
        <f t="shared" si="6"/>
        <v>0</v>
      </c>
      <c r="N20" s="96">
        <f>IF(OR(Table4!N20="NA",Table5!N20="NA"),"NA",IF(AND(Table4!N20="",Table5!N20=""),"",SUM(Table4!N20,Table5!N20)))</f>
        <v>0</v>
      </c>
      <c r="O20" s="243"/>
      <c r="P20" s="244">
        <f t="shared" si="1"/>
        <v>0</v>
      </c>
      <c r="Q20" s="245">
        <f t="shared" si="2"/>
        <v>0</v>
      </c>
    </row>
    <row r="21" spans="1:17" s="374" customFormat="1" ht="10.35" customHeight="1" x14ac:dyDescent="0.25">
      <c r="A21" s="164" t="s">
        <v>1749</v>
      </c>
      <c r="B21" s="152" t="s">
        <v>1245</v>
      </c>
      <c r="C21" s="877" t="s">
        <v>2828</v>
      </c>
      <c r="D21" s="79" t="s">
        <v>33</v>
      </c>
      <c r="E21" s="96">
        <f>IF(OR(Table4!E21="NA",Table5!E21="NA"),"NA",IF(AND(Table4!E21="",Table5!E21=""),"",SUM(Table4!E21,Table5!E21)))</f>
        <v>379.49900000000002</v>
      </c>
      <c r="F21" s="96">
        <f>IF(OR(Table4!F21="NA",Table5!F21="NA"),"NA",IF(AND(Table4!F21="",Table5!F21=""),"",SUM(Table4!F21,Table5!F21)))</f>
        <v>259.90800000000002</v>
      </c>
      <c r="G21" s="96">
        <f>IF(OR(Table4!G21="NA",Table5!G21="NA"),"NA",IF(AND(Table4!G21="",Table5!G21=""),"",SUM(Table4!G21,Table5!G21)))</f>
        <v>0</v>
      </c>
      <c r="H21" s="93">
        <f t="shared" si="5"/>
        <v>639.40700000000004</v>
      </c>
      <c r="I21" s="96">
        <f>IF(OR(Table4!I21="NA",Table5!I21="NA"),"NA",IF(AND(Table4!I21="",Table5!I21=""),"",SUM(Table4!I21,Table5!I21)))</f>
        <v>0.19900000000000001</v>
      </c>
      <c r="J21" s="96">
        <f>IF(OR(Table4!J21="NA",Table5!J21="NA"),"NA",IF(AND(Table4!J21="",Table5!J21=""),"",SUM(Table4!J21,Table5!J21)))</f>
        <v>0</v>
      </c>
      <c r="K21" s="96">
        <f>IF(OR(Table4!K21="NA",Table5!K21="NA"),"NA",IF(AND(Table4!K21="",Table5!K21=""),"",SUM(Table4!K21,Table5!K21)))</f>
        <v>0</v>
      </c>
      <c r="L21" s="96">
        <f>IF(OR(Table4!L21="NA",Table5!L21="NA"),"NA",IF(AND(Table4!L21="",Table5!L21=""),"",SUM(Table4!L21,Table5!L21)))</f>
        <v>0</v>
      </c>
      <c r="M21" s="96">
        <f t="shared" si="6"/>
        <v>639.60599999999999</v>
      </c>
      <c r="N21" s="96">
        <f>IF(OR(Table4!N21="NA",Table5!N21="NA"),"NA",IF(AND(Table4!N21="",Table5!N21=""),"",SUM(Table4!N21,Table5!N21)))</f>
        <v>639.60599999999999</v>
      </c>
      <c r="O21" s="243"/>
      <c r="P21" s="244">
        <f t="shared" si="1"/>
        <v>0</v>
      </c>
      <c r="Q21" s="245">
        <f t="shared" si="2"/>
        <v>0</v>
      </c>
    </row>
    <row r="22" spans="1:17" s="374" customFormat="1" ht="10.35" customHeight="1" x14ac:dyDescent="0.25">
      <c r="A22" s="164" t="s">
        <v>1750</v>
      </c>
      <c r="B22" s="152" t="s">
        <v>1246</v>
      </c>
      <c r="C22" s="877" t="s">
        <v>2829</v>
      </c>
      <c r="D22" s="79" t="s">
        <v>33</v>
      </c>
      <c r="E22" s="96">
        <f>IF(OR(Table4!E22="NA",Table5!E22="NA"),"NA",IF(AND(Table4!E22="",Table5!E22=""),"",SUM(Table4!E22,Table5!E22)))</f>
        <v>3357.7359999999999</v>
      </c>
      <c r="F22" s="96">
        <f>IF(OR(Table4!F22="NA",Table5!F22="NA"),"NA",IF(AND(Table4!F22="",Table5!F22=""),"",SUM(Table4!F22,Table5!F22)))</f>
        <v>60.828000000000003</v>
      </c>
      <c r="G22" s="96">
        <f>IF(OR(Table4!G22="NA",Table5!G22="NA"),"NA",IF(AND(Table4!G22="",Table5!G22=""),"",SUM(Table4!G22,Table5!G22)))</f>
        <v>0</v>
      </c>
      <c r="H22" s="93">
        <f t="shared" si="5"/>
        <v>3418.5639999999999</v>
      </c>
      <c r="I22" s="96">
        <f>IF(OR(Table4!I22="NA",Table5!I22="NA"),"NA",IF(AND(Table4!I22="",Table5!I22=""),"",SUM(Table4!I22,Table5!I22)))</f>
        <v>0</v>
      </c>
      <c r="J22" s="96">
        <f>IF(OR(Table4!J22="NA",Table5!J22="NA"),"NA",IF(AND(Table4!J22="",Table5!J22=""),"",SUM(Table4!J22,Table5!J22)))</f>
        <v>0</v>
      </c>
      <c r="K22" s="96">
        <f>IF(OR(Table4!K22="NA",Table5!K22="NA"),"NA",IF(AND(Table4!K22="",Table5!K22=""),"",SUM(Table4!K22,Table5!K22)))</f>
        <v>70.046999999999997</v>
      </c>
      <c r="L22" s="96">
        <f>IF(OR(Table4!L22="NA",Table5!L22="NA"),"NA",IF(AND(Table4!L22="",Table5!L22=""),"",SUM(Table4!L22,Table5!L22)))</f>
        <v>0</v>
      </c>
      <c r="M22" s="96">
        <f t="shared" si="6"/>
        <v>3488.6109999999999</v>
      </c>
      <c r="N22" s="96">
        <f>IF(OR(Table4!N22="NA",Table5!N22="NA"),"NA",IF(AND(Table4!N22="",Table5!N22=""),"",SUM(Table4!N22,Table5!N22)))</f>
        <v>3418.5639999999999</v>
      </c>
      <c r="O22" s="243"/>
      <c r="P22" s="244">
        <f t="shared" si="1"/>
        <v>0</v>
      </c>
      <c r="Q22" s="245">
        <f t="shared" si="2"/>
        <v>0</v>
      </c>
    </row>
    <row r="23" spans="1:17" ht="15" customHeight="1" x14ac:dyDescent="0.25">
      <c r="A23" s="164" t="s">
        <v>1751</v>
      </c>
      <c r="B23" s="170" t="s">
        <v>1247</v>
      </c>
      <c r="C23" s="881" t="s">
        <v>3134</v>
      </c>
      <c r="D23" s="79" t="s">
        <v>33</v>
      </c>
      <c r="E23" s="96">
        <f>IF(OR(Table4!E23="NA",Table5!E23="NA"),"NA",IF(AND(Table4!E23="",Table5!E23=""),"",SUM(Table4!E23,Table5!E23)))</f>
        <v>-6883.1109999999999</v>
      </c>
      <c r="F23" s="96">
        <f>IF(OR(Table4!F23="NA",Table5!F23="NA"),"NA",IF(AND(Table4!F23="",Table5!F23=""),"",SUM(Table4!F23,Table5!F23)))</f>
        <v>59.015000000000001</v>
      </c>
      <c r="G23" s="96">
        <f>IF(OR(Table4!G23="NA",Table5!G23="NA"),"NA",IF(AND(Table4!G23="",Table5!G23=""),"",SUM(Table4!G23,Table5!G23)))</f>
        <v>0</v>
      </c>
      <c r="H23" s="93">
        <f t="shared" si="5"/>
        <v>-6824.0959999999995</v>
      </c>
      <c r="I23" s="96">
        <f>IF(OR(Table4!I23="NA",Table5!I23="NA"),"NA",IF(AND(Table4!I23="",Table5!I23=""),"",SUM(Table4!I23,Table5!I23)))</f>
        <v>439.738</v>
      </c>
      <c r="J23" s="96">
        <f>IF(OR(Table4!J23="NA",Table5!J23="NA"),"NA",IF(AND(Table4!J23="",Table5!J23=""),"",SUM(Table4!J23,Table5!J23)))</f>
        <v>5.6269999999999998</v>
      </c>
      <c r="K23" s="96">
        <f>IF(OR(Table4!K23="NA",Table5!K23="NA"),"NA",IF(AND(Table4!K23="",Table5!K23=""),"",SUM(Table4!K23,Table5!K23)))</f>
        <v>-1176.0260000000001</v>
      </c>
      <c r="L23" s="96">
        <f>IF(OR(Table4!L23="NA",Table5!L23="NA"),"NA",IF(AND(Table4!L23="",Table5!L23=""),"",SUM(Table4!L23,Table5!L23)))</f>
        <v>0</v>
      </c>
      <c r="M23" s="96">
        <f t="shared" si="6"/>
        <v>-7554.7569999999987</v>
      </c>
      <c r="N23" s="96">
        <f>IF(OR(Table4!N23="NA",Table5!N23="NA"),"NA",IF(AND(Table4!N23="",Table5!N23=""),"",SUM(Table4!N23,Table5!N23)))</f>
        <v>-6384.3579999999993</v>
      </c>
      <c r="O23" s="243"/>
      <c r="P23" s="244">
        <f t="shared" si="1"/>
        <v>0</v>
      </c>
      <c r="Q23" s="245">
        <f t="shared" si="2"/>
        <v>0</v>
      </c>
    </row>
    <row r="24" spans="1:17" ht="15" customHeight="1" x14ac:dyDescent="0.25">
      <c r="A24" s="164" t="s">
        <v>1752</v>
      </c>
      <c r="B24" s="170" t="s">
        <v>1248</v>
      </c>
      <c r="C24" s="881" t="s">
        <v>3135</v>
      </c>
      <c r="D24" s="79" t="s">
        <v>33</v>
      </c>
      <c r="E24" s="96">
        <f>IF(OR(Table4!E24="NA",Table5!E24="NA"),"NA",IF(AND(Table4!E24="",Table5!E24=""),"",SUM(Table4!E24,Table5!E24)))</f>
        <v>3347.7380000000003</v>
      </c>
      <c r="F24" s="96">
        <f>IF(OR(Table4!F24="NA",Table5!F24="NA"),"NA",IF(AND(Table4!F24="",Table5!F24=""),"",SUM(Table4!F24,Table5!F24)))</f>
        <v>126.89700000000001</v>
      </c>
      <c r="G24" s="96">
        <f>IF(OR(Table4!G24="NA",Table5!G24="NA"),"NA",IF(AND(Table4!G24="",Table5!G24=""),"",SUM(Table4!G24,Table5!G24)))</f>
        <v>0</v>
      </c>
      <c r="H24" s="93">
        <f t="shared" si="5"/>
        <v>3474.6350000000002</v>
      </c>
      <c r="I24" s="96">
        <f>IF(OR(Table4!I24="NA",Table5!I24="NA"),"NA",IF(AND(Table4!I24="",Table5!I24=""),"",SUM(Table4!I24,Table5!I24)))</f>
        <v>0.221</v>
      </c>
      <c r="J24" s="96">
        <f>IF(OR(Table4!J24="NA",Table5!J24="NA"),"NA",IF(AND(Table4!J24="",Table5!J24=""),"",SUM(Table4!J24,Table5!J24)))</f>
        <v>1.526</v>
      </c>
      <c r="K24" s="96">
        <f>IF(OR(Table4!K24="NA",Table5!K24="NA"),"NA",IF(AND(Table4!K24="",Table5!K24=""),"",SUM(Table4!K24,Table5!K24)))</f>
        <v>73.347999999999999</v>
      </c>
      <c r="L24" s="96">
        <f>IF(OR(Table4!L24="NA",Table5!L24="NA"),"NA",IF(AND(Table4!L24="",Table5!L24=""),"",SUM(Table4!L24,Table5!L24)))</f>
        <v>0</v>
      </c>
      <c r="M24" s="96">
        <f t="shared" si="6"/>
        <v>3549.73</v>
      </c>
      <c r="N24" s="96">
        <f>IF(OR(Table4!N24="NA",Table5!N24="NA"),"NA",IF(AND(Table4!N24="",Table5!N24=""),"",SUM(Table4!N24,Table5!N24)))</f>
        <v>3474.8560000000002</v>
      </c>
      <c r="O24" s="243"/>
      <c r="P24" s="244">
        <f t="shared" si="1"/>
        <v>0</v>
      </c>
      <c r="Q24" s="245">
        <f t="shared" si="2"/>
        <v>0</v>
      </c>
    </row>
    <row r="25" spans="1:17" ht="15" customHeight="1" x14ac:dyDescent="0.25">
      <c r="A25" s="164" t="s">
        <v>1753</v>
      </c>
      <c r="B25" s="171" t="s">
        <v>1249</v>
      </c>
      <c r="C25" s="879" t="s">
        <v>3136</v>
      </c>
      <c r="D25" s="321" t="s">
        <v>33</v>
      </c>
      <c r="E25" s="189">
        <f t="shared" ref="E25:N25" si="7">IF(OR(E26="NA",E27="NA",E28="NA",E29="NA",E30="NA",E31="NA",E32="NA",E33="NA"),"NA",IF(AND(E26="",E27="",E28="",E29="",E30="",E31="",E32="",E33=""),"",SUM(E26:E33)))</f>
        <v>31879.976999999999</v>
      </c>
      <c r="F25" s="189">
        <f t="shared" si="7"/>
        <v>383.19799999999998</v>
      </c>
      <c r="G25" s="189">
        <f t="shared" si="7"/>
        <v>-10.4</v>
      </c>
      <c r="H25" s="189">
        <f t="shared" si="7"/>
        <v>32252.775000000001</v>
      </c>
      <c r="I25" s="189">
        <f t="shared" si="7"/>
        <v>0.57100000000000006</v>
      </c>
      <c r="J25" s="189">
        <f t="shared" si="7"/>
        <v>202.81300000000002</v>
      </c>
      <c r="K25" s="189">
        <f t="shared" si="7"/>
        <v>368.17400000000004</v>
      </c>
      <c r="L25" s="189">
        <f t="shared" si="7"/>
        <v>-1.2</v>
      </c>
      <c r="M25" s="189">
        <f t="shared" si="7"/>
        <v>32823.133000000002</v>
      </c>
      <c r="N25" s="189">
        <f t="shared" si="7"/>
        <v>32253.345999999998</v>
      </c>
      <c r="O25" s="243"/>
      <c r="P25" s="325">
        <f t="shared" si="1"/>
        <v>3.637978807091713E-12</v>
      </c>
      <c r="Q25" s="326">
        <f t="shared" si="2"/>
        <v>0</v>
      </c>
    </row>
    <row r="26" spans="1:17" s="374" customFormat="1" ht="11.65" customHeight="1" x14ac:dyDescent="0.25">
      <c r="A26" s="164" t="s">
        <v>1754</v>
      </c>
      <c r="B26" s="152" t="s">
        <v>1250</v>
      </c>
      <c r="C26" s="877" t="s">
        <v>2831</v>
      </c>
      <c r="D26" s="79" t="s">
        <v>33</v>
      </c>
      <c r="E26" s="96">
        <f>IF(OR(Table4!E26="NA",Table5!E26="NA"),"NA",IF(AND(Table4!E26="",Table5!E26=""),"",SUM(Table4!E26,Table5!E26)))</f>
        <v>0</v>
      </c>
      <c r="F26" s="96">
        <f>IF(OR(Table4!F26="NA",Table5!F26="NA"),"NA",IF(AND(Table4!F26="",Table5!F26=""),"",SUM(Table4!F26,Table5!F26)))</f>
        <v>0</v>
      </c>
      <c r="G26" s="96">
        <f>IF(OR(Table4!G26="NA",Table5!G26="NA"),"NA",IF(AND(Table4!G26="",Table5!G26=""),"",SUM(Table4!G26,Table5!G26)))</f>
        <v>0</v>
      </c>
      <c r="H26" s="93">
        <f t="shared" ref="H26:H35" si="8">IF(OR(E26="NA",F26="NA",G26="NA"),"NA",IF(AND(E26="",F26="",G26=""),"",SUM(E26:G26)))</f>
        <v>0</v>
      </c>
      <c r="I26" s="96">
        <f>IF(OR(Table4!I26="NA",Table5!I26="NA"),"NA",IF(AND(Table4!I26="",Table5!I26=""),"",SUM(Table4!I26,Table5!I26)))</f>
        <v>0</v>
      </c>
      <c r="J26" s="96">
        <f>IF(OR(Table4!J26="NA",Table5!J26="NA"),"NA",IF(AND(Table4!J26="",Table5!J26=""),"",SUM(Table4!J26,Table5!J26)))</f>
        <v>0</v>
      </c>
      <c r="K26" s="96">
        <f>IF(OR(Table4!K26="NA",Table5!K26="NA"),"NA",IF(AND(Table4!K26="",Table5!K26=""),"",SUM(Table4!K26,Table5!K26)))</f>
        <v>0</v>
      </c>
      <c r="L26" s="96">
        <f>IF(OR(Table4!L26="NA",Table5!L26="NA"),"NA",IF(AND(Table4!L26="",Table5!L26=""),"",SUM(Table4!L26,Table5!L26)))</f>
        <v>0</v>
      </c>
      <c r="M26" s="96">
        <f t="shared" ref="M26:M35" si="9">IF(OR(H26="NA",I26="NA",J26="NA",K26="NA",L26="NA"),"NA",IF(AND(H26="",I26="",J26="",K26="",L26=""),"",SUM(H26:L26)))</f>
        <v>0</v>
      </c>
      <c r="N26" s="96">
        <f>IF(OR(Table4!N26="NA",Table5!N26="NA"),"NA",IF(AND(Table4!N26="",Table5!N26=""),"",SUM(Table4!N26,Table5!N26)))</f>
        <v>0</v>
      </c>
      <c r="O26" s="243"/>
      <c r="P26" s="244">
        <f t="shared" si="1"/>
        <v>0</v>
      </c>
      <c r="Q26" s="245">
        <f t="shared" si="2"/>
        <v>0</v>
      </c>
    </row>
    <row r="27" spans="1:17" s="374" customFormat="1" ht="10.35" customHeight="1" x14ac:dyDescent="0.25">
      <c r="A27" s="164" t="s">
        <v>1755</v>
      </c>
      <c r="B27" s="152" t="s">
        <v>1251</v>
      </c>
      <c r="C27" s="877" t="s">
        <v>2832</v>
      </c>
      <c r="D27" s="79" t="s">
        <v>33</v>
      </c>
      <c r="E27" s="96">
        <f>IF(OR(Table4!E27="NA",Table5!E27="NA"),"NA",IF(AND(Table4!E27="",Table5!E27=""),"",SUM(Table4!E27,Table5!E27)))</f>
        <v>133.83000000000001</v>
      </c>
      <c r="F27" s="96">
        <f>IF(OR(Table4!F27="NA",Table5!F27="NA"),"NA",IF(AND(Table4!F27="",Table5!F27=""),"",SUM(Table4!F27,Table5!F27)))</f>
        <v>11.9</v>
      </c>
      <c r="G27" s="96">
        <f>IF(OR(Table4!G27="NA",Table5!G27="NA"),"NA",IF(AND(Table4!G27="",Table5!G27=""),"",SUM(Table4!G27,Table5!G27)))</f>
        <v>0</v>
      </c>
      <c r="H27" s="93">
        <f t="shared" si="8"/>
        <v>145.73000000000002</v>
      </c>
      <c r="I27" s="96">
        <f>IF(OR(Table4!I27="NA",Table5!I27="NA"),"NA",IF(AND(Table4!I27="",Table5!I27=""),"",SUM(Table4!I27,Table5!I27)))</f>
        <v>0</v>
      </c>
      <c r="J27" s="96">
        <f>IF(OR(Table4!J27="NA",Table5!J27="NA"),"NA",IF(AND(Table4!J27="",Table5!J27=""),"",SUM(Table4!J27,Table5!J27)))</f>
        <v>0.96899999999999997</v>
      </c>
      <c r="K27" s="96">
        <f>IF(OR(Table4!K27="NA",Table5!K27="NA"),"NA",IF(AND(Table4!K27="",Table5!K27=""),"",SUM(Table4!K27,Table5!K27)))</f>
        <v>3.5000000000000003E-2</v>
      </c>
      <c r="L27" s="96">
        <f>IF(OR(Table4!L27="NA",Table5!L27="NA"),"NA",IF(AND(Table4!L27="",Table5!L27=""),"",SUM(Table4!L27,Table5!L27)))</f>
        <v>0</v>
      </c>
      <c r="M27" s="96">
        <f t="shared" si="9"/>
        <v>146.73400000000001</v>
      </c>
      <c r="N27" s="96">
        <f>IF(OR(Table4!N27="NA",Table5!N27="NA"),"NA",IF(AND(Table4!N27="",Table5!N27=""),"",SUM(Table4!N27,Table5!N27)))</f>
        <v>145.73000000000002</v>
      </c>
      <c r="O27" s="243"/>
      <c r="P27" s="244">
        <f t="shared" si="1"/>
        <v>0</v>
      </c>
      <c r="Q27" s="245">
        <f t="shared" si="2"/>
        <v>0</v>
      </c>
    </row>
    <row r="28" spans="1:17" s="374" customFormat="1" ht="10.35" customHeight="1" x14ac:dyDescent="0.25">
      <c r="A28" s="164" t="s">
        <v>1756</v>
      </c>
      <c r="B28" s="152" t="s">
        <v>1252</v>
      </c>
      <c r="C28" s="877" t="s">
        <v>2833</v>
      </c>
      <c r="D28" s="79" t="s">
        <v>33</v>
      </c>
      <c r="E28" s="96">
        <f>IF(OR(Table4!E28="NA",Table5!E28="NA"),"NA",IF(AND(Table4!E28="",Table5!E28=""),"",SUM(Table4!E28,Table5!E28)))</f>
        <v>0.14699999999999999</v>
      </c>
      <c r="F28" s="96">
        <f>IF(OR(Table4!F28="NA",Table5!F28="NA"),"NA",IF(AND(Table4!F28="",Table5!F28=""),"",SUM(Table4!F28,Table5!F28)))</f>
        <v>2.7709999999999999</v>
      </c>
      <c r="G28" s="96">
        <f>IF(OR(Table4!G28="NA",Table5!G28="NA"),"NA",IF(AND(Table4!G28="",Table5!G28=""),"",SUM(Table4!G28,Table5!G28)))</f>
        <v>-10.4</v>
      </c>
      <c r="H28" s="93">
        <f t="shared" si="8"/>
        <v>-7.4820000000000011</v>
      </c>
      <c r="I28" s="96">
        <f>IF(OR(Table4!I28="NA",Table5!I28="NA"),"NA",IF(AND(Table4!I28="",Table5!I28=""),"",SUM(Table4!I28,Table5!I28)))</f>
        <v>0</v>
      </c>
      <c r="J28" s="96">
        <f>IF(OR(Table4!J28="NA",Table5!J28="NA"),"NA",IF(AND(Table4!J28="",Table5!J28=""),"",SUM(Table4!J28,Table5!J28)))</f>
        <v>0</v>
      </c>
      <c r="K28" s="96">
        <f>IF(OR(Table4!K28="NA",Table5!K28="NA"),"NA",IF(AND(Table4!K28="",Table5!K28=""),"",SUM(Table4!K28,Table5!K28)))</f>
        <v>0</v>
      </c>
      <c r="L28" s="96">
        <f>IF(OR(Table4!L28="NA",Table5!L28="NA"),"NA",IF(AND(Table4!L28="",Table5!L28=""),"",SUM(Table4!L28,Table5!L28)))</f>
        <v>-1.2</v>
      </c>
      <c r="M28" s="96">
        <f t="shared" si="9"/>
        <v>-8.6820000000000004</v>
      </c>
      <c r="N28" s="96">
        <f>IF(OR(Table4!N28="NA",Table5!N28="NA"),"NA",IF(AND(Table4!N28="",Table5!N28=""),"",SUM(Table4!N28,Table5!N28)))</f>
        <v>-7.4820000000000002</v>
      </c>
      <c r="O28" s="243"/>
      <c r="P28" s="244">
        <f t="shared" si="1"/>
        <v>0</v>
      </c>
      <c r="Q28" s="245">
        <f t="shared" si="2"/>
        <v>0</v>
      </c>
    </row>
    <row r="29" spans="1:17" s="374" customFormat="1" ht="10.35" customHeight="1" x14ac:dyDescent="0.25">
      <c r="A29" s="164" t="s">
        <v>1757</v>
      </c>
      <c r="B29" s="152" t="s">
        <v>1253</v>
      </c>
      <c r="C29" s="877" t="s">
        <v>2834</v>
      </c>
      <c r="D29" s="79" t="s">
        <v>33</v>
      </c>
      <c r="E29" s="96">
        <f>IF(OR(Table4!E29="NA",Table5!E29="NA"),"NA",IF(AND(Table4!E29="",Table5!E29=""),"",SUM(Table4!E29,Table5!E29)))</f>
        <v>30584.423999999999</v>
      </c>
      <c r="F29" s="96">
        <f>IF(OR(Table4!F29="NA",Table5!F29="NA"),"NA",IF(AND(Table4!F29="",Table5!F29=""),"",SUM(Table4!F29,Table5!F29)))</f>
        <v>198.739</v>
      </c>
      <c r="G29" s="96">
        <f>IF(OR(Table4!G29="NA",Table5!G29="NA"),"NA",IF(AND(Table4!G29="",Table5!G29=""),"",SUM(Table4!G29,Table5!G29)))</f>
        <v>0</v>
      </c>
      <c r="H29" s="93">
        <f t="shared" si="8"/>
        <v>30783.163</v>
      </c>
      <c r="I29" s="96">
        <f>IF(OR(Table4!I29="NA",Table5!I29="NA"),"NA",IF(AND(Table4!I29="",Table5!I29=""),"",SUM(Table4!I29,Table5!I29)))</f>
        <v>0</v>
      </c>
      <c r="J29" s="96">
        <f>IF(OR(Table4!J29="NA",Table5!J29="NA"),"NA",IF(AND(Table4!J29="",Table5!J29=""),"",SUM(Table4!J29,Table5!J29)))</f>
        <v>206.55100000000002</v>
      </c>
      <c r="K29" s="96">
        <f>IF(OR(Table4!K29="NA",Table5!K29="NA"),"NA",IF(AND(Table4!K29="",Table5!K29=""),"",SUM(Table4!K29,Table5!K29)))</f>
        <v>367.53800000000001</v>
      </c>
      <c r="L29" s="96">
        <f>IF(OR(Table4!L29="NA",Table5!L29="NA"),"NA",IF(AND(Table4!L29="",Table5!L29=""),"",SUM(Table4!L29,Table5!L29)))</f>
        <v>0</v>
      </c>
      <c r="M29" s="96">
        <f t="shared" si="9"/>
        <v>31357.252</v>
      </c>
      <c r="N29" s="96">
        <f>IF(OR(Table4!N29="NA",Table5!N29="NA"),"NA",IF(AND(Table4!N29="",Table5!N29=""),"",SUM(Table4!N29,Table5!N29)))</f>
        <v>30783.163</v>
      </c>
      <c r="O29" s="243"/>
      <c r="P29" s="244">
        <f t="shared" si="1"/>
        <v>0</v>
      </c>
      <c r="Q29" s="245">
        <f t="shared" si="2"/>
        <v>0</v>
      </c>
    </row>
    <row r="30" spans="1:17" s="374" customFormat="1" ht="10.35" customHeight="1" x14ac:dyDescent="0.25">
      <c r="A30" s="164" t="s">
        <v>1758</v>
      </c>
      <c r="B30" s="152" t="s">
        <v>1254</v>
      </c>
      <c r="C30" s="877" t="s">
        <v>2835</v>
      </c>
      <c r="D30" s="79" t="s">
        <v>33</v>
      </c>
      <c r="E30" s="96">
        <f>IF(OR(Table4!E30="NA",Table5!E30="NA"),"NA",IF(AND(Table4!E30="",Table5!E30=""),"",SUM(Table4!E30,Table5!E30)))</f>
        <v>0</v>
      </c>
      <c r="F30" s="96">
        <f>IF(OR(Table4!F30="NA",Table5!F30="NA"),"NA",IF(AND(Table4!F30="",Table5!F30=""),"",SUM(Table4!F30,Table5!F30)))</f>
        <v>0</v>
      </c>
      <c r="G30" s="96">
        <f>IF(OR(Table4!G30="NA",Table5!G30="NA"),"NA",IF(AND(Table4!G30="",Table5!G30=""),"",SUM(Table4!G30,Table5!G30)))</f>
        <v>0</v>
      </c>
      <c r="H30" s="93">
        <f t="shared" si="8"/>
        <v>0</v>
      </c>
      <c r="I30" s="96">
        <f>IF(OR(Table4!I30="NA",Table5!I30="NA"),"NA",IF(AND(Table4!I30="",Table5!I30=""),"",SUM(Table4!I30,Table5!I30)))</f>
        <v>0</v>
      </c>
      <c r="J30" s="96">
        <f>IF(OR(Table4!J30="NA",Table5!J30="NA"),"NA",IF(AND(Table4!J30="",Table5!J30=""),"",SUM(Table4!J30,Table5!J30)))</f>
        <v>0</v>
      </c>
      <c r="K30" s="96">
        <f>IF(OR(Table4!K30="NA",Table5!K30="NA"),"NA",IF(AND(Table4!K30="",Table5!K30=""),"",SUM(Table4!K30,Table5!K30)))</f>
        <v>0</v>
      </c>
      <c r="L30" s="96">
        <f>IF(OR(Table4!L30="NA",Table5!L30="NA"),"NA",IF(AND(Table4!L30="",Table5!L30=""),"",SUM(Table4!L30,Table5!L30)))</f>
        <v>0</v>
      </c>
      <c r="M30" s="96">
        <f t="shared" si="9"/>
        <v>0</v>
      </c>
      <c r="N30" s="96">
        <f>IF(OR(Table4!N30="NA",Table5!N30="NA"),"NA",IF(AND(Table4!N30="",Table5!N30=""),"",SUM(Table4!N30,Table5!N30)))</f>
        <v>0</v>
      </c>
      <c r="O30" s="243"/>
      <c r="P30" s="244">
        <f t="shared" si="1"/>
        <v>0</v>
      </c>
      <c r="Q30" s="245">
        <f t="shared" si="2"/>
        <v>0</v>
      </c>
    </row>
    <row r="31" spans="1:17" s="374" customFormat="1" ht="10.35" customHeight="1" x14ac:dyDescent="0.25">
      <c r="A31" s="164" t="s">
        <v>1759</v>
      </c>
      <c r="B31" s="152" t="s">
        <v>1255</v>
      </c>
      <c r="C31" s="877" t="s">
        <v>2836</v>
      </c>
      <c r="D31" s="79" t="s">
        <v>33</v>
      </c>
      <c r="E31" s="96">
        <f>IF(OR(Table4!E31="NA",Table5!E31="NA"),"NA",IF(AND(Table4!E31="",Table5!E31=""),"",SUM(Table4!E31,Table5!E31)))</f>
        <v>0</v>
      </c>
      <c r="F31" s="96">
        <f>IF(OR(Table4!F31="NA",Table5!F31="NA"),"NA",IF(AND(Table4!F31="",Table5!F31=""),"",SUM(Table4!F31,Table5!F31)))</f>
        <v>0</v>
      </c>
      <c r="G31" s="96">
        <f>IF(OR(Table4!G31="NA",Table5!G31="NA"),"NA",IF(AND(Table4!G31="",Table5!G31=""),"",SUM(Table4!G31,Table5!G31)))</f>
        <v>0</v>
      </c>
      <c r="H31" s="93">
        <f t="shared" si="8"/>
        <v>0</v>
      </c>
      <c r="I31" s="96">
        <f>IF(OR(Table4!I31="NA",Table5!I31="NA"),"NA",IF(AND(Table4!I31="",Table5!I31=""),"",SUM(Table4!I31,Table5!I31)))</f>
        <v>0</v>
      </c>
      <c r="J31" s="96">
        <f>IF(OR(Table4!J31="NA",Table5!J31="NA"),"NA",IF(AND(Table4!J31="",Table5!J31=""),"",SUM(Table4!J31,Table5!J31)))</f>
        <v>0</v>
      </c>
      <c r="K31" s="96">
        <f>IF(OR(Table4!K31="NA",Table5!K31="NA"),"NA",IF(AND(Table4!K31="",Table5!K31=""),"",SUM(Table4!K31,Table5!K31)))</f>
        <v>0</v>
      </c>
      <c r="L31" s="96">
        <f>IF(OR(Table4!L31="NA",Table5!L31="NA"),"NA",IF(AND(Table4!L31="",Table5!L31=""),"",SUM(Table4!L31,Table5!L31)))</f>
        <v>0</v>
      </c>
      <c r="M31" s="96">
        <f t="shared" si="9"/>
        <v>0</v>
      </c>
      <c r="N31" s="96">
        <f>IF(OR(Table4!N31="NA",Table5!N31="NA"),"NA",IF(AND(Table4!N31="",Table5!N31=""),"",SUM(Table4!N31,Table5!N31)))</f>
        <v>0</v>
      </c>
      <c r="O31" s="243"/>
      <c r="P31" s="244">
        <f t="shared" si="1"/>
        <v>0</v>
      </c>
      <c r="Q31" s="245">
        <f t="shared" si="2"/>
        <v>0</v>
      </c>
    </row>
    <row r="32" spans="1:17" s="374" customFormat="1" ht="10.35" customHeight="1" x14ac:dyDescent="0.25">
      <c r="A32" s="164" t="s">
        <v>1760</v>
      </c>
      <c r="B32" s="152" t="s">
        <v>1256</v>
      </c>
      <c r="C32" s="877" t="s">
        <v>2837</v>
      </c>
      <c r="D32" s="79" t="s">
        <v>33</v>
      </c>
      <c r="E32" s="96">
        <f>IF(OR(Table4!E32="NA",Table5!E32="NA"),"NA",IF(AND(Table4!E32="",Table5!E32=""),"",SUM(Table4!E32,Table5!E32)))</f>
        <v>0</v>
      </c>
      <c r="F32" s="96">
        <f>IF(OR(Table4!F32="NA",Table5!F32="NA"),"NA",IF(AND(Table4!F32="",Table5!F32=""),"",SUM(Table4!F32,Table5!F32)))</f>
        <v>119.49900000000001</v>
      </c>
      <c r="G32" s="96">
        <f>IF(OR(Table4!G32="NA",Table5!G32="NA"),"NA",IF(AND(Table4!G32="",Table5!G32=""),"",SUM(Table4!G32,Table5!G32)))</f>
        <v>0</v>
      </c>
      <c r="H32" s="93">
        <f t="shared" si="8"/>
        <v>119.49900000000001</v>
      </c>
      <c r="I32" s="96">
        <f>IF(OR(Table4!I32="NA",Table5!I32="NA"),"NA",IF(AND(Table4!I32="",Table5!I32=""),"",SUM(Table4!I32,Table5!I32)))</f>
        <v>0.33300000000000002</v>
      </c>
      <c r="J32" s="96">
        <f>IF(OR(Table4!J32="NA",Table5!J32="NA"),"NA",IF(AND(Table4!J32="",Table5!J32=""),"",SUM(Table4!J32,Table5!J32)))</f>
        <v>0</v>
      </c>
      <c r="K32" s="96">
        <f>IF(OR(Table4!K32="NA",Table5!K32="NA"),"NA",IF(AND(Table4!K32="",Table5!K32=""),"",SUM(Table4!K32,Table5!K32)))</f>
        <v>0</v>
      </c>
      <c r="L32" s="96">
        <f>IF(OR(Table4!L32="NA",Table5!L32="NA"),"NA",IF(AND(Table4!L32="",Table5!L32=""),"",SUM(Table4!L32,Table5!L32)))</f>
        <v>0</v>
      </c>
      <c r="M32" s="96">
        <f t="shared" si="9"/>
        <v>119.83200000000001</v>
      </c>
      <c r="N32" s="96">
        <f>IF(OR(Table4!N32="NA",Table5!N32="NA"),"NA",IF(AND(Table4!N32="",Table5!N32=""),"",SUM(Table4!N32,Table5!N32)))</f>
        <v>119.83200000000001</v>
      </c>
      <c r="O32" s="243"/>
      <c r="P32" s="244">
        <f t="shared" si="1"/>
        <v>0</v>
      </c>
      <c r="Q32" s="245">
        <f t="shared" si="2"/>
        <v>0</v>
      </c>
    </row>
    <row r="33" spans="1:17" s="374" customFormat="1" ht="10.35" customHeight="1" x14ac:dyDescent="0.25">
      <c r="A33" s="164" t="s">
        <v>1761</v>
      </c>
      <c r="B33" s="152" t="s">
        <v>1257</v>
      </c>
      <c r="C33" s="877" t="s">
        <v>2838</v>
      </c>
      <c r="D33" s="79" t="s">
        <v>33</v>
      </c>
      <c r="E33" s="96">
        <f>IF(OR(Table4!E33="NA",Table5!E33="NA"),"NA",IF(AND(Table4!E33="",Table5!E33=""),"",SUM(Table4!E33,Table5!E33)))</f>
        <v>1161.576</v>
      </c>
      <c r="F33" s="96">
        <f>IF(OR(Table4!F33="NA",Table5!F33="NA"),"NA",IF(AND(Table4!F33="",Table5!F33=""),"",SUM(Table4!F33,Table5!F33)))</f>
        <v>50.289000000000001</v>
      </c>
      <c r="G33" s="96">
        <f>IF(OR(Table4!G33="NA",Table5!G33="NA"),"NA",IF(AND(Table4!G33="",Table5!G33=""),"",SUM(Table4!G33,Table5!G33)))</f>
        <v>0</v>
      </c>
      <c r="H33" s="93">
        <f t="shared" si="8"/>
        <v>1211.865</v>
      </c>
      <c r="I33" s="96">
        <f>IF(OR(Table4!I33="NA",Table5!I33="NA"),"NA",IF(AND(Table4!I33="",Table5!I33=""),"",SUM(Table4!I33,Table5!I33)))</f>
        <v>0.23800000000000002</v>
      </c>
      <c r="J33" s="96">
        <f>IF(OR(Table4!J33="NA",Table5!J33="NA"),"NA",IF(AND(Table4!J33="",Table5!J33=""),"",SUM(Table4!J33,Table5!J33)))</f>
        <v>-4.7069999999999999</v>
      </c>
      <c r="K33" s="96">
        <f>IF(OR(Table4!K33="NA",Table5!K33="NA"),"NA",IF(AND(Table4!K33="",Table5!K33=""),"",SUM(Table4!K33,Table5!K33)))</f>
        <v>0.60099999999999998</v>
      </c>
      <c r="L33" s="96">
        <f>IF(OR(Table4!L33="NA",Table5!L33="NA"),"NA",IF(AND(Table4!L33="",Table5!L33=""),"",SUM(Table4!L33,Table5!L33)))</f>
        <v>0</v>
      </c>
      <c r="M33" s="96">
        <f t="shared" si="9"/>
        <v>1207.9970000000001</v>
      </c>
      <c r="N33" s="96">
        <f>IF(OR(Table4!N33="NA",Table5!N33="NA"),"NA",IF(AND(Table4!N33="",Table5!N33=""),"",SUM(Table4!N33,Table5!N33)))</f>
        <v>1212.1030000000001</v>
      </c>
      <c r="O33" s="243"/>
      <c r="P33" s="244">
        <f t="shared" si="1"/>
        <v>0</v>
      </c>
      <c r="Q33" s="245">
        <f t="shared" si="2"/>
        <v>0</v>
      </c>
    </row>
    <row r="34" spans="1:17" ht="15" customHeight="1" x14ac:dyDescent="0.25">
      <c r="A34" s="164" t="s">
        <v>1762</v>
      </c>
      <c r="B34" s="170" t="s">
        <v>1258</v>
      </c>
      <c r="C34" s="881" t="s">
        <v>3137</v>
      </c>
      <c r="D34" s="79" t="s">
        <v>33</v>
      </c>
      <c r="E34" s="96">
        <f>IF(OR(Table4!E34="NA",Table5!E34="NA"),"NA",IF(AND(Table4!E34="",Table5!E34=""),"",SUM(Table4!E34,Table5!E34)))</f>
        <v>4378.5330000000004</v>
      </c>
      <c r="F34" s="96">
        <f>IF(OR(Table4!F34="NA",Table5!F34="NA"),"NA",IF(AND(Table4!F34="",Table5!F34=""),"",SUM(Table4!F34,Table5!F34)))</f>
        <v>589.41300000000001</v>
      </c>
      <c r="G34" s="96">
        <f>IF(OR(Table4!G34="NA",Table5!G34="NA"),"NA",IF(AND(Table4!G34="",Table5!G34=""),"",SUM(Table4!G34,Table5!G34)))</f>
        <v>-6.62</v>
      </c>
      <c r="H34" s="93">
        <f t="shared" si="8"/>
        <v>4961.326</v>
      </c>
      <c r="I34" s="96">
        <f>IF(OR(Table4!I34="NA",Table5!I34="NA"),"NA",IF(AND(Table4!I34="",Table5!I34=""),"",SUM(Table4!I34,Table5!I34)))</f>
        <v>0.57100000000000006</v>
      </c>
      <c r="J34" s="96">
        <f>IF(OR(Table4!J34="NA",Table5!J34="NA"),"NA",IF(AND(Table4!J34="",Table5!J34=""),"",SUM(Table4!J34,Table5!J34)))</f>
        <v>1.0529999999999999</v>
      </c>
      <c r="K34" s="96">
        <f>IF(OR(Table4!K34="NA",Table5!K34="NA"),"NA",IF(AND(Table4!K34="",Table5!K34=""),"",SUM(Table4!K34,Table5!K34)))</f>
        <v>1.4E-2</v>
      </c>
      <c r="L34" s="96">
        <f>IF(OR(Table4!L34="NA",Table5!L34="NA"),"NA",IF(AND(Table4!L34="",Table5!L34=""),"",SUM(Table4!L34,Table5!L34)))</f>
        <v>-0.58899999999999997</v>
      </c>
      <c r="M34" s="96">
        <f t="shared" si="9"/>
        <v>4962.375</v>
      </c>
      <c r="N34" s="96">
        <f>IF(OR(Table4!N34="NA",Table5!N34="NA"),"NA",IF(AND(Table4!N34="",Table5!N34=""),"",SUM(Table4!N34,Table5!N34)))</f>
        <v>4961.8970000000008</v>
      </c>
      <c r="O34" s="243"/>
      <c r="P34" s="244">
        <f t="shared" si="1"/>
        <v>0</v>
      </c>
      <c r="Q34" s="245">
        <f t="shared" si="2"/>
        <v>0</v>
      </c>
    </row>
    <row r="35" spans="1:17" ht="15" customHeight="1" x14ac:dyDescent="0.25">
      <c r="A35" s="164" t="s">
        <v>1763</v>
      </c>
      <c r="B35" s="172" t="s">
        <v>1259</v>
      </c>
      <c r="C35" s="882" t="s">
        <v>3138</v>
      </c>
      <c r="D35" s="80" t="s">
        <v>33</v>
      </c>
      <c r="E35" s="190">
        <f>IF(OR(Table4!E35="NA",Table5!E35="NA"),"NA",IF(AND(Table4!E35="",Table5!E35=""),"",SUM(Table4!E35,Table5!E35)))</f>
        <v>27501.592000000001</v>
      </c>
      <c r="F35" s="190">
        <f>IF(OR(Table4!F35="NA",Table5!F35="NA"),"NA",IF(AND(Table4!F35="",Table5!F35=""),"",SUM(Table4!F35,Table5!F35)))</f>
        <v>-206.214</v>
      </c>
      <c r="G35" s="190">
        <f>IF(OR(Table4!G35="NA",Table5!G35="NA"),"NA",IF(AND(Table4!G35="",Table5!G35=""),"",SUM(Table4!G35,Table5!G35)))</f>
        <v>-6.62</v>
      </c>
      <c r="H35" s="190">
        <f t="shared" si="8"/>
        <v>27288.758000000002</v>
      </c>
      <c r="I35" s="190">
        <f>IF(OR(Table4!I35="NA",Table5!I35="NA"),"NA",IF(AND(Table4!I35="",Table5!I35=""),"",SUM(Table4!I35,Table5!I35)))</f>
        <v>0</v>
      </c>
      <c r="J35" s="190">
        <f>IF(OR(Table4!J35="NA",Table5!J35="NA"),"NA",IF(AND(Table4!J35="",Table5!J35=""),"",SUM(Table4!J35,Table5!J35)))</f>
        <v>20.176000000000002</v>
      </c>
      <c r="K35" s="190">
        <f>IF(OR(Table4!K35="NA",Table5!K35="NA"),"NA",IF(AND(Table4!K35="",Table5!K35=""),"",SUM(Table4!K35,Table5!K35)))</f>
        <v>366.77500000000003</v>
      </c>
      <c r="L35" s="190">
        <f>IF(OR(Table4!L35="NA",Table5!L35="NA"),"NA",IF(AND(Table4!L35="",Table5!L35=""),"",SUM(Table4!L35,Table5!L35)))</f>
        <v>-0.58899999999999997</v>
      </c>
      <c r="M35" s="190">
        <f t="shared" si="9"/>
        <v>27675.120000000003</v>
      </c>
      <c r="N35" s="190">
        <f>IF(OR(Table4!N35="NA",Table5!N35="NA"),"NA",IF(AND(Table4!N35="",Table5!N35=""),"",SUM(Table4!N35,Table5!N35)))</f>
        <v>27288.757999999998</v>
      </c>
      <c r="O35" s="243"/>
      <c r="P35" s="269">
        <f t="shared" si="1"/>
        <v>0</v>
      </c>
      <c r="Q35" s="270">
        <f t="shared" si="2"/>
        <v>0</v>
      </c>
    </row>
    <row r="36" spans="1:17" ht="15" customHeight="1" x14ac:dyDescent="0.25">
      <c r="A36" s="164"/>
      <c r="B36" s="180" t="s">
        <v>856</v>
      </c>
      <c r="C36" s="876" t="s">
        <v>2370</v>
      </c>
      <c r="D36" s="79" t="s">
        <v>33</v>
      </c>
      <c r="E36" s="240"/>
      <c r="F36" s="240"/>
      <c r="G36" s="240"/>
      <c r="H36" s="241"/>
      <c r="I36" s="240"/>
      <c r="J36" s="240"/>
      <c r="K36" s="241"/>
      <c r="L36" s="240"/>
      <c r="M36" s="242"/>
      <c r="N36" s="240"/>
      <c r="O36" s="243"/>
      <c r="P36" s="244"/>
      <c r="Q36" s="245"/>
    </row>
    <row r="37" spans="1:17" ht="10.35" customHeight="1" x14ac:dyDescent="0.25">
      <c r="A37" s="164" t="s">
        <v>1764</v>
      </c>
      <c r="B37" s="152" t="s">
        <v>20</v>
      </c>
      <c r="C37" s="877" t="s">
        <v>3139</v>
      </c>
      <c r="D37" s="79" t="s">
        <v>33</v>
      </c>
      <c r="E37" s="93">
        <f t="shared" ref="E37:N37" si="10">IF(OR(E14="NA",E25="NA"),"NA",IF(AND(E14="",E25=""),"",SUM(E14)-SUM(E25)))</f>
        <v>-35415.350999999995</v>
      </c>
      <c r="F37" s="93">
        <f t="shared" si="10"/>
        <v>333.85</v>
      </c>
      <c r="G37" s="93">
        <f t="shared" si="10"/>
        <v>10.4</v>
      </c>
      <c r="H37" s="93">
        <f t="shared" si="10"/>
        <v>-35071.101000000002</v>
      </c>
      <c r="I37" s="93">
        <f t="shared" si="10"/>
        <v>439.387</v>
      </c>
      <c r="J37" s="93">
        <f t="shared" si="10"/>
        <v>-145.01700000000002</v>
      </c>
      <c r="K37" s="93">
        <f t="shared" si="10"/>
        <v>-1470.8530000000001</v>
      </c>
      <c r="L37" s="93">
        <f t="shared" si="10"/>
        <v>1.2</v>
      </c>
      <c r="M37" s="93">
        <f t="shared" si="10"/>
        <v>-36246.383999999998</v>
      </c>
      <c r="N37" s="93">
        <f t="shared" si="10"/>
        <v>-34631.714</v>
      </c>
      <c r="O37" s="243"/>
      <c r="P37" s="244">
        <f>IF(OR(H37="NA",E37="NA",F37="NA",G37="NA"),"NA",SUM(H37)-SUM(E37:G37))</f>
        <v>-7.2759576141834259E-12</v>
      </c>
      <c r="Q37" s="245">
        <f>IF(OR(M37="NA",H37="NA",I37="NA",J37="NA",K37="NA",L37="NA"),"NA",SUM(M37)-SUM(H37:L37))</f>
        <v>7.2759576141834259E-12</v>
      </c>
    </row>
    <row r="38" spans="1:17" ht="10.35" customHeight="1" x14ac:dyDescent="0.25">
      <c r="A38" s="164" t="s">
        <v>2157</v>
      </c>
      <c r="B38" s="152" t="s">
        <v>21</v>
      </c>
      <c r="C38" s="877" t="s">
        <v>3140</v>
      </c>
      <c r="D38" s="79" t="s">
        <v>33</v>
      </c>
      <c r="E38" s="96" t="str">
        <f>IF(OR(Table4!E38="NA",Table5!E38="NA"),"NA",IF(AND(Table4!E38="",Table5!E38=""),"",SUM(Table4!E38,Table5!E38)))</f>
        <v/>
      </c>
      <c r="F38" s="96" t="str">
        <f>IF(OR(Table4!F38="NA",Table5!F38="NA"),"NA",IF(AND(Table4!F38="",Table5!F38=""),"",SUM(Table4!F38,Table5!F38)))</f>
        <v/>
      </c>
      <c r="G38" s="96" t="str">
        <f>IF(OR(Table4!G38="NA",Table5!G38="NA"),"NA",IF(AND(Table4!G38="",Table5!G38=""),"",SUM(Table4!G38,Table5!G38)))</f>
        <v/>
      </c>
      <c r="H38" s="97" t="str">
        <f>IF(OR(E38="NA",F38="NA",G38="NA"),"NA",IF(AND(E38="",F38="",G38=""),"",SUM(E38:G38)))</f>
        <v/>
      </c>
      <c r="I38" s="96" t="str">
        <f>IF(OR(Table4!I38="NA",Table5!I38="NA"),"NA",IF(AND(Table4!I38="",Table5!I38=""),"",SUM(Table4!I38,Table5!I38)))</f>
        <v/>
      </c>
      <c r="J38" s="96" t="str">
        <f>IF(OR(Table4!J38="NA",Table5!J38="NA"),"NA",IF(AND(Table4!J38="",Table5!J38=""),"",SUM(Table4!J38,Table5!J38)))</f>
        <v/>
      </c>
      <c r="K38" s="96" t="str">
        <f>IF(OR(Table4!K38="NA",Table5!K38="NA"),"NA",IF(AND(Table4!K38="",Table5!K38=""),"",SUM(Table4!K38,Table5!K38)))</f>
        <v/>
      </c>
      <c r="L38" s="96" t="str">
        <f>IF(OR(Table4!L38="NA",Table5!L38="NA"),"NA",IF(AND(Table4!L38="",Table5!L38=""),"",SUM(Table4!L38,Table5!L38)))</f>
        <v/>
      </c>
      <c r="M38" s="96" t="str">
        <f>IF(OR(H38="NA",I38="NA",J38="NA",K38="NA",L38="NA"),"NA",IF(AND(H38="",I38="",J38="",K38="",L38=""),"",SUM(H38:L38)))</f>
        <v/>
      </c>
      <c r="N38" s="96" t="str">
        <f>IF(OR(Table4!N38="NA",Table5!N38="NA"),"NA",IF(AND(Table4!N38="",Table5!N38=""),"",SUM(Table4!N38,Table5!N38)))</f>
        <v/>
      </c>
      <c r="O38" s="243"/>
      <c r="P38" s="244">
        <f>IF(OR(H38="NA",E38="NA",F38="NA",G38="NA"),"NA",SUM(H38)-SUM(E38:G38))</f>
        <v>0</v>
      </c>
      <c r="Q38" s="245">
        <f>IF(OR(M38="NA",H38="NA",I38="NA",J38="NA",K38="NA",L38="NA"),"NA",SUM(M38)-SUM(H38:L38))</f>
        <v>0</v>
      </c>
    </row>
    <row r="39" spans="1:17" ht="10.35" customHeight="1" x14ac:dyDescent="0.25">
      <c r="A39" s="164" t="s">
        <v>2158</v>
      </c>
      <c r="B39" s="152" t="s">
        <v>573</v>
      </c>
      <c r="C39" s="756" t="s">
        <v>3337</v>
      </c>
      <c r="D39" s="79" t="s">
        <v>33</v>
      </c>
      <c r="E39" s="96" t="str">
        <f>IF(OR(Table4!E39="NA",Table5!E39="NA"),"NA",IF(AND(Table4!E39="",Table5!E39=""),"",SUM(Table4!E39,Table5!E39)))</f>
        <v/>
      </c>
      <c r="F39" s="96" t="str">
        <f>IF(OR(Table4!F39="NA",Table5!F39="NA"),"NA",IF(AND(Table4!F39="",Table5!F39=""),"",SUM(Table4!F39,Table5!F39)))</f>
        <v/>
      </c>
      <c r="G39" s="96" t="str">
        <f>IF(OR(Table4!G39="NA",Table5!G39="NA"),"NA",IF(AND(Table4!G39="",Table5!G39=""),"",SUM(Table4!G39,Table5!G39)))</f>
        <v/>
      </c>
      <c r="H39" s="97" t="str">
        <f>IF(OR(E39="NA",F39="NA",G39="NA"),"NA",IF(AND(E39="",F39="",G39=""),"",SUM(E39:G39)))</f>
        <v/>
      </c>
      <c r="I39" s="96" t="str">
        <f>IF(OR(Table4!I39="NA",Table5!I39="NA"),"NA",IF(AND(Table4!I39="",Table5!I39=""),"",SUM(Table4!I39,Table5!I39)))</f>
        <v/>
      </c>
      <c r="J39" s="96" t="str">
        <f>IF(OR(Table4!J39="NA",Table5!J39="NA"),"NA",IF(AND(Table4!J39="",Table5!J39=""),"",SUM(Table4!J39,Table5!J39)))</f>
        <v/>
      </c>
      <c r="K39" s="96" t="str">
        <f>IF(OR(Table4!K39="NA",Table5!K39="NA"),"NA",IF(AND(Table4!K39="",Table5!K39=""),"",SUM(Table4!K39,Table5!K39)))</f>
        <v/>
      </c>
      <c r="L39" s="96" t="str">
        <f>IF(OR(Table4!L39="NA",Table5!L39="NA"),"NA",IF(AND(Table4!L39="",Table5!L39=""),"",SUM(Table4!L39,Table5!L39)))</f>
        <v/>
      </c>
      <c r="M39" s="96" t="str">
        <f>IF(OR(H39="NA",I39="NA",J39="NA",K39="NA",L39="NA"),"NA",IF(AND(H39="",I39="",J39="",K39="",L39=""),"",SUM(H39:L39)))</f>
        <v/>
      </c>
      <c r="N39" s="96" t="str">
        <f>IF(OR(Table4!N39="NA",Table5!N39="NA"),"NA",IF(AND(Table4!N39="",Table5!N39=""),"",SUM(Table4!N39,Table5!N39)))</f>
        <v/>
      </c>
      <c r="O39" s="243"/>
      <c r="P39" s="244">
        <f>IF(OR(H39="NA",E39="NA",F39="NA",G39="NA"),"NA",SUM(H39)-SUM(E39:G39))</f>
        <v>0</v>
      </c>
      <c r="Q39" s="245">
        <f>IF(OR(M39="NA",H39="NA",I39="NA",J39="NA",K39="NA",L39="NA"),"NA",SUM(M39)-SUM(H39:L39))</f>
        <v>0</v>
      </c>
    </row>
    <row r="40" spans="1:17" ht="10.35" customHeight="1" x14ac:dyDescent="0.25">
      <c r="A40" s="164" t="s">
        <v>2159</v>
      </c>
      <c r="B40" s="152" t="s">
        <v>574</v>
      </c>
      <c r="C40" s="756" t="s">
        <v>3338</v>
      </c>
      <c r="D40" s="79" t="s">
        <v>33</v>
      </c>
      <c r="E40" s="96" t="str">
        <f>IF(OR(Table4!E40="NA",Table5!E40="NA"),"NA",IF(AND(Table4!E40="",Table5!E40=""),"",SUM(Table4!E40,Table5!E40)))</f>
        <v/>
      </c>
      <c r="F40" s="96" t="str">
        <f>IF(OR(Table4!F40="NA",Table5!F40="NA"),"NA",IF(AND(Table4!F40="",Table5!F40=""),"",SUM(Table4!F40,Table5!F40)))</f>
        <v/>
      </c>
      <c r="G40" s="96" t="str">
        <f>IF(OR(Table4!G40="NA",Table5!G40="NA"),"NA",IF(AND(Table4!G40="",Table5!G40=""),"",SUM(Table4!G40,Table5!G40)))</f>
        <v/>
      </c>
      <c r="H40" s="97" t="str">
        <f>IF(OR(E40="NA",F40="NA",G40="NA"),"NA",IF(AND(E40="",F40="",G40=""),"",SUM(E40:G40)))</f>
        <v/>
      </c>
      <c r="I40" s="96" t="str">
        <f>IF(OR(Table4!I40="NA",Table5!I40="NA"),"NA",IF(AND(Table4!I40="",Table5!I40=""),"",SUM(Table4!I40,Table5!I40)))</f>
        <v/>
      </c>
      <c r="J40" s="96" t="str">
        <f>IF(OR(Table4!J40="NA",Table5!J40="NA"),"NA",IF(AND(Table4!J40="",Table5!J40=""),"",SUM(Table4!J40,Table5!J40)))</f>
        <v/>
      </c>
      <c r="K40" s="96" t="str">
        <f>IF(OR(Table4!K40="NA",Table5!K40="NA"),"NA",IF(AND(Table4!K40="",Table5!K40=""),"",SUM(Table4!K40,Table5!K40)))</f>
        <v/>
      </c>
      <c r="L40" s="96" t="str">
        <f>IF(OR(Table4!L40="NA",Table5!L40="NA"),"NA",IF(AND(Table4!L40="",Table5!L40=""),"",SUM(Table4!L40,Table5!L40)))</f>
        <v/>
      </c>
      <c r="M40" s="96" t="str">
        <f>IF(OR(H40="NA",I40="NA",J40="NA",K40="NA",L40="NA"),"NA",IF(AND(H40="",I40="",J40="",K40="",L40=""),"",SUM(H40:L40)))</f>
        <v/>
      </c>
      <c r="N40" s="96" t="str">
        <f>IF(OR(Table4!N40="NA",Table5!N40="NA"),"NA",IF(AND(Table4!N40="",Table5!N40=""),"",SUM(Table4!N40,Table5!N40)))</f>
        <v/>
      </c>
      <c r="O40" s="243"/>
      <c r="P40" s="244">
        <f>IF(OR(H40="NA",E40="NA",F40="NA",G40="NA"),"NA",SUM(H40)-SUM(E40:G40))</f>
        <v>0</v>
      </c>
      <c r="Q40" s="245">
        <f>IF(OR(M40="NA",H40="NA",I40="NA",J40="NA",K40="NA",L40="NA"),"NA",SUM(M40)-SUM(H40:L40))</f>
        <v>0</v>
      </c>
    </row>
    <row r="41" spans="1:17" ht="10.35" customHeight="1" x14ac:dyDescent="0.25">
      <c r="A41" s="164" t="s">
        <v>2160</v>
      </c>
      <c r="B41" s="168" t="s">
        <v>575</v>
      </c>
      <c r="C41" s="760" t="s">
        <v>3339</v>
      </c>
      <c r="D41" s="80" t="s">
        <v>33</v>
      </c>
      <c r="E41" s="190" t="str">
        <f>IF(OR(Table4!E41="NA",Table5!E41="NA"),"NA",IF(AND(Table4!E41="",Table5!E41=""),"",SUM(Table4!E41,Table5!E41)))</f>
        <v/>
      </c>
      <c r="F41" s="190" t="str">
        <f>IF(OR(Table4!F41="NA",Table5!F41="NA"),"NA",IF(AND(Table4!F41="",Table5!F41=""),"",SUM(Table4!F41,Table5!F41)))</f>
        <v/>
      </c>
      <c r="G41" s="190" t="str">
        <f>IF(OR(Table4!G41="NA",Table5!G41="NA"),"NA",IF(AND(Table4!G41="",Table5!G41=""),"",SUM(Table4!G41,Table5!G41)))</f>
        <v/>
      </c>
      <c r="H41" s="190" t="str">
        <f>IF(OR(E41="NA",F41="NA",G41="NA"),"NA",IF(AND(E41="",F41="",G41=""),"",SUM(E41:G41)))</f>
        <v/>
      </c>
      <c r="I41" s="190" t="str">
        <f>IF(OR(Table4!I41="NA",Table5!I41="NA"),"NA",IF(AND(Table4!I41="",Table5!I41=""),"",SUM(Table4!I41,Table5!I41)))</f>
        <v/>
      </c>
      <c r="J41" s="190" t="str">
        <f>IF(OR(Table4!J41="NA",Table5!J41="NA"),"NA",IF(AND(Table4!J41="",Table5!J41=""),"",SUM(Table4!J41,Table5!J41)))</f>
        <v/>
      </c>
      <c r="K41" s="190" t="str">
        <f>IF(OR(Table4!K41="NA",Table5!K41="NA"),"NA",IF(AND(Table4!K41="",Table5!K41=""),"",SUM(Table4!K41,Table5!K41)))</f>
        <v/>
      </c>
      <c r="L41" s="190" t="str">
        <f>IF(OR(Table4!L41="NA",Table5!L41="NA"),"NA",IF(AND(Table4!L41="",Table5!L41=""),"",SUM(Table4!L41,Table5!L41)))</f>
        <v/>
      </c>
      <c r="M41" s="190" t="str">
        <f>IF(OR(H41="NA",I41="NA",J41="NA",K41="NA",L41="NA"),"NA",IF(AND(H41="",I41="",J41="",K41="",L41=""),"",SUM(H41:L41)))</f>
        <v/>
      </c>
      <c r="N41" s="190" t="str">
        <f>IF(OR(Table4!N41="NA",Table5!N41="NA"),"NA",IF(AND(Table4!N41="",Table5!N41=""),"",SUM(Table4!N41,Table5!N41)))</f>
        <v/>
      </c>
      <c r="O41" s="243"/>
      <c r="P41" s="269">
        <f>IF(OR(H41="NA",E41="NA",F41="NA",G41="NA"),"NA",SUM(H41)-SUM(E41:G41))</f>
        <v>0</v>
      </c>
      <c r="Q41" s="270">
        <f>IF(OR(M41="NA",H41="NA",I41="NA",J41="NA",K41="NA",L41="NA"),"NA",SUM(M41)-SUM(H41:L41))</f>
        <v>0</v>
      </c>
    </row>
    <row r="42" spans="1:17" ht="10.5" customHeight="1" x14ac:dyDescent="0.2">
      <c r="B42" s="289"/>
      <c r="C42" s="151"/>
      <c r="D42" s="125"/>
      <c r="E42" s="272"/>
      <c r="F42" s="272"/>
      <c r="G42" s="272"/>
      <c r="H42" s="272"/>
      <c r="I42" s="272"/>
      <c r="J42" s="272"/>
      <c r="K42" s="272"/>
      <c r="L42" s="272"/>
      <c r="M42" s="272"/>
      <c r="N42" s="272"/>
      <c r="O42" s="282"/>
      <c r="P42" s="357"/>
      <c r="Q42" s="357"/>
    </row>
    <row r="43" spans="1:17" s="379" customFormat="1" ht="15" customHeight="1" x14ac:dyDescent="0.2">
      <c r="B43" s="621" t="s">
        <v>2537</v>
      </c>
      <c r="C43" s="620"/>
      <c r="D43" s="275"/>
      <c r="E43" s="328"/>
      <c r="F43" s="328"/>
      <c r="G43" s="328"/>
      <c r="H43" s="328"/>
      <c r="I43" s="328"/>
      <c r="J43" s="328"/>
      <c r="K43" s="328"/>
      <c r="L43" s="328"/>
      <c r="M43" s="328"/>
      <c r="N43" s="329"/>
      <c r="O43" s="395"/>
      <c r="P43" s="380"/>
      <c r="Q43" s="380"/>
    </row>
    <row r="44" spans="1:17" ht="12.95" customHeight="1" x14ac:dyDescent="0.2">
      <c r="B44" s="892" t="s">
        <v>2380</v>
      </c>
      <c r="C44" s="885"/>
      <c r="D44" s="125" t="s">
        <v>33</v>
      </c>
      <c r="E44" s="331"/>
      <c r="F44" s="331"/>
      <c r="G44" s="331"/>
      <c r="H44" s="331"/>
      <c r="I44" s="331"/>
      <c r="J44" s="331"/>
      <c r="K44" s="331"/>
      <c r="L44" s="331"/>
      <c r="M44" s="331"/>
      <c r="N44" s="331"/>
      <c r="O44" s="282"/>
      <c r="P44" s="357"/>
      <c r="Q44" s="357"/>
    </row>
    <row r="45" spans="1:17" ht="10.35" customHeight="1" x14ac:dyDescent="0.2">
      <c r="B45" s="892"/>
      <c r="C45" s="883" t="s">
        <v>805</v>
      </c>
      <c r="D45" s="125" t="s">
        <v>33</v>
      </c>
      <c r="E45" s="332">
        <f t="shared" ref="E45:N45" si="11">IF(OR(E8="NA",E9="NA",E14="NA",E25="NA"),"NA",-SUM(E8)+SUM(E9)+SUM(E14)-SUM(E25))</f>
        <v>3.637978807091713E-12</v>
      </c>
      <c r="F45" s="332">
        <f t="shared" si="11"/>
        <v>5.6843418860808015E-13</v>
      </c>
      <c r="G45" s="332">
        <f t="shared" si="11"/>
        <v>0</v>
      </c>
      <c r="H45" s="332">
        <f t="shared" si="11"/>
        <v>3.637978807091713E-12</v>
      </c>
      <c r="I45" s="332">
        <f t="shared" si="11"/>
        <v>-3.0531133177191805E-14</v>
      </c>
      <c r="J45" s="332">
        <f t="shared" si="11"/>
        <v>0</v>
      </c>
      <c r="K45" s="332">
        <f t="shared" si="11"/>
        <v>-5.6843418860808015E-14</v>
      </c>
      <c r="L45" s="332">
        <f t="shared" si="11"/>
        <v>0</v>
      </c>
      <c r="M45" s="332">
        <f t="shared" si="11"/>
        <v>7.2759576141834259E-12</v>
      </c>
      <c r="N45" s="332">
        <f t="shared" si="11"/>
        <v>3.637978807091713E-12</v>
      </c>
      <c r="O45" s="282"/>
      <c r="P45" s="357"/>
      <c r="Q45" s="357"/>
    </row>
    <row r="46" spans="1:17" ht="10.35" customHeight="1" x14ac:dyDescent="0.2">
      <c r="B46" s="893"/>
      <c r="C46" s="883" t="s">
        <v>806</v>
      </c>
      <c r="D46" s="79" t="s">
        <v>33</v>
      </c>
      <c r="E46" s="332">
        <f t="shared" ref="E46:N46" si="12">IF(OR(E9="NA",E10="NA",E11="NA",E12="NA",E13="NA"),"NA",-SUM(E9)+SUM(E10)+SUM(E11)+SUM(E12)+SUM(E13))</f>
        <v>0</v>
      </c>
      <c r="F46" s="332">
        <f t="shared" si="12"/>
        <v>0</v>
      </c>
      <c r="G46" s="332">
        <f t="shared" si="12"/>
        <v>0</v>
      </c>
      <c r="H46" s="332">
        <f t="shared" si="12"/>
        <v>0</v>
      </c>
      <c r="I46" s="332">
        <f t="shared" si="12"/>
        <v>0</v>
      </c>
      <c r="J46" s="332">
        <f t="shared" si="12"/>
        <v>0</v>
      </c>
      <c r="K46" s="332">
        <f t="shared" si="12"/>
        <v>0</v>
      </c>
      <c r="L46" s="332">
        <f t="shared" si="12"/>
        <v>0</v>
      </c>
      <c r="M46" s="332">
        <f t="shared" si="12"/>
        <v>-2.2737367544323206E-13</v>
      </c>
      <c r="N46" s="332">
        <f t="shared" si="12"/>
        <v>0</v>
      </c>
      <c r="O46" s="282"/>
      <c r="P46" s="357"/>
      <c r="Q46" s="357"/>
    </row>
    <row r="47" spans="1:17" ht="10.35" customHeight="1" x14ac:dyDescent="0.2">
      <c r="B47" s="891"/>
      <c r="C47" s="883" t="s">
        <v>838</v>
      </c>
      <c r="D47" s="79" t="s">
        <v>33</v>
      </c>
      <c r="E47" s="332">
        <f t="shared" ref="E47:N47" si="13">IF(OR(E14="NA",E23="NA",E24="NA"),"NA",-SUM(E14)+SUM(E23)+SUM(E24))</f>
        <v>1.0000000002037268E-3</v>
      </c>
      <c r="F47" s="332">
        <f t="shared" si="13"/>
        <v>-531.13599999999997</v>
      </c>
      <c r="G47" s="332">
        <f t="shared" si="13"/>
        <v>0</v>
      </c>
      <c r="H47" s="332">
        <f t="shared" si="13"/>
        <v>-531.13500000000067</v>
      </c>
      <c r="I47" s="332">
        <f t="shared" si="13"/>
        <v>9.9999999997271716E-4</v>
      </c>
      <c r="J47" s="332">
        <f t="shared" si="13"/>
        <v>-50.642999999999994</v>
      </c>
      <c r="K47" s="332">
        <f t="shared" si="13"/>
        <v>1.0000000000189857E-3</v>
      </c>
      <c r="L47" s="332">
        <f t="shared" si="13"/>
        <v>0</v>
      </c>
      <c r="M47" s="332">
        <f t="shared" si="13"/>
        <v>-581.77599999999939</v>
      </c>
      <c r="N47" s="332">
        <f t="shared" si="13"/>
        <v>-531.13400000000001</v>
      </c>
      <c r="O47" s="282"/>
      <c r="P47" s="357"/>
      <c r="Q47" s="357"/>
    </row>
    <row r="48" spans="1:17" ht="10.35" customHeight="1" x14ac:dyDescent="0.2">
      <c r="B48" s="891"/>
      <c r="C48" s="883" t="s">
        <v>839</v>
      </c>
      <c r="D48" s="79" t="s">
        <v>33</v>
      </c>
      <c r="E48" s="332">
        <f t="shared" ref="E48:N48" si="14">IF(OR(E14="NA",E15="NA",E16="NA",E17="NA",E18="NA",E19="NA",E20="NA",E21="NA",E22="NA"),"NA",-SUM(E14)+SUM(E15)+SUM(E16)+SUM(E17)+SUM(E18)+SUM(E19)+SUM(E20)+SUM(E21)+SUM(E22))</f>
        <v>-9.0949470177292824E-13</v>
      </c>
      <c r="F48" s="332">
        <f t="shared" si="14"/>
        <v>-2.8421709430404007E-14</v>
      </c>
      <c r="G48" s="332">
        <f t="shared" si="14"/>
        <v>0</v>
      </c>
      <c r="H48" s="332">
        <f t="shared" si="14"/>
        <v>-4.5474735088646412E-13</v>
      </c>
      <c r="I48" s="332">
        <f t="shared" si="14"/>
        <v>-2.6478819137309983E-14</v>
      </c>
      <c r="J48" s="332">
        <f t="shared" si="14"/>
        <v>7.1054273576010019E-15</v>
      </c>
      <c r="K48" s="332">
        <f t="shared" si="14"/>
        <v>-2.8421709430404007E-14</v>
      </c>
      <c r="L48" s="332">
        <f t="shared" si="14"/>
        <v>0</v>
      </c>
      <c r="M48" s="332">
        <f t="shared" si="14"/>
        <v>9.0949470177292824E-13</v>
      </c>
      <c r="N48" s="332">
        <f t="shared" si="14"/>
        <v>-4.5474735088646412E-13</v>
      </c>
      <c r="O48" s="282"/>
      <c r="P48" s="357"/>
      <c r="Q48" s="357"/>
    </row>
    <row r="49" spans="2:17" ht="10.35" customHeight="1" x14ac:dyDescent="0.2">
      <c r="B49" s="891"/>
      <c r="C49" s="885" t="s">
        <v>807</v>
      </c>
      <c r="D49" s="125" t="s">
        <v>33</v>
      </c>
      <c r="E49" s="332">
        <f t="shared" ref="E49:N49" si="15">IF(OR(E25="NA",E34="NA",E35="NA"),"NA",-SUM(E25)+SUM(E34)+SUM(E35))</f>
        <v>0.14800000000104774</v>
      </c>
      <c r="F49" s="332">
        <f t="shared" si="15"/>
        <v>1.0000000000331966E-3</v>
      </c>
      <c r="G49" s="332">
        <f t="shared" si="15"/>
        <v>-2.84</v>
      </c>
      <c r="H49" s="332">
        <f t="shared" si="15"/>
        <v>-2.6909999999988941</v>
      </c>
      <c r="I49" s="332">
        <f t="shared" si="15"/>
        <v>0</v>
      </c>
      <c r="J49" s="332">
        <f t="shared" si="15"/>
        <v>-181.584</v>
      </c>
      <c r="K49" s="332">
        <f t="shared" si="15"/>
        <v>-1.3849999999999909</v>
      </c>
      <c r="L49" s="332">
        <f t="shared" si="15"/>
        <v>2.200000000000002E-2</v>
      </c>
      <c r="M49" s="332">
        <f t="shared" si="15"/>
        <v>-185.63799999999901</v>
      </c>
      <c r="N49" s="332">
        <f t="shared" si="15"/>
        <v>-2.6909999999988941</v>
      </c>
      <c r="O49" s="282"/>
      <c r="P49" s="357"/>
      <c r="Q49" s="357"/>
    </row>
    <row r="50" spans="2:17" ht="10.35" customHeight="1" x14ac:dyDescent="0.2">
      <c r="B50" s="891"/>
      <c r="C50" s="883" t="s">
        <v>808</v>
      </c>
      <c r="D50" s="125" t="s">
        <v>33</v>
      </c>
      <c r="E50" s="332">
        <f t="shared" ref="E50:N50" si="16">IF(OR(E25="NA",E26="NA",E27="NA",E28="NA",E29="NA",E30="NA",E31="NA",E32="NA",E33="NA"),"NA",-SUM(E25)+SUM(E26)+SUM(E27)+SUM(E28)+SUM(E29)+SUM(E30)+SUM(E31)+SUM(E32)+SUM(E33))</f>
        <v>2.7284841053187847E-12</v>
      </c>
      <c r="F50" s="332">
        <f t="shared" si="16"/>
        <v>2.8421709430404007E-14</v>
      </c>
      <c r="G50" s="332">
        <f t="shared" si="16"/>
        <v>0</v>
      </c>
      <c r="H50" s="332">
        <f t="shared" si="16"/>
        <v>-1.3642420526593924E-12</v>
      </c>
      <c r="I50" s="332">
        <f t="shared" si="16"/>
        <v>-2.7755575615628914E-17</v>
      </c>
      <c r="J50" s="332">
        <f t="shared" si="16"/>
        <v>-6.2172489379008766E-15</v>
      </c>
      <c r="K50" s="332">
        <f t="shared" si="16"/>
        <v>8.8817841970012523E-16</v>
      </c>
      <c r="L50" s="332">
        <f t="shared" si="16"/>
        <v>0</v>
      </c>
      <c r="M50" s="332">
        <f t="shared" si="16"/>
        <v>-1.3642420526593924E-12</v>
      </c>
      <c r="N50" s="332">
        <f t="shared" si="16"/>
        <v>2.5011104298755527E-12</v>
      </c>
      <c r="O50" s="282"/>
      <c r="P50" s="357"/>
      <c r="Q50" s="357"/>
    </row>
    <row r="51" spans="2:17" ht="10.35" customHeight="1" x14ac:dyDescent="0.2">
      <c r="B51" s="896"/>
      <c r="C51" s="886" t="s">
        <v>809</v>
      </c>
      <c r="D51" s="154" t="s">
        <v>33</v>
      </c>
      <c r="E51" s="333">
        <f t="shared" ref="E51:N51" si="17">IF(OR(E37="NA",E14="NA",E25="NA"),"NA",-SUM(E37)+SUM(E14)-SUM(E25))</f>
        <v>-3.637978807091713E-12</v>
      </c>
      <c r="F51" s="333">
        <f t="shared" si="17"/>
        <v>0</v>
      </c>
      <c r="G51" s="333">
        <f t="shared" si="17"/>
        <v>0</v>
      </c>
      <c r="H51" s="333">
        <f t="shared" si="17"/>
        <v>3.637978807091713E-12</v>
      </c>
      <c r="I51" s="333">
        <f t="shared" si="17"/>
        <v>2.631228568361621E-14</v>
      </c>
      <c r="J51" s="333">
        <f t="shared" si="17"/>
        <v>0</v>
      </c>
      <c r="K51" s="333">
        <f t="shared" si="17"/>
        <v>-5.6843418860808015E-14</v>
      </c>
      <c r="L51" s="333">
        <f t="shared" si="17"/>
        <v>0</v>
      </c>
      <c r="M51" s="333">
        <f t="shared" si="17"/>
        <v>0</v>
      </c>
      <c r="N51" s="333">
        <f t="shared" si="17"/>
        <v>3.637978807091713E-12</v>
      </c>
      <c r="O51" s="282"/>
      <c r="P51" s="282"/>
      <c r="Q51" s="282"/>
    </row>
    <row r="52" spans="2:17" ht="10.35" customHeight="1" x14ac:dyDescent="0.2">
      <c r="B52" s="991" t="s">
        <v>3141</v>
      </c>
      <c r="C52" s="888"/>
      <c r="D52" s="79"/>
      <c r="E52" s="332"/>
      <c r="F52" s="332"/>
      <c r="G52" s="332"/>
      <c r="H52" s="332"/>
      <c r="I52" s="332"/>
      <c r="J52" s="332"/>
      <c r="K52" s="332"/>
      <c r="L52" s="332"/>
      <c r="M52" s="332"/>
      <c r="N52" s="332"/>
      <c r="O52" s="282"/>
      <c r="P52" s="282"/>
      <c r="Q52" s="282"/>
    </row>
    <row r="53" spans="2:17" ht="10.35" customHeight="1" x14ac:dyDescent="0.2">
      <c r="B53" s="893"/>
      <c r="C53" s="883" t="s">
        <v>810</v>
      </c>
      <c r="D53" s="79" t="s">
        <v>33</v>
      </c>
      <c r="E53" s="332">
        <f>IF(OR(E8="NA",Table4!E8="NA",Table5!E8="NA"),"NA",-SUM(E8)+SUM(Table4!E8)+SUM(Table5!E8))</f>
        <v>0</v>
      </c>
      <c r="F53" s="332">
        <f>IF(OR(F8="NA",Table4!F8="NA",Table5!F8="NA"),"NA",-SUM(F8)+SUM(Table4!F8)+SUM(Table5!F8))</f>
        <v>2.9309887850104133E-14</v>
      </c>
      <c r="G53" s="332">
        <f>IF(OR(G8="NA",Table4!G8="NA",Table5!G8="NA"),"NA",-SUM(G8)+SUM(Table4!G8)+SUM(Table5!G8))</f>
        <v>0</v>
      </c>
      <c r="H53" s="332">
        <f>IF(OR(H8="NA",Table4!H8="NA",Table5!H8="NA"),"NA",-SUM(H8)+SUM(Table4!H8)+SUM(Table5!H8))</f>
        <v>0</v>
      </c>
      <c r="I53" s="332">
        <f>IF(OR(I8="NA",Table4!I8="NA",Table5!I8="NA"),"NA",-SUM(I8)+SUM(Table4!I8)+SUM(Table5!I8))</f>
        <v>0</v>
      </c>
      <c r="J53" s="332">
        <f>IF(OR(J8="NA",Table4!J8="NA",Table5!J8="NA"),"NA",-SUM(J8)+SUM(Table4!J8)+SUM(Table5!J8))</f>
        <v>2.1316282072803006E-14</v>
      </c>
      <c r="K53" s="332">
        <f>IF(OR(K8="NA",Table4!K8="NA",Table5!K8="NA"),"NA",-SUM(K8)+SUM(Table4!K8)+SUM(Table5!K8))</f>
        <v>-1.4743761767022079E-13</v>
      </c>
      <c r="L53" s="332">
        <f>IF(OR(L8="NA",Table4!L8="NA",Table5!L8="NA"),"NA",-SUM(L8)+SUM(Table4!L8)+SUM(Table5!L8))</f>
        <v>0</v>
      </c>
      <c r="M53" s="332">
        <f>IF(OR(M8="NA",Table4!M8="NA",Table5!M8="NA"),"NA",-SUM(M8)+SUM(Table4!M8)+SUM(Table5!M8))</f>
        <v>9.0949470177292824E-13</v>
      </c>
      <c r="N53" s="332">
        <f>IF(OR(N8="NA",Table4!N8="NA",Table5!N8="NA"),"NA",-SUM(N8)+SUM(Table4!N8)+SUM(Table5!N8))</f>
        <v>0</v>
      </c>
      <c r="O53" s="282"/>
      <c r="P53" s="282"/>
      <c r="Q53" s="282"/>
    </row>
    <row r="54" spans="2:17" ht="10.35" customHeight="1" x14ac:dyDescent="0.2">
      <c r="B54" s="893"/>
      <c r="C54" s="883" t="s">
        <v>811</v>
      </c>
      <c r="D54" s="79" t="s">
        <v>33</v>
      </c>
      <c r="E54" s="332">
        <f>IF(OR(E9="NA",Table4!E9="NA",Table5!E9="NA"),"NA",-SUM(E9)+SUM(Table4!E9)+SUM(Table5!E9))</f>
        <v>9.0949470177292824E-13</v>
      </c>
      <c r="F54" s="332">
        <f>IF(OR(F9="NA",Table4!F9="NA",Table5!F9="NA"),"NA",-SUM(F9)+SUM(Table4!F9)+SUM(Table5!F9))</f>
        <v>2.9309887850104133E-14</v>
      </c>
      <c r="G54" s="332">
        <f>IF(OR(G9="NA",Table4!G9="NA",Table5!G9="NA"),"NA",-SUM(G9)+SUM(Table4!G9)+SUM(Table5!G9))</f>
        <v>0</v>
      </c>
      <c r="H54" s="332">
        <f>IF(OR(H9="NA",Table4!H9="NA",Table5!H9="NA"),"NA",-SUM(H9)+SUM(Table4!H9)+SUM(Table5!H9))</f>
        <v>-9.0949470177292824E-13</v>
      </c>
      <c r="I54" s="332">
        <f>IF(OR(I9="NA",Table4!I9="NA",Table5!I9="NA"),"NA",-SUM(I9)+SUM(Table4!I9)+SUM(Table5!I9))</f>
        <v>0</v>
      </c>
      <c r="J54" s="332">
        <f>IF(OR(J9="NA",Table4!J9="NA",Table5!J9="NA"),"NA",-SUM(J9)+SUM(Table4!J9)+SUM(Table5!J9))</f>
        <v>2.1316282072803006E-14</v>
      </c>
      <c r="K54" s="332">
        <f>IF(OR(K9="NA",Table4!K9="NA",Table5!K9="NA"),"NA",-SUM(K9)+SUM(Table4!K9)+SUM(Table5!K9))</f>
        <v>-1.4743761767022079E-13</v>
      </c>
      <c r="L54" s="332">
        <f>IF(OR(L9="NA",Table4!L9="NA",Table5!L9="NA"),"NA",-SUM(L9)+SUM(Table4!L9)+SUM(Table5!L9))</f>
        <v>0</v>
      </c>
      <c r="M54" s="332">
        <f>IF(OR(M9="NA",Table4!M9="NA",Table5!M9="NA"),"NA",-SUM(M9)+SUM(Table4!M9)+SUM(Table5!M9))</f>
        <v>-9.0949470177292824E-13</v>
      </c>
      <c r="N54" s="332">
        <f>IF(OR(N9="NA",Table4!N9="NA",Table5!N9="NA"),"NA",-SUM(N9)+SUM(Table4!N9)+SUM(Table5!N9))</f>
        <v>0</v>
      </c>
      <c r="O54" s="282"/>
      <c r="P54" s="282"/>
      <c r="Q54" s="282"/>
    </row>
    <row r="55" spans="2:17" ht="10.35" customHeight="1" x14ac:dyDescent="0.2">
      <c r="B55" s="893"/>
      <c r="C55" s="883" t="s">
        <v>840</v>
      </c>
      <c r="D55" s="79" t="s">
        <v>33</v>
      </c>
      <c r="E55" s="332">
        <f>IF(OR(E10="NA",Table4!E10="NA",Table5!E10="NA"),"NA",-SUM(E10)+SUM(Table4!E10)+SUM(Table5!E10))</f>
        <v>0</v>
      </c>
      <c r="F55" s="332">
        <f>IF(OR(F10="NA",Table4!F10="NA",Table5!F10="NA"),"NA",-SUM(F10)+SUM(Table4!F10)+SUM(Table5!F10))</f>
        <v>0</v>
      </c>
      <c r="G55" s="332">
        <f>IF(OR(G10="NA",Table4!G10="NA",Table5!G10="NA"),"NA",-SUM(G10)+SUM(Table4!G10)+SUM(Table5!G10))</f>
        <v>0</v>
      </c>
      <c r="H55" s="332">
        <f>IF(OR(H10="NA",Table4!H10="NA",Table5!H10="NA"),"NA",-SUM(H10)+SUM(Table4!H10)+SUM(Table5!H10))</f>
        <v>0</v>
      </c>
      <c r="I55" s="332">
        <f>IF(OR(I10="NA",Table4!I10="NA",Table5!I10="NA"),"NA",-SUM(I10)+SUM(Table4!I10)+SUM(Table5!I10))</f>
        <v>0</v>
      </c>
      <c r="J55" s="332">
        <f>IF(OR(J10="NA",Table4!J10="NA",Table5!J10="NA"),"NA",-SUM(J10)+SUM(Table4!J10)+SUM(Table5!J10))</f>
        <v>0</v>
      </c>
      <c r="K55" s="332">
        <f>IF(OR(K10="NA",Table4!K10="NA",Table5!K10="NA"),"NA",-SUM(K10)+SUM(Table4!K10)+SUM(Table5!K10))</f>
        <v>0</v>
      </c>
      <c r="L55" s="332">
        <f>IF(OR(L10="NA",Table4!L10="NA",Table5!L10="NA"),"NA",-SUM(L10)+SUM(Table4!L10)+SUM(Table5!L10))</f>
        <v>0</v>
      </c>
      <c r="M55" s="332">
        <f>IF(OR(M10="NA",Table4!M10="NA",Table5!M10="NA"),"NA",-SUM(M10)+SUM(Table4!M10)+SUM(Table5!M10))</f>
        <v>0</v>
      </c>
      <c r="N55" s="332">
        <f>IF(OR(N10="NA",Table4!N10="NA",Table5!N10="NA"),"NA",-SUM(N10)+SUM(Table4!N10)+SUM(Table5!N10))</f>
        <v>0</v>
      </c>
      <c r="O55" s="282"/>
      <c r="P55" s="282"/>
      <c r="Q55" s="282"/>
    </row>
    <row r="56" spans="2:17" ht="10.35" customHeight="1" x14ac:dyDescent="0.2">
      <c r="B56" s="893"/>
      <c r="C56" s="883" t="s">
        <v>812</v>
      </c>
      <c r="D56" s="79" t="s">
        <v>33</v>
      </c>
      <c r="E56" s="332">
        <f>IF(OR(E11="NA",Table4!E11="NA",Table5!E11="NA"),"NA",-SUM(E11)+SUM(Table4!E11)+SUM(Table5!E11))</f>
        <v>0</v>
      </c>
      <c r="F56" s="332">
        <f>IF(OR(F11="NA",Table4!F11="NA",Table5!F11="NA"),"NA",-SUM(F11)+SUM(Table4!F11)+SUM(Table5!F11))</f>
        <v>0</v>
      </c>
      <c r="G56" s="332">
        <f>IF(OR(G11="NA",Table4!G11="NA",Table5!G11="NA"),"NA",-SUM(G11)+SUM(Table4!G11)+SUM(Table5!G11))</f>
        <v>0</v>
      </c>
      <c r="H56" s="332">
        <f>IF(OR(H11="NA",Table4!H11="NA",Table5!H11="NA"),"NA",-SUM(H11)+SUM(Table4!H11)+SUM(Table5!H11))</f>
        <v>0</v>
      </c>
      <c r="I56" s="332">
        <f>IF(OR(I11="NA",Table4!I11="NA",Table5!I11="NA"),"NA",-SUM(I11)+SUM(Table4!I11)+SUM(Table5!I11))</f>
        <v>0</v>
      </c>
      <c r="J56" s="332">
        <f>IF(OR(J11="NA",Table4!J11="NA",Table5!J11="NA"),"NA",-SUM(J11)+SUM(Table4!J11)+SUM(Table5!J11))</f>
        <v>0</v>
      </c>
      <c r="K56" s="332">
        <f>IF(OR(K11="NA",Table4!K11="NA",Table5!K11="NA"),"NA",-SUM(K11)+SUM(Table4!K11)+SUM(Table5!K11))</f>
        <v>0</v>
      </c>
      <c r="L56" s="332">
        <f>IF(OR(L11="NA",Table4!L11="NA",Table5!L11="NA"),"NA",-SUM(L11)+SUM(Table4!L11)+SUM(Table5!L11))</f>
        <v>0</v>
      </c>
      <c r="M56" s="332">
        <f>IF(OR(M11="NA",Table4!M11="NA",Table5!M11="NA"),"NA",-SUM(M11)+SUM(Table4!M11)+SUM(Table5!M11))</f>
        <v>0</v>
      </c>
      <c r="N56" s="332">
        <f>IF(OR(N11="NA",Table4!N11="NA",Table5!N11="NA"),"NA",-SUM(N11)+SUM(Table4!N11)+SUM(Table5!N11))</f>
        <v>0</v>
      </c>
      <c r="O56" s="282"/>
      <c r="P56" s="282"/>
      <c r="Q56" s="282"/>
    </row>
    <row r="57" spans="2:17" ht="10.35" customHeight="1" x14ac:dyDescent="0.2">
      <c r="B57" s="893"/>
      <c r="C57" s="883" t="s">
        <v>813</v>
      </c>
      <c r="D57" s="79" t="s">
        <v>33</v>
      </c>
      <c r="E57" s="332">
        <f>IF(OR(E12="NA",Table4!E12="NA",Table5!E12="NA"),"NA",-SUM(E12)+SUM(Table4!E12)+SUM(Table5!E12))</f>
        <v>0</v>
      </c>
      <c r="F57" s="332">
        <f>IF(OR(F12="NA",Table4!F12="NA",Table5!F12="NA"),"NA",-SUM(F12)+SUM(Table4!F12)+SUM(Table5!F12))</f>
        <v>0</v>
      </c>
      <c r="G57" s="332">
        <f>IF(OR(G12="NA",Table4!G12="NA",Table5!G12="NA"),"NA",-SUM(G12)+SUM(Table4!G12)+SUM(Table5!G12))</f>
        <v>0</v>
      </c>
      <c r="H57" s="332">
        <f>IF(OR(H12="NA",Table4!H12="NA",Table5!H12="NA"),"NA",-SUM(H12)+SUM(Table4!H12)+SUM(Table5!H12))</f>
        <v>0</v>
      </c>
      <c r="I57" s="332">
        <f>IF(OR(I12="NA",Table4!I12="NA",Table5!I12="NA"),"NA",-SUM(I12)+SUM(Table4!I12)+SUM(Table5!I12))</f>
        <v>0</v>
      </c>
      <c r="J57" s="332">
        <f>IF(OR(J12="NA",Table4!J12="NA",Table5!J12="NA"),"NA",-SUM(J12)+SUM(Table4!J12)+SUM(Table5!J12))</f>
        <v>0</v>
      </c>
      <c r="K57" s="332">
        <f>IF(OR(K12="NA",Table4!K12="NA",Table5!K12="NA"),"NA",-SUM(K12)+SUM(Table4!K12)+SUM(Table5!K12))</f>
        <v>0</v>
      </c>
      <c r="L57" s="332">
        <f>IF(OR(L12="NA",Table4!L12="NA",Table5!L12="NA"),"NA",-SUM(L12)+SUM(Table4!L12)+SUM(Table5!L12))</f>
        <v>0</v>
      </c>
      <c r="M57" s="332">
        <f>IF(OR(M12="NA",Table4!M12="NA",Table5!M12="NA"),"NA",-SUM(M12)+SUM(Table4!M12)+SUM(Table5!M12))</f>
        <v>0</v>
      </c>
      <c r="N57" s="332">
        <f>IF(OR(N12="NA",Table4!N12="NA",Table5!N12="NA"),"NA",-SUM(N12)+SUM(Table4!N12)+SUM(Table5!N12))</f>
        <v>0</v>
      </c>
      <c r="O57" s="282"/>
      <c r="P57" s="282"/>
      <c r="Q57" s="282"/>
    </row>
    <row r="58" spans="2:17" ht="10.35" customHeight="1" x14ac:dyDescent="0.2">
      <c r="B58" s="893"/>
      <c r="C58" s="883" t="s">
        <v>814</v>
      </c>
      <c r="D58" s="79" t="s">
        <v>33</v>
      </c>
      <c r="E58" s="332">
        <f>IF(OR(E13="NA",Table4!E13="NA",Table5!E13="NA"),"NA",-SUM(E13)+SUM(Table4!E13)+SUM(Table5!E13))</f>
        <v>0</v>
      </c>
      <c r="F58" s="332">
        <f>IF(OR(F13="NA",Table4!F13="NA",Table5!F13="NA"),"NA",-SUM(F13)+SUM(Table4!F13)+SUM(Table5!F13))</f>
        <v>0</v>
      </c>
      <c r="G58" s="332">
        <f>IF(OR(G13="NA",Table4!G13="NA",Table5!G13="NA"),"NA",-SUM(G13)+SUM(Table4!G13)+SUM(Table5!G13))</f>
        <v>0</v>
      </c>
      <c r="H58" s="332">
        <f>IF(OR(H13="NA",Table4!H13="NA",Table5!H13="NA"),"NA",-SUM(H13)+SUM(Table4!H13)+SUM(Table5!H13))</f>
        <v>0</v>
      </c>
      <c r="I58" s="332">
        <f>IF(OR(I13="NA",Table4!I13="NA",Table5!I13="NA"),"NA",-SUM(I13)+SUM(Table4!I13)+SUM(Table5!I13))</f>
        <v>0</v>
      </c>
      <c r="J58" s="332">
        <f>IF(OR(J13="NA",Table4!J13="NA",Table5!J13="NA"),"NA",-SUM(J13)+SUM(Table4!J13)+SUM(Table5!J13))</f>
        <v>0</v>
      </c>
      <c r="K58" s="332">
        <f>IF(OR(K13="NA",Table4!K13="NA",Table5!K13="NA"),"NA",-SUM(K13)+SUM(Table4!K13)+SUM(Table5!K13))</f>
        <v>-2.1316282072803006E-14</v>
      </c>
      <c r="L58" s="332">
        <f>IF(OR(L13="NA",Table4!L13="NA",Table5!L13="NA"),"NA",-SUM(L13)+SUM(Table4!L13)+SUM(Table5!L13))</f>
        <v>0</v>
      </c>
      <c r="M58" s="332">
        <f>IF(OR(M13="NA",Table4!M13="NA",Table5!M13="NA"),"NA",-SUM(M13)+SUM(Table4!M13)+SUM(Table5!M13))</f>
        <v>0</v>
      </c>
      <c r="N58" s="332">
        <f>IF(OR(N13="NA",Table4!N13="NA",Table5!N13="NA"),"NA",-SUM(N13)+SUM(Table4!N13)+SUM(Table5!N13))</f>
        <v>0</v>
      </c>
      <c r="O58" s="282"/>
      <c r="P58" s="282"/>
      <c r="Q58" s="282"/>
    </row>
    <row r="59" spans="2:17" ht="10.35" customHeight="1" x14ac:dyDescent="0.2">
      <c r="B59" s="893"/>
      <c r="C59" s="883" t="s">
        <v>815</v>
      </c>
      <c r="D59" s="79" t="s">
        <v>33</v>
      </c>
      <c r="E59" s="332">
        <f>IF(OR(E14="NA",Table4!E14="NA",Table5!E14="NA"),"NA",-SUM(E14)+SUM(Table4!E14)+SUM(Table5!E14))</f>
        <v>0</v>
      </c>
      <c r="F59" s="332">
        <f>IF(OR(F14="NA",Table4!F14="NA",Table5!F14="NA"),"NA",-SUM(F14)+SUM(Table4!F14)+SUM(Table5!F14))</f>
        <v>0</v>
      </c>
      <c r="G59" s="332">
        <f>IF(OR(G14="NA",Table4!G14="NA",Table5!G14="NA"),"NA",-SUM(G14)+SUM(Table4!G14)+SUM(Table5!G14))</f>
        <v>0</v>
      </c>
      <c r="H59" s="332">
        <f>IF(OR(H14="NA",Table4!H14="NA",Table5!H14="NA"),"NA",-SUM(H14)+SUM(Table4!H14)+SUM(Table5!H14))</f>
        <v>0</v>
      </c>
      <c r="I59" s="332">
        <f>IF(OR(I14="NA",Table4!I14="NA",Table5!I14="NA"),"NA",-SUM(I14)+SUM(Table4!I14)+SUM(Table5!I14))</f>
        <v>0</v>
      </c>
      <c r="J59" s="332">
        <f>IF(OR(J14="NA",Table4!J14="NA",Table5!J14="NA"),"NA",-SUM(J14)+SUM(Table4!J14)+SUM(Table5!J14))</f>
        <v>0</v>
      </c>
      <c r="K59" s="332">
        <f>IF(OR(K14="NA",Table4!K14="NA",Table5!K14="NA"),"NA",-SUM(K14)+SUM(Table4!K14)+SUM(Table5!K14))</f>
        <v>0</v>
      </c>
      <c r="L59" s="332">
        <f>IF(OR(L14="NA",Table4!L14="NA",Table5!L14="NA"),"NA",-SUM(L14)+SUM(Table4!L14)+SUM(Table5!L14))</f>
        <v>0</v>
      </c>
      <c r="M59" s="332">
        <f>IF(OR(M14="NA",Table4!M14="NA",Table5!M14="NA"),"NA",-SUM(M14)+SUM(Table4!M14)+SUM(Table5!M14))</f>
        <v>0</v>
      </c>
      <c r="N59" s="332">
        <f>IF(OR(N14="NA",Table4!N14="NA",Table5!N14="NA"),"NA",-SUM(N14)+SUM(Table4!N14)+SUM(Table5!N14))</f>
        <v>0</v>
      </c>
      <c r="O59" s="282"/>
      <c r="P59" s="282"/>
      <c r="Q59" s="282"/>
    </row>
    <row r="60" spans="2:17" ht="10.35" customHeight="1" x14ac:dyDescent="0.2">
      <c r="B60" s="893"/>
      <c r="C60" s="883" t="s">
        <v>841</v>
      </c>
      <c r="D60" s="79"/>
      <c r="E60" s="332">
        <f>IF(OR(E15="NA",Table4!E15="NA",Table5!E15="NA"),"NA",-SUM(E15)+SUM(Table4!E15)+SUM(Table5!E15))</f>
        <v>0</v>
      </c>
      <c r="F60" s="332">
        <f>IF(OR(F15="NA",Table4!F15="NA",Table5!F15="NA"),"NA",-SUM(F15)+SUM(Table4!F15)+SUM(Table5!F15))</f>
        <v>0</v>
      </c>
      <c r="G60" s="332">
        <f>IF(OR(G15="NA",Table4!G15="NA",Table5!G15="NA"),"NA",-SUM(G15)+SUM(Table4!G15)+SUM(Table5!G15))</f>
        <v>0</v>
      </c>
      <c r="H60" s="332">
        <f>IF(OR(H15="NA",Table4!H15="NA",Table5!H15="NA"),"NA",-SUM(H15)+SUM(Table4!H15)+SUM(Table5!H15))</f>
        <v>0</v>
      </c>
      <c r="I60" s="332">
        <f>IF(OR(I15="NA",Table4!I15="NA",Table5!I15="NA"),"NA",-SUM(I15)+SUM(Table4!I15)+SUM(Table5!I15))</f>
        <v>0</v>
      </c>
      <c r="J60" s="332">
        <f>IF(OR(J15="NA",Table4!J15="NA",Table5!J15="NA"),"NA",-SUM(J15)+SUM(Table4!J15)+SUM(Table5!J15))</f>
        <v>0</v>
      </c>
      <c r="K60" s="332">
        <f>IF(OR(K15="NA",Table4!K15="NA",Table5!K15="NA"),"NA",-SUM(K15)+SUM(Table4!K15)+SUM(Table5!K15))</f>
        <v>0</v>
      </c>
      <c r="L60" s="332">
        <f>IF(OR(L15="NA",Table4!L15="NA",Table5!L15="NA"),"NA",-SUM(L15)+SUM(Table4!L15)+SUM(Table5!L15))</f>
        <v>0</v>
      </c>
      <c r="M60" s="332">
        <f>IF(OR(M15="NA",Table4!M15="NA",Table5!M15="NA"),"NA",-SUM(M15)+SUM(Table4!M15)+SUM(Table5!M15))</f>
        <v>0</v>
      </c>
      <c r="N60" s="332">
        <f>IF(OR(N15="NA",Table4!N15="NA",Table5!N15="NA"),"NA",-SUM(N15)+SUM(Table4!N15)+SUM(Table5!N15))</f>
        <v>0</v>
      </c>
      <c r="O60" s="282"/>
      <c r="P60" s="282"/>
      <c r="Q60" s="282"/>
    </row>
    <row r="61" spans="2:17" ht="10.35" customHeight="1" x14ac:dyDescent="0.2">
      <c r="B61" s="893"/>
      <c r="C61" s="883" t="s">
        <v>816</v>
      </c>
      <c r="D61" s="79" t="s">
        <v>33</v>
      </c>
      <c r="E61" s="332">
        <f>IF(OR(E16="NA",Table4!E16="NA",Table5!E16="NA"),"NA",-SUM(E16)+SUM(Table4!E16)+SUM(Table5!E16))</f>
        <v>0</v>
      </c>
      <c r="F61" s="332">
        <f>IF(OR(F16="NA",Table4!F16="NA",Table5!F16="NA"),"NA",-SUM(F16)+SUM(Table4!F16)+SUM(Table5!F16))</f>
        <v>0</v>
      </c>
      <c r="G61" s="332">
        <f>IF(OR(G16="NA",Table4!G16="NA",Table5!G16="NA"),"NA",-SUM(G16)+SUM(Table4!G16)+SUM(Table5!G16))</f>
        <v>0</v>
      </c>
      <c r="H61" s="332">
        <f>IF(OR(H16="NA",Table4!H16="NA",Table5!H16="NA"),"NA",-SUM(H16)+SUM(Table4!H16)+SUM(Table5!H16))</f>
        <v>0</v>
      </c>
      <c r="I61" s="332">
        <f>IF(OR(I16="NA",Table4!I16="NA",Table5!I16="NA"),"NA",-SUM(I16)+SUM(Table4!I16)+SUM(Table5!I16))</f>
        <v>0</v>
      </c>
      <c r="J61" s="332">
        <f>IF(OR(J16="NA",Table4!J16="NA",Table5!J16="NA"),"NA",-SUM(J16)+SUM(Table4!J16)+SUM(Table5!J16))</f>
        <v>0</v>
      </c>
      <c r="K61" s="332">
        <f>IF(OR(K16="NA",Table4!K16="NA",Table5!K16="NA"),"NA",-SUM(K16)+SUM(Table4!K16)+SUM(Table5!K16))</f>
        <v>0</v>
      </c>
      <c r="L61" s="332">
        <f>IF(OR(L16="NA",Table4!L16="NA",Table5!L16="NA"),"NA",-SUM(L16)+SUM(Table4!L16)+SUM(Table5!L16))</f>
        <v>0</v>
      </c>
      <c r="M61" s="332">
        <f>IF(OR(M16="NA",Table4!M16="NA",Table5!M16="NA"),"NA",-SUM(M16)+SUM(Table4!M16)+SUM(Table5!M16))</f>
        <v>0</v>
      </c>
      <c r="N61" s="332">
        <f>IF(OR(N16="NA",Table4!N16="NA",Table5!N16="NA"),"NA",-SUM(N16)+SUM(Table4!N16)+SUM(Table5!N16))</f>
        <v>0</v>
      </c>
      <c r="O61" s="282"/>
      <c r="P61" s="282"/>
      <c r="Q61" s="282"/>
    </row>
    <row r="62" spans="2:17" ht="10.35" customHeight="1" x14ac:dyDescent="0.2">
      <c r="B62" s="893"/>
      <c r="C62" s="883" t="s">
        <v>817</v>
      </c>
      <c r="D62" s="79" t="s">
        <v>33</v>
      </c>
      <c r="E62" s="332">
        <f>IF(OR(E17="NA",Table4!E17="NA",Table5!E17="NA"),"NA",-SUM(E17)+SUM(Table4!E17)+SUM(Table5!E17))</f>
        <v>0</v>
      </c>
      <c r="F62" s="332">
        <f>IF(OR(F17="NA",Table4!F17="NA",Table5!F17="NA"),"NA",-SUM(F17)+SUM(Table4!F17)+SUM(Table5!F17))</f>
        <v>0</v>
      </c>
      <c r="G62" s="332">
        <f>IF(OR(G17="NA",Table4!G17="NA",Table5!G17="NA"),"NA",-SUM(G17)+SUM(Table4!G17)+SUM(Table5!G17))</f>
        <v>0</v>
      </c>
      <c r="H62" s="332">
        <f>IF(OR(H17="NA",Table4!H17="NA",Table5!H17="NA"),"NA",-SUM(H17)+SUM(Table4!H17)+SUM(Table5!H17))</f>
        <v>0</v>
      </c>
      <c r="I62" s="332">
        <f>IF(OR(I17="NA",Table4!I17="NA",Table5!I17="NA"),"NA",-SUM(I17)+SUM(Table4!I17)+SUM(Table5!I17))</f>
        <v>0</v>
      </c>
      <c r="J62" s="332">
        <f>IF(OR(J17="NA",Table4!J17="NA",Table5!J17="NA"),"NA",-SUM(J17)+SUM(Table4!J17)+SUM(Table5!J17))</f>
        <v>0</v>
      </c>
      <c r="K62" s="332">
        <f>IF(OR(K17="NA",Table4!K17="NA",Table5!K17="NA"),"NA",-SUM(K17)+SUM(Table4!K17)+SUM(Table5!K17))</f>
        <v>0</v>
      </c>
      <c r="L62" s="332">
        <f>IF(OR(L17="NA",Table4!L17="NA",Table5!L17="NA"),"NA",-SUM(L17)+SUM(Table4!L17)+SUM(Table5!L17))</f>
        <v>0</v>
      </c>
      <c r="M62" s="332">
        <f>IF(OR(M17="NA",Table4!M17="NA",Table5!M17="NA"),"NA",-SUM(M17)+SUM(Table4!M17)+SUM(Table5!M17))</f>
        <v>0</v>
      </c>
      <c r="N62" s="332">
        <f>IF(OR(N17="NA",Table4!N17="NA",Table5!N17="NA"),"NA",-SUM(N17)+SUM(Table4!N17)+SUM(Table5!N17))</f>
        <v>0</v>
      </c>
      <c r="O62" s="282"/>
      <c r="P62" s="282"/>
      <c r="Q62" s="282"/>
    </row>
    <row r="63" spans="2:17" ht="10.35" customHeight="1" x14ac:dyDescent="0.2">
      <c r="B63" s="893"/>
      <c r="C63" s="883" t="s">
        <v>818</v>
      </c>
      <c r="D63" s="79" t="s">
        <v>33</v>
      </c>
      <c r="E63" s="332">
        <f>IF(OR(E18="NA",Table4!E18="NA",Table5!E18="NA"),"NA",-SUM(E18)+SUM(Table4!E18)+SUM(Table5!E18))</f>
        <v>0</v>
      </c>
      <c r="F63" s="332">
        <f>IF(OR(F18="NA",Table4!F18="NA",Table5!F18="NA"),"NA",-SUM(F18)+SUM(Table4!F18)+SUM(Table5!F18))</f>
        <v>0</v>
      </c>
      <c r="G63" s="332">
        <f>IF(OR(G18="NA",Table4!G18="NA",Table5!G18="NA"),"NA",-SUM(G18)+SUM(Table4!G18)+SUM(Table5!G18))</f>
        <v>0</v>
      </c>
      <c r="H63" s="332">
        <f>IF(OR(H18="NA",Table4!H18="NA",Table5!H18="NA"),"NA",-SUM(H18)+SUM(Table4!H18)+SUM(Table5!H18))</f>
        <v>0</v>
      </c>
      <c r="I63" s="332">
        <f>IF(OR(I18="NA",Table4!I18="NA",Table5!I18="NA"),"NA",-SUM(I18)+SUM(Table4!I18)+SUM(Table5!I18))</f>
        <v>0</v>
      </c>
      <c r="J63" s="332">
        <f>IF(OR(J18="NA",Table4!J18="NA",Table5!J18="NA"),"NA",-SUM(J18)+SUM(Table4!J18)+SUM(Table5!J18))</f>
        <v>0</v>
      </c>
      <c r="K63" s="332">
        <f>IF(OR(K18="NA",Table4!K18="NA",Table5!K18="NA"),"NA",-SUM(K18)+SUM(Table4!K18)+SUM(Table5!K18))</f>
        <v>0</v>
      </c>
      <c r="L63" s="332">
        <f>IF(OR(L18="NA",Table4!L18="NA",Table5!L18="NA"),"NA",-SUM(L18)+SUM(Table4!L18)+SUM(Table5!L18))</f>
        <v>0</v>
      </c>
      <c r="M63" s="332">
        <f>IF(OR(M18="NA",Table4!M18="NA",Table5!M18="NA"),"NA",-SUM(M18)+SUM(Table4!M18)+SUM(Table5!M18))</f>
        <v>0</v>
      </c>
      <c r="N63" s="332">
        <f>IF(OR(N18="NA",Table4!N18="NA",Table5!N18="NA"),"NA",-SUM(N18)+SUM(Table4!N18)+SUM(Table5!N18))</f>
        <v>0</v>
      </c>
      <c r="O63" s="282"/>
      <c r="P63" s="282"/>
      <c r="Q63" s="282"/>
    </row>
    <row r="64" spans="2:17" ht="10.35" customHeight="1" x14ac:dyDescent="0.2">
      <c r="B64" s="893"/>
      <c r="C64" s="883" t="s">
        <v>819</v>
      </c>
      <c r="D64" s="79" t="s">
        <v>33</v>
      </c>
      <c r="E64" s="332">
        <f>IF(OR(E19="NA",Table4!E19="NA",Table5!E19="NA"),"NA",-SUM(E19)+SUM(Table4!E19)+SUM(Table5!E19))</f>
        <v>0</v>
      </c>
      <c r="F64" s="332">
        <f>IF(OR(F19="NA",Table4!F19="NA",Table5!F19="NA"),"NA",-SUM(F19)+SUM(Table4!F19)+SUM(Table5!F19))</f>
        <v>0</v>
      </c>
      <c r="G64" s="332">
        <f>IF(OR(G19="NA",Table4!G19="NA",Table5!G19="NA"),"NA",-SUM(G19)+SUM(Table4!G19)+SUM(Table5!G19))</f>
        <v>0</v>
      </c>
      <c r="H64" s="332">
        <f>IF(OR(H19="NA",Table4!H19="NA",Table5!H19="NA"),"NA",-SUM(H19)+SUM(Table4!H19)+SUM(Table5!H19))</f>
        <v>0</v>
      </c>
      <c r="I64" s="332">
        <f>IF(OR(I19="NA",Table4!I19="NA",Table5!I19="NA"),"NA",-SUM(I19)+SUM(Table4!I19)+SUM(Table5!I19))</f>
        <v>0</v>
      </c>
      <c r="J64" s="332">
        <f>IF(OR(J19="NA",Table4!J19="NA",Table5!J19="NA"),"NA",-SUM(J19)+SUM(Table4!J19)+SUM(Table5!J19))</f>
        <v>0</v>
      </c>
      <c r="K64" s="332">
        <f>IF(OR(K19="NA",Table4!K19="NA",Table5!K19="NA"),"NA",-SUM(K19)+SUM(Table4!K19)+SUM(Table5!K19))</f>
        <v>0</v>
      </c>
      <c r="L64" s="332">
        <f>IF(OR(L19="NA",Table4!L19="NA",Table5!L19="NA"),"NA",-SUM(L19)+SUM(Table4!L19)+SUM(Table5!L19))</f>
        <v>0</v>
      </c>
      <c r="M64" s="332">
        <f>IF(OR(M19="NA",Table4!M19="NA",Table5!M19="NA"),"NA",-SUM(M19)+SUM(Table4!M19)+SUM(Table5!M19))</f>
        <v>0</v>
      </c>
      <c r="N64" s="332">
        <f>IF(OR(N19="NA",Table4!N19="NA",Table5!N19="NA"),"NA",-SUM(N19)+SUM(Table4!N19)+SUM(Table5!N19))</f>
        <v>0</v>
      </c>
      <c r="O64" s="282"/>
      <c r="P64" s="282"/>
      <c r="Q64" s="282"/>
    </row>
    <row r="65" spans="2:17" ht="10.35" customHeight="1" x14ac:dyDescent="0.2">
      <c r="B65" s="893"/>
      <c r="C65" s="883" t="s">
        <v>820</v>
      </c>
      <c r="D65" s="79" t="s">
        <v>33</v>
      </c>
      <c r="E65" s="332">
        <f>IF(OR(E20="NA",Table4!E20="NA",Table5!E20="NA"),"NA",-SUM(E20)+SUM(Table4!E20)+SUM(Table5!E20))</f>
        <v>0</v>
      </c>
      <c r="F65" s="332">
        <f>IF(OR(F20="NA",Table4!F20="NA",Table5!F20="NA"),"NA",-SUM(F20)+SUM(Table4!F20)+SUM(Table5!F20))</f>
        <v>0</v>
      </c>
      <c r="G65" s="332">
        <f>IF(OR(G20="NA",Table4!G20="NA",Table5!G20="NA"),"NA",-SUM(G20)+SUM(Table4!G20)+SUM(Table5!G20))</f>
        <v>0</v>
      </c>
      <c r="H65" s="332">
        <f>IF(OR(H20="NA",Table4!H20="NA",Table5!H20="NA"),"NA",-SUM(H20)+SUM(Table4!H20)+SUM(Table5!H20))</f>
        <v>0</v>
      </c>
      <c r="I65" s="332">
        <f>IF(OR(I20="NA",Table4!I20="NA",Table5!I20="NA"),"NA",-SUM(I20)+SUM(Table4!I20)+SUM(Table5!I20))</f>
        <v>0</v>
      </c>
      <c r="J65" s="332">
        <f>IF(OR(J20="NA",Table4!J20="NA",Table5!J20="NA"),"NA",-SUM(J20)+SUM(Table4!J20)+SUM(Table5!J20))</f>
        <v>0</v>
      </c>
      <c r="K65" s="332">
        <f>IF(OR(K20="NA",Table4!K20="NA",Table5!K20="NA"),"NA",-SUM(K20)+SUM(Table4!K20)+SUM(Table5!K20))</f>
        <v>0</v>
      </c>
      <c r="L65" s="332">
        <f>IF(OR(L20="NA",Table4!L20="NA",Table5!L20="NA"),"NA",-SUM(L20)+SUM(Table4!L20)+SUM(Table5!L20))</f>
        <v>0</v>
      </c>
      <c r="M65" s="332">
        <f>IF(OR(M20="NA",Table4!M20="NA",Table5!M20="NA"),"NA",-SUM(M20)+SUM(Table4!M20)+SUM(Table5!M20))</f>
        <v>0</v>
      </c>
      <c r="N65" s="332">
        <f>IF(OR(N20="NA",Table4!N20="NA",Table5!N20="NA"),"NA",-SUM(N20)+SUM(Table4!N20)+SUM(Table5!N20))</f>
        <v>0</v>
      </c>
      <c r="O65" s="282"/>
      <c r="P65" s="282"/>
      <c r="Q65" s="282"/>
    </row>
    <row r="66" spans="2:17" ht="10.35" customHeight="1" x14ac:dyDescent="0.2">
      <c r="B66" s="893"/>
      <c r="C66" s="883" t="s">
        <v>821</v>
      </c>
      <c r="D66" s="79" t="s">
        <v>33</v>
      </c>
      <c r="E66" s="332">
        <f>IF(OR(E21="NA",Table4!E21="NA",Table5!E21="NA"),"NA",-SUM(E21)+SUM(Table4!E21)+SUM(Table5!E21))</f>
        <v>0</v>
      </c>
      <c r="F66" s="332">
        <f>IF(OR(F21="NA",Table4!F21="NA",Table5!F21="NA"),"NA",-SUM(F21)+SUM(Table4!F21)+SUM(Table5!F21))</f>
        <v>0</v>
      </c>
      <c r="G66" s="332">
        <f>IF(OR(G21="NA",Table4!G21="NA",Table5!G21="NA"),"NA",-SUM(G21)+SUM(Table4!G21)+SUM(Table5!G21))</f>
        <v>0</v>
      </c>
      <c r="H66" s="332">
        <f>IF(OR(H21="NA",Table4!H21="NA",Table5!H21="NA"),"NA",-SUM(H21)+SUM(Table4!H21)+SUM(Table5!H21))</f>
        <v>0</v>
      </c>
      <c r="I66" s="332">
        <f>IF(OR(I21="NA",Table4!I21="NA",Table5!I21="NA"),"NA",-SUM(I21)+SUM(Table4!I21)+SUM(Table5!I21))</f>
        <v>0</v>
      </c>
      <c r="J66" s="332">
        <f>IF(OR(J21="NA",Table4!J21="NA",Table5!J21="NA"),"NA",-SUM(J21)+SUM(Table4!J21)+SUM(Table5!J21))</f>
        <v>0</v>
      </c>
      <c r="K66" s="332">
        <f>IF(OR(K21="NA",Table4!K21="NA",Table5!K21="NA"),"NA",-SUM(K21)+SUM(Table4!K21)+SUM(Table5!K21))</f>
        <v>0</v>
      </c>
      <c r="L66" s="332">
        <f>IF(OR(L21="NA",Table4!L21="NA",Table5!L21="NA"),"NA",-SUM(L21)+SUM(Table4!L21)+SUM(Table5!L21))</f>
        <v>0</v>
      </c>
      <c r="M66" s="332">
        <f>IF(OR(M21="NA",Table4!M21="NA",Table5!M21="NA"),"NA",-SUM(M21)+SUM(Table4!M21)+SUM(Table5!M21))</f>
        <v>0</v>
      </c>
      <c r="N66" s="332">
        <f>IF(OR(N21="NA",Table4!N21="NA",Table5!N21="NA"),"NA",-SUM(N21)+SUM(Table4!N21)+SUM(Table5!N21))</f>
        <v>0</v>
      </c>
      <c r="O66" s="282"/>
      <c r="P66" s="282"/>
      <c r="Q66" s="282"/>
    </row>
    <row r="67" spans="2:17" ht="10.35" customHeight="1" x14ac:dyDescent="0.2">
      <c r="B67" s="893"/>
      <c r="C67" s="883" t="s">
        <v>822</v>
      </c>
      <c r="D67" s="79" t="s">
        <v>33</v>
      </c>
      <c r="E67" s="332">
        <f>IF(OR(E22="NA",Table4!E22="NA",Table5!E22="NA"),"NA",-SUM(E22)+SUM(Table4!E22)+SUM(Table5!E22))</f>
        <v>0</v>
      </c>
      <c r="F67" s="332">
        <f>IF(OR(F22="NA",Table4!F22="NA",Table5!F22="NA"),"NA",-SUM(F22)+SUM(Table4!F22)+SUM(Table5!F22))</f>
        <v>0</v>
      </c>
      <c r="G67" s="332">
        <f>IF(OR(G22="NA",Table4!G22="NA",Table5!G22="NA"),"NA",-SUM(G22)+SUM(Table4!G22)+SUM(Table5!G22))</f>
        <v>0</v>
      </c>
      <c r="H67" s="332">
        <f>IF(OR(H22="NA",Table4!H22="NA",Table5!H22="NA"),"NA",-SUM(H22)+SUM(Table4!H22)+SUM(Table5!H22))</f>
        <v>0</v>
      </c>
      <c r="I67" s="332">
        <f>IF(OR(I22="NA",Table4!I22="NA",Table5!I22="NA"),"NA",-SUM(I22)+SUM(Table4!I22)+SUM(Table5!I22))</f>
        <v>0</v>
      </c>
      <c r="J67" s="332">
        <f>IF(OR(J22="NA",Table4!J22="NA",Table5!J22="NA"),"NA",-SUM(J22)+SUM(Table4!J22)+SUM(Table5!J22))</f>
        <v>0</v>
      </c>
      <c r="K67" s="332">
        <f>IF(OR(K22="NA",Table4!K22="NA",Table5!K22="NA"),"NA",-SUM(K22)+SUM(Table4!K22)+SUM(Table5!K22))</f>
        <v>0</v>
      </c>
      <c r="L67" s="332">
        <f>IF(OR(L22="NA",Table4!L22="NA",Table5!L22="NA"),"NA",-SUM(L22)+SUM(Table4!L22)+SUM(Table5!L22))</f>
        <v>0</v>
      </c>
      <c r="M67" s="332">
        <f>IF(OR(M22="NA",Table4!M22="NA",Table5!M22="NA"),"NA",-SUM(M22)+SUM(Table4!M22)+SUM(Table5!M22))</f>
        <v>0</v>
      </c>
      <c r="N67" s="332">
        <f>IF(OR(N22="NA",Table4!N22="NA",Table5!N22="NA"),"NA",-SUM(N22)+SUM(Table4!N22)+SUM(Table5!N22))</f>
        <v>0</v>
      </c>
      <c r="O67" s="282"/>
      <c r="P67" s="282"/>
      <c r="Q67" s="282"/>
    </row>
    <row r="68" spans="2:17" ht="10.35" customHeight="1" x14ac:dyDescent="0.2">
      <c r="B68" s="893"/>
      <c r="C68" s="883" t="s">
        <v>823</v>
      </c>
      <c r="D68" s="79" t="s">
        <v>33</v>
      </c>
      <c r="E68" s="332">
        <f>IF(OR(E23="NA",Table4!E23="NA",Table5!E23="NA"),"NA",-SUM(E23)+SUM(Table4!E23)+SUM(Table5!E23))</f>
        <v>0</v>
      </c>
      <c r="F68" s="332">
        <f>IF(OR(F23="NA",Table4!F23="NA",Table5!F23="NA"),"NA",-SUM(F23)+SUM(Table4!F23)+SUM(Table5!F23))</f>
        <v>0</v>
      </c>
      <c r="G68" s="332">
        <f>IF(OR(G23="NA",Table4!G23="NA",Table5!G23="NA"),"NA",-SUM(G23)+SUM(Table4!G23)+SUM(Table5!G23))</f>
        <v>0</v>
      </c>
      <c r="H68" s="332">
        <f>IF(OR(H23="NA",Table4!H23="NA",Table5!H23="NA"),"NA",-SUM(H23)+SUM(Table4!H23)+SUM(Table5!H23))</f>
        <v>0</v>
      </c>
      <c r="I68" s="332">
        <f>IF(OR(I23="NA",Table4!I23="NA",Table5!I23="NA"),"NA",-SUM(I23)+SUM(Table4!I23)+SUM(Table5!I23))</f>
        <v>0</v>
      </c>
      <c r="J68" s="332">
        <f>IF(OR(J23="NA",Table4!J23="NA",Table5!J23="NA"),"NA",-SUM(J23)+SUM(Table4!J23)+SUM(Table5!J23))</f>
        <v>0</v>
      </c>
      <c r="K68" s="332">
        <f>IF(OR(K23="NA",Table4!K23="NA",Table5!K23="NA"),"NA",-SUM(K23)+SUM(Table4!K23)+SUM(Table5!K23))</f>
        <v>0</v>
      </c>
      <c r="L68" s="332">
        <f>IF(OR(L23="NA",Table4!L23="NA",Table5!L23="NA"),"NA",-SUM(L23)+SUM(Table4!L23)+SUM(Table5!L23))</f>
        <v>0</v>
      </c>
      <c r="M68" s="332">
        <f>IF(OR(M23="NA",Table4!M23="NA",Table5!M23="NA"),"NA",-SUM(M23)+SUM(Table4!M23)+SUM(Table5!M23))</f>
        <v>0</v>
      </c>
      <c r="N68" s="332">
        <f>IF(OR(N23="NA",Table4!N23="NA",Table5!N23="NA"),"NA",-SUM(N23)+SUM(Table4!N23)+SUM(Table5!N23))</f>
        <v>0</v>
      </c>
      <c r="O68" s="282"/>
      <c r="P68" s="282"/>
      <c r="Q68" s="282"/>
    </row>
    <row r="69" spans="2:17" ht="10.35" customHeight="1" x14ac:dyDescent="0.2">
      <c r="B69" s="893"/>
      <c r="C69" s="883" t="s">
        <v>824</v>
      </c>
      <c r="D69" s="79" t="s">
        <v>33</v>
      </c>
      <c r="E69" s="332">
        <f>IF(OR(E24="NA",Table4!E24="NA",Table5!E24="NA"),"NA",-SUM(E24)+SUM(Table4!E24)+SUM(Table5!E24))</f>
        <v>0</v>
      </c>
      <c r="F69" s="332">
        <f>IF(OR(F24="NA",Table4!F24="NA",Table5!F24="NA"),"NA",-SUM(F24)+SUM(Table4!F24)+SUM(Table5!F24))</f>
        <v>0</v>
      </c>
      <c r="G69" s="332">
        <f>IF(OR(G24="NA",Table4!G24="NA",Table5!G24="NA"),"NA",-SUM(G24)+SUM(Table4!G24)+SUM(Table5!G24))</f>
        <v>0</v>
      </c>
      <c r="H69" s="332">
        <f>IF(OR(H24="NA",Table4!H24="NA",Table5!H24="NA"),"NA",-SUM(H24)+SUM(Table4!H24)+SUM(Table5!H24))</f>
        <v>0</v>
      </c>
      <c r="I69" s="332">
        <f>IF(OR(I24="NA",Table4!I24="NA",Table5!I24="NA"),"NA",-SUM(I24)+SUM(Table4!I24)+SUM(Table5!I24))</f>
        <v>0</v>
      </c>
      <c r="J69" s="332">
        <f>IF(OR(J24="NA",Table4!J24="NA",Table5!J24="NA"),"NA",-SUM(J24)+SUM(Table4!J24)+SUM(Table5!J24))</f>
        <v>0</v>
      </c>
      <c r="K69" s="332">
        <f>IF(OR(K24="NA",Table4!K24="NA",Table5!K24="NA"),"NA",-SUM(K24)+SUM(Table4!K24)+SUM(Table5!K24))</f>
        <v>0</v>
      </c>
      <c r="L69" s="332">
        <f>IF(OR(L24="NA",Table4!L24="NA",Table5!L24="NA"),"NA",-SUM(L24)+SUM(Table4!L24)+SUM(Table5!L24))</f>
        <v>0</v>
      </c>
      <c r="M69" s="332">
        <f>IF(OR(M24="NA",Table4!M24="NA",Table5!M24="NA"),"NA",-SUM(M24)+SUM(Table4!M24)+SUM(Table5!M24))</f>
        <v>0</v>
      </c>
      <c r="N69" s="332">
        <f>IF(OR(N24="NA",Table4!N24="NA",Table5!N24="NA"),"NA",-SUM(N24)+SUM(Table4!N24)+SUM(Table5!N24))</f>
        <v>0</v>
      </c>
      <c r="O69" s="282"/>
      <c r="P69" s="282"/>
      <c r="Q69" s="282"/>
    </row>
    <row r="70" spans="2:17" ht="10.35" customHeight="1" x14ac:dyDescent="0.2">
      <c r="B70" s="893"/>
      <c r="C70" s="883" t="s">
        <v>825</v>
      </c>
      <c r="D70" s="79" t="s">
        <v>33</v>
      </c>
      <c r="E70" s="332">
        <f>IF(OR(E25="NA",Table4!E25="NA",Table5!E25="NA"),"NA",-SUM(E25)+SUM(Table4!E25)+SUM(Table5!E25))</f>
        <v>2.7939595081960533E-12</v>
      </c>
      <c r="F70" s="332">
        <f>IF(OR(F25="NA",Table4!F25="NA",Table5!F25="NA"),"NA",-SUM(F25)+SUM(Table4!F25)+SUM(Table5!F25))</f>
        <v>0</v>
      </c>
      <c r="G70" s="332">
        <f>IF(OR(G25="NA",Table4!G25="NA",Table5!G25="NA"),"NA",-SUM(G25)+SUM(Table4!G25)+SUM(Table5!G25))</f>
        <v>0</v>
      </c>
      <c r="H70" s="332">
        <f>IF(OR(H25="NA",Table4!H25="NA",Table5!H25="NA"),"NA",-SUM(H25)+SUM(Table4!H25)+SUM(Table5!H25))</f>
        <v>6.1106675275368616E-13</v>
      </c>
      <c r="I70" s="332">
        <f>IF(OR(I25="NA",Table4!I25="NA",Table5!I25="NA"),"NA",-SUM(I25)+SUM(Table4!I25)+SUM(Table5!I25))</f>
        <v>0</v>
      </c>
      <c r="J70" s="332">
        <f>IF(OR(J25="NA",Table4!J25="NA",Table5!J25="NA"),"NA",-SUM(J25)+SUM(Table4!J25)+SUM(Table5!J25))</f>
        <v>0</v>
      </c>
      <c r="K70" s="332">
        <f>IF(OR(K25="NA",Table4!K25="NA",Table5!K25="NA"),"NA",-SUM(K25)+SUM(Table4!K25)+SUM(Table5!K25))</f>
        <v>0</v>
      </c>
      <c r="L70" s="332">
        <f>IF(OR(L25="NA",Table4!L25="NA",Table5!L25="NA"),"NA",-SUM(L25)+SUM(Table4!L25)+SUM(Table5!L25))</f>
        <v>0</v>
      </c>
      <c r="M70" s="332">
        <f>IF(OR(M25="NA",Table4!M25="NA",Table5!M25="NA"),"NA",-SUM(M25)+SUM(Table4!M25)+SUM(Table5!M25))</f>
        <v>1.3393730569077889E-12</v>
      </c>
      <c r="N70" s="332">
        <f>IF(OR(N25="NA",Table4!N25="NA",Table5!N25="NA"),"NA",-SUM(N25)+SUM(Table4!N25)+SUM(Table5!N25))</f>
        <v>6.1106675275368616E-13</v>
      </c>
      <c r="O70" s="282"/>
      <c r="P70" s="282"/>
      <c r="Q70" s="282"/>
    </row>
    <row r="71" spans="2:17" s="375" customFormat="1" ht="10.35" customHeight="1" x14ac:dyDescent="0.2">
      <c r="B71" s="893"/>
      <c r="C71" s="883" t="s">
        <v>826</v>
      </c>
      <c r="D71" s="141" t="s">
        <v>33</v>
      </c>
      <c r="E71" s="332">
        <f>IF(OR(E26="NA",Table4!E26="NA",Table5!E26="NA"),"NA",-SUM(E26)+SUM(Table4!E26)+SUM(Table5!E26))</f>
        <v>0</v>
      </c>
      <c r="F71" s="332">
        <f>IF(OR(F26="NA",Table4!F26="NA",Table5!F26="NA"),"NA",-SUM(F26)+SUM(Table4!F26)+SUM(Table5!F26))</f>
        <v>0</v>
      </c>
      <c r="G71" s="332">
        <f>IF(OR(G26="NA",Table4!G26="NA",Table5!G26="NA"),"NA",-SUM(G26)+SUM(Table4!G26)+SUM(Table5!G26))</f>
        <v>0</v>
      </c>
      <c r="H71" s="332">
        <f>IF(OR(H26="NA",Table4!H26="NA",Table5!H26="NA"),"NA",-SUM(H26)+SUM(Table4!H26)+SUM(Table5!H26))</f>
        <v>0</v>
      </c>
      <c r="I71" s="332">
        <f>IF(OR(I26="NA",Table4!I26="NA",Table5!I26="NA"),"NA",-SUM(I26)+SUM(Table4!I26)+SUM(Table5!I26))</f>
        <v>0</v>
      </c>
      <c r="J71" s="332">
        <f>IF(OR(J26="NA",Table4!J26="NA",Table5!J26="NA"),"NA",-SUM(J26)+SUM(Table4!J26)+SUM(Table5!J26))</f>
        <v>0</v>
      </c>
      <c r="K71" s="332">
        <f>IF(OR(K26="NA",Table4!K26="NA",Table5!K26="NA"),"NA",-SUM(K26)+SUM(Table4!K26)+SUM(Table5!K26))</f>
        <v>0</v>
      </c>
      <c r="L71" s="332">
        <f>IF(OR(L26="NA",Table4!L26="NA",Table5!L26="NA"),"NA",-SUM(L26)+SUM(Table4!L26)+SUM(Table5!L26))</f>
        <v>0</v>
      </c>
      <c r="M71" s="332">
        <f>IF(OR(M26="NA",Table4!M26="NA",Table5!M26="NA"),"NA",-SUM(M26)+SUM(Table4!M26)+SUM(Table5!M26))</f>
        <v>0</v>
      </c>
      <c r="N71" s="332">
        <f>IF(OR(N26="NA",Table4!N26="NA",Table5!N26="NA"),"NA",-SUM(N26)+SUM(Table4!N26)+SUM(Table5!N26))</f>
        <v>0</v>
      </c>
      <c r="O71" s="408"/>
      <c r="P71" s="408"/>
      <c r="Q71" s="408"/>
    </row>
    <row r="72" spans="2:17" s="375" customFormat="1" ht="10.35" customHeight="1" x14ac:dyDescent="0.2">
      <c r="B72" s="893"/>
      <c r="C72" s="883" t="s">
        <v>827</v>
      </c>
      <c r="D72" s="141" t="s">
        <v>33</v>
      </c>
      <c r="E72" s="332">
        <f>IF(OR(E27="NA",Table4!E27="NA",Table5!E27="NA"),"NA",-SUM(E27)+SUM(Table4!E27)+SUM(Table5!E27))</f>
        <v>0</v>
      </c>
      <c r="F72" s="332">
        <f>IF(OR(F27="NA",Table4!F27="NA",Table5!F27="NA"),"NA",-SUM(F27)+SUM(Table4!F27)+SUM(Table5!F27))</f>
        <v>0</v>
      </c>
      <c r="G72" s="332">
        <f>IF(OR(G27="NA",Table4!G27="NA",Table5!G27="NA"),"NA",-SUM(G27)+SUM(Table4!G27)+SUM(Table5!G27))</f>
        <v>0</v>
      </c>
      <c r="H72" s="332">
        <f>IF(OR(H27="NA",Table4!H27="NA",Table5!H27="NA"),"NA",-SUM(H27)+SUM(Table4!H27)+SUM(Table5!H27))</f>
        <v>0</v>
      </c>
      <c r="I72" s="332">
        <f>IF(OR(I27="NA",Table4!I27="NA",Table5!I27="NA"),"NA",-SUM(I27)+SUM(Table4!I27)+SUM(Table5!I27))</f>
        <v>0</v>
      </c>
      <c r="J72" s="332">
        <f>IF(OR(J27="NA",Table4!J27="NA",Table5!J27="NA"),"NA",-SUM(J27)+SUM(Table4!J27)+SUM(Table5!J27))</f>
        <v>0</v>
      </c>
      <c r="K72" s="332">
        <f>IF(OR(K27="NA",Table4!K27="NA",Table5!K27="NA"),"NA",-SUM(K27)+SUM(Table4!K27)+SUM(Table5!K27))</f>
        <v>0</v>
      </c>
      <c r="L72" s="332">
        <f>IF(OR(L27="NA",Table4!L27="NA",Table5!L27="NA"),"NA",-SUM(L27)+SUM(Table4!L27)+SUM(Table5!L27))</f>
        <v>0</v>
      </c>
      <c r="M72" s="332">
        <f>IF(OR(M27="NA",Table4!M27="NA",Table5!M27="NA"),"NA",-SUM(M27)+SUM(Table4!M27)+SUM(Table5!M27))</f>
        <v>0</v>
      </c>
      <c r="N72" s="332">
        <f>IF(OR(N27="NA",Table4!N27="NA",Table5!N27="NA"),"NA",-SUM(N27)+SUM(Table4!N27)+SUM(Table5!N27))</f>
        <v>0</v>
      </c>
      <c r="O72" s="408"/>
      <c r="P72" s="408"/>
      <c r="Q72" s="408"/>
    </row>
    <row r="73" spans="2:17" ht="10.35" customHeight="1" x14ac:dyDescent="0.2">
      <c r="B73" s="893"/>
      <c r="C73" s="883" t="s">
        <v>828</v>
      </c>
      <c r="D73" s="79" t="s">
        <v>33</v>
      </c>
      <c r="E73" s="332">
        <f>IF(OR(E28="NA",Table4!E28="NA",Table5!E28="NA"),"NA",-SUM(E28)+SUM(Table4!E28)+SUM(Table5!E28))</f>
        <v>0</v>
      </c>
      <c r="F73" s="332">
        <f>IF(OR(F28="NA",Table4!F28="NA",Table5!F28="NA"),"NA",-SUM(F28)+SUM(Table4!F28)+SUM(Table5!F28))</f>
        <v>0</v>
      </c>
      <c r="G73" s="332">
        <f>IF(OR(G28="NA",Table4!G28="NA",Table5!G28="NA"),"NA",-SUM(G28)+SUM(Table4!G28)+SUM(Table5!G28))</f>
        <v>0</v>
      </c>
      <c r="H73" s="332">
        <f>IF(OR(H28="NA",Table4!H28="NA",Table5!H28="NA"),"NA",-SUM(H28)+SUM(Table4!H28)+SUM(Table5!H28))</f>
        <v>0</v>
      </c>
      <c r="I73" s="332">
        <f>IF(OR(I28="NA",Table4!I28="NA",Table5!I28="NA"),"NA",-SUM(I28)+SUM(Table4!I28)+SUM(Table5!I28))</f>
        <v>0</v>
      </c>
      <c r="J73" s="332">
        <f>IF(OR(J28="NA",Table4!J28="NA",Table5!J28="NA"),"NA",-SUM(J28)+SUM(Table4!J28)+SUM(Table5!J28))</f>
        <v>0</v>
      </c>
      <c r="K73" s="332">
        <f>IF(OR(K28="NA",Table4!K28="NA",Table5!K28="NA"),"NA",-SUM(K28)+SUM(Table4!K28)+SUM(Table5!K28))</f>
        <v>0</v>
      </c>
      <c r="L73" s="332">
        <f>IF(OR(L28="NA",Table4!L28="NA",Table5!L28="NA"),"NA",-SUM(L28)+SUM(Table4!L28)+SUM(Table5!L28))</f>
        <v>0</v>
      </c>
      <c r="M73" s="332">
        <f>IF(OR(M28="NA",Table4!M28="NA",Table5!M28="NA"),"NA",-SUM(M28)+SUM(Table4!M28)+SUM(Table5!M28))</f>
        <v>0</v>
      </c>
      <c r="N73" s="332">
        <f>IF(OR(N28="NA",Table4!N28="NA",Table5!N28="NA"),"NA",-SUM(N28)+SUM(Table4!N28)+SUM(Table5!N28))</f>
        <v>0</v>
      </c>
      <c r="O73" s="282"/>
      <c r="P73" s="282"/>
      <c r="Q73" s="282"/>
    </row>
    <row r="74" spans="2:17" ht="10.35" customHeight="1" x14ac:dyDescent="0.2">
      <c r="B74" s="893"/>
      <c r="C74" s="883" t="s">
        <v>829</v>
      </c>
      <c r="D74" s="79" t="s">
        <v>33</v>
      </c>
      <c r="E74" s="332">
        <f>IF(OR(E29="NA",Table4!E29="NA",Table5!E29="NA"),"NA",-SUM(E29)+SUM(Table4!E29)+SUM(Table5!E29))</f>
        <v>0</v>
      </c>
      <c r="F74" s="332">
        <f>IF(OR(F29="NA",Table4!F29="NA",Table5!F29="NA"),"NA",-SUM(F29)+SUM(Table4!F29)+SUM(Table5!F29))</f>
        <v>0</v>
      </c>
      <c r="G74" s="332">
        <f>IF(OR(G29="NA",Table4!G29="NA",Table5!G29="NA"),"NA",-SUM(G29)+SUM(Table4!G29)+SUM(Table5!G29))</f>
        <v>0</v>
      </c>
      <c r="H74" s="332">
        <f>IF(OR(H29="NA",Table4!H29="NA",Table5!H29="NA"),"NA",-SUM(H29)+SUM(Table4!H29)+SUM(Table5!H29))</f>
        <v>0</v>
      </c>
      <c r="I74" s="332">
        <f>IF(OR(I29="NA",Table4!I29="NA",Table5!I29="NA"),"NA",-SUM(I29)+SUM(Table4!I29)+SUM(Table5!I29))</f>
        <v>0</v>
      </c>
      <c r="J74" s="332">
        <f>IF(OR(J29="NA",Table4!J29="NA",Table5!J29="NA"),"NA",-SUM(J29)+SUM(Table4!J29)+SUM(Table5!J29))</f>
        <v>0</v>
      </c>
      <c r="K74" s="332">
        <f>IF(OR(K29="NA",Table4!K29="NA",Table5!K29="NA"),"NA",-SUM(K29)+SUM(Table4!K29)+SUM(Table5!K29))</f>
        <v>0</v>
      </c>
      <c r="L74" s="332">
        <f>IF(OR(L29="NA",Table4!L29="NA",Table5!L29="NA"),"NA",-SUM(L29)+SUM(Table4!L29)+SUM(Table5!L29))</f>
        <v>0</v>
      </c>
      <c r="M74" s="332">
        <f>IF(OR(M29="NA",Table4!M29="NA",Table5!M29="NA"),"NA",-SUM(M29)+SUM(Table4!M29)+SUM(Table5!M29))</f>
        <v>0</v>
      </c>
      <c r="N74" s="332">
        <f>IF(OR(N29="NA",Table4!N29="NA",Table5!N29="NA"),"NA",-SUM(N29)+SUM(Table4!N29)+SUM(Table5!N29))</f>
        <v>0</v>
      </c>
      <c r="O74" s="282"/>
      <c r="P74" s="282"/>
      <c r="Q74" s="282"/>
    </row>
    <row r="75" spans="2:17" ht="10.35" customHeight="1" x14ac:dyDescent="0.2">
      <c r="B75" s="893"/>
      <c r="C75" s="883" t="s">
        <v>830</v>
      </c>
      <c r="D75" s="79" t="s">
        <v>33</v>
      </c>
      <c r="E75" s="332">
        <f>IF(OR(E30="NA",Table4!E30="NA",Table5!E30="NA"),"NA",-SUM(E30)+SUM(Table4!E30)+SUM(Table5!E30))</f>
        <v>0</v>
      </c>
      <c r="F75" s="332">
        <f>IF(OR(F30="NA",Table4!F30="NA",Table5!F30="NA"),"NA",-SUM(F30)+SUM(Table4!F30)+SUM(Table5!F30))</f>
        <v>0</v>
      </c>
      <c r="G75" s="332">
        <f>IF(OR(G30="NA",Table4!G30="NA",Table5!G30="NA"),"NA",-SUM(G30)+SUM(Table4!G30)+SUM(Table5!G30))</f>
        <v>0</v>
      </c>
      <c r="H75" s="332">
        <f>IF(OR(H30="NA",Table4!H30="NA",Table5!H30="NA"),"NA",-SUM(H30)+SUM(Table4!H30)+SUM(Table5!H30))</f>
        <v>0</v>
      </c>
      <c r="I75" s="332">
        <f>IF(OR(I30="NA",Table4!I30="NA",Table5!I30="NA"),"NA",-SUM(I30)+SUM(Table4!I30)+SUM(Table5!I30))</f>
        <v>0</v>
      </c>
      <c r="J75" s="332">
        <f>IF(OR(J30="NA",Table4!J30="NA",Table5!J30="NA"),"NA",-SUM(J30)+SUM(Table4!J30)+SUM(Table5!J30))</f>
        <v>0</v>
      </c>
      <c r="K75" s="332">
        <f>IF(OR(K30="NA",Table4!K30="NA",Table5!K30="NA"),"NA",-SUM(K30)+SUM(Table4!K30)+SUM(Table5!K30))</f>
        <v>0</v>
      </c>
      <c r="L75" s="332">
        <f>IF(OR(L30="NA",Table4!L30="NA",Table5!L30="NA"),"NA",-SUM(L30)+SUM(Table4!L30)+SUM(Table5!L30))</f>
        <v>0</v>
      </c>
      <c r="M75" s="332">
        <f>IF(OR(M30="NA",Table4!M30="NA",Table5!M30="NA"),"NA",-SUM(M30)+SUM(Table4!M30)+SUM(Table5!M30))</f>
        <v>0</v>
      </c>
      <c r="N75" s="332">
        <f>IF(OR(N30="NA",Table4!N30="NA",Table5!N30="NA"),"NA",-SUM(N30)+SUM(Table4!N30)+SUM(Table5!N30))</f>
        <v>0</v>
      </c>
      <c r="O75" s="282"/>
      <c r="P75" s="282"/>
      <c r="Q75" s="282"/>
    </row>
    <row r="76" spans="2:17" ht="10.35" customHeight="1" x14ac:dyDescent="0.2">
      <c r="B76" s="893"/>
      <c r="C76" s="883" t="s">
        <v>831</v>
      </c>
      <c r="D76" s="79" t="s">
        <v>33</v>
      </c>
      <c r="E76" s="332">
        <f>IF(OR(E31="NA",Table4!E31="NA",Table5!E31="NA"),"NA",-SUM(E31)+SUM(Table4!E31)+SUM(Table5!E31))</f>
        <v>0</v>
      </c>
      <c r="F76" s="332">
        <f>IF(OR(F31="NA",Table4!F31="NA",Table5!F31="NA"),"NA",-SUM(F31)+SUM(Table4!F31)+SUM(Table5!F31))</f>
        <v>0</v>
      </c>
      <c r="G76" s="332">
        <f>IF(OR(G31="NA",Table4!G31="NA",Table5!G31="NA"),"NA",-SUM(G31)+SUM(Table4!G31)+SUM(Table5!G31))</f>
        <v>0</v>
      </c>
      <c r="H76" s="332">
        <f>IF(OR(H31="NA",Table4!H31="NA",Table5!H31="NA"),"NA",-SUM(H31)+SUM(Table4!H31)+SUM(Table5!H31))</f>
        <v>0</v>
      </c>
      <c r="I76" s="332">
        <f>IF(OR(I31="NA",Table4!I31="NA",Table5!I31="NA"),"NA",-SUM(I31)+SUM(Table4!I31)+SUM(Table5!I31))</f>
        <v>0</v>
      </c>
      <c r="J76" s="332">
        <f>IF(OR(J31="NA",Table4!J31="NA",Table5!J31="NA"),"NA",-SUM(J31)+SUM(Table4!J31)+SUM(Table5!J31))</f>
        <v>0</v>
      </c>
      <c r="K76" s="332">
        <f>IF(OR(K31="NA",Table4!K31="NA",Table5!K31="NA"),"NA",-SUM(K31)+SUM(Table4!K31)+SUM(Table5!K31))</f>
        <v>0</v>
      </c>
      <c r="L76" s="332">
        <f>IF(OR(L31="NA",Table4!L31="NA",Table5!L31="NA"),"NA",-SUM(L31)+SUM(Table4!L31)+SUM(Table5!L31))</f>
        <v>0</v>
      </c>
      <c r="M76" s="332">
        <f>IF(OR(M31="NA",Table4!M31="NA",Table5!M31="NA"),"NA",-SUM(M31)+SUM(Table4!M31)+SUM(Table5!M31))</f>
        <v>0</v>
      </c>
      <c r="N76" s="332">
        <f>IF(OR(N31="NA",Table4!N31="NA",Table5!N31="NA"),"NA",-SUM(N31)+SUM(Table4!N31)+SUM(Table5!N31))</f>
        <v>0</v>
      </c>
      <c r="O76" s="282"/>
      <c r="P76" s="282"/>
      <c r="Q76" s="282"/>
    </row>
    <row r="77" spans="2:17" ht="10.35" customHeight="1" x14ac:dyDescent="0.2">
      <c r="B77" s="893"/>
      <c r="C77" s="883" t="s">
        <v>832</v>
      </c>
      <c r="D77" s="79" t="s">
        <v>33</v>
      </c>
      <c r="E77" s="332">
        <f>IF(OR(E32="NA",Table4!E32="NA",Table5!E32="NA"),"NA",-SUM(E32)+SUM(Table4!E32)+SUM(Table5!E32))</f>
        <v>0</v>
      </c>
      <c r="F77" s="332">
        <f>IF(OR(F32="NA",Table4!F32="NA",Table5!F32="NA"),"NA",-SUM(F32)+SUM(Table4!F32)+SUM(Table5!F32))</f>
        <v>0</v>
      </c>
      <c r="G77" s="332">
        <f>IF(OR(G32="NA",Table4!G32="NA",Table5!G32="NA"),"NA",-SUM(G32)+SUM(Table4!G32)+SUM(Table5!G32))</f>
        <v>0</v>
      </c>
      <c r="H77" s="332">
        <f>IF(OR(H32="NA",Table4!H32="NA",Table5!H32="NA"),"NA",-SUM(H32)+SUM(Table4!H32)+SUM(Table5!H32))</f>
        <v>0</v>
      </c>
      <c r="I77" s="332">
        <f>IF(OR(I32="NA",Table4!I32="NA",Table5!I32="NA"),"NA",-SUM(I32)+SUM(Table4!I32)+SUM(Table5!I32))</f>
        <v>0</v>
      </c>
      <c r="J77" s="332">
        <f>IF(OR(J32="NA",Table4!J32="NA",Table5!J32="NA"),"NA",-SUM(J32)+SUM(Table4!J32)+SUM(Table5!J32))</f>
        <v>0</v>
      </c>
      <c r="K77" s="332">
        <f>IF(OR(K32="NA",Table4!K32="NA",Table5!K32="NA"),"NA",-SUM(K32)+SUM(Table4!K32)+SUM(Table5!K32))</f>
        <v>0</v>
      </c>
      <c r="L77" s="332">
        <f>IF(OR(L32="NA",Table4!L32="NA",Table5!L32="NA"),"NA",-SUM(L32)+SUM(Table4!L32)+SUM(Table5!L32))</f>
        <v>0</v>
      </c>
      <c r="M77" s="332">
        <f>IF(OR(M32="NA",Table4!M32="NA",Table5!M32="NA"),"NA",-SUM(M32)+SUM(Table4!M32)+SUM(Table5!M32))</f>
        <v>0</v>
      </c>
      <c r="N77" s="332">
        <f>IF(OR(N32="NA",Table4!N32="NA",Table5!N32="NA"),"NA",-SUM(N32)+SUM(Table4!N32)+SUM(Table5!N32))</f>
        <v>0</v>
      </c>
      <c r="O77" s="282"/>
      <c r="P77" s="282"/>
      <c r="Q77" s="282"/>
    </row>
    <row r="78" spans="2:17" ht="10.35" customHeight="1" x14ac:dyDescent="0.2">
      <c r="B78" s="893"/>
      <c r="C78" s="883" t="s">
        <v>833</v>
      </c>
      <c r="D78" s="79" t="s">
        <v>33</v>
      </c>
      <c r="E78" s="332">
        <f>IF(OR(E33="NA",Table4!E33="NA",Table5!E33="NA"),"NA",-SUM(E33)+SUM(Table4!E33)+SUM(Table5!E33))</f>
        <v>0</v>
      </c>
      <c r="F78" s="332">
        <f>IF(OR(F33="NA",Table4!F33="NA",Table5!F33="NA"),"NA",-SUM(F33)+SUM(Table4!F33)+SUM(Table5!F33))</f>
        <v>0</v>
      </c>
      <c r="G78" s="332">
        <f>IF(OR(G33="NA",Table4!G33="NA",Table5!G33="NA"),"NA",-SUM(G33)+SUM(Table4!G33)+SUM(Table5!G33))</f>
        <v>0</v>
      </c>
      <c r="H78" s="332">
        <f>IF(OR(H33="NA",Table4!H33="NA",Table5!H33="NA"),"NA",-SUM(H33)+SUM(Table4!H33)+SUM(Table5!H33))</f>
        <v>0</v>
      </c>
      <c r="I78" s="332">
        <f>IF(OR(I33="NA",Table4!I33="NA",Table5!I33="NA"),"NA",-SUM(I33)+SUM(Table4!I33)+SUM(Table5!I33))</f>
        <v>0</v>
      </c>
      <c r="J78" s="332">
        <f>IF(OR(J33="NA",Table4!J33="NA",Table5!J33="NA"),"NA",-SUM(J33)+SUM(Table4!J33)+SUM(Table5!J33))</f>
        <v>0</v>
      </c>
      <c r="K78" s="332">
        <f>IF(OR(K33="NA",Table4!K33="NA",Table5!K33="NA"),"NA",-SUM(K33)+SUM(Table4!K33)+SUM(Table5!K33))</f>
        <v>0</v>
      </c>
      <c r="L78" s="332">
        <f>IF(OR(L33="NA",Table4!L33="NA",Table5!L33="NA"),"NA",-SUM(L33)+SUM(Table4!L33)+SUM(Table5!L33))</f>
        <v>0</v>
      </c>
      <c r="M78" s="332">
        <f>IF(OR(M33="NA",Table4!M33="NA",Table5!M33="NA"),"NA",-SUM(M33)+SUM(Table4!M33)+SUM(Table5!M33))</f>
        <v>0</v>
      </c>
      <c r="N78" s="332">
        <f>IF(OR(N33="NA",Table4!N33="NA",Table5!N33="NA"),"NA",-SUM(N33)+SUM(Table4!N33)+SUM(Table5!N33))</f>
        <v>0</v>
      </c>
      <c r="O78" s="282"/>
      <c r="P78" s="282"/>
      <c r="Q78" s="282"/>
    </row>
    <row r="79" spans="2:17" ht="10.35" customHeight="1" x14ac:dyDescent="0.2">
      <c r="B79" s="893"/>
      <c r="C79" s="883" t="s">
        <v>834</v>
      </c>
      <c r="D79" s="79" t="s">
        <v>33</v>
      </c>
      <c r="E79" s="332">
        <f>IF(OR(E34="NA",Table4!E34="NA",Table5!E34="NA"),"NA",-SUM(E34)+SUM(Table4!E34)+SUM(Table5!E34))</f>
        <v>6.5475402877268607E-14</v>
      </c>
      <c r="F79" s="332">
        <f>IF(OR(F34="NA",Table4!F34="NA",Table5!F34="NA"),"NA",-SUM(F34)+SUM(Table4!F34)+SUM(Table5!F34))</f>
        <v>0</v>
      </c>
      <c r="G79" s="332">
        <f>IF(OR(G34="NA",Table4!G34="NA",Table5!G34="NA"),"NA",-SUM(G34)+SUM(Table4!G34)+SUM(Table5!G34))</f>
        <v>0</v>
      </c>
      <c r="H79" s="332">
        <f>IF(OR(H34="NA",Table4!H34="NA",Table5!H34="NA"),"NA",-SUM(H34)+SUM(Table4!H34)+SUM(Table5!H34))</f>
        <v>8.659739592076221E-13</v>
      </c>
      <c r="I79" s="332">
        <f>IF(OR(I34="NA",Table4!I34="NA",Table5!I34="NA"),"NA",-SUM(I34)+SUM(Table4!I34)+SUM(Table5!I34))</f>
        <v>0</v>
      </c>
      <c r="J79" s="332">
        <f>IF(OR(J34="NA",Table4!J34="NA",Table5!J34="NA"),"NA",-SUM(J34)+SUM(Table4!J34)+SUM(Table5!J34))</f>
        <v>0</v>
      </c>
      <c r="K79" s="332">
        <f>IF(OR(K34="NA",Table4!K34="NA",Table5!K34="NA"),"NA",-SUM(K34)+SUM(Table4!K34)+SUM(Table5!K34))</f>
        <v>0</v>
      </c>
      <c r="L79" s="332">
        <f>IF(OR(L34="NA",Table4!L34="NA",Table5!L34="NA"),"NA",-SUM(L34)+SUM(Table4!L34)+SUM(Table5!L34))</f>
        <v>0</v>
      </c>
      <c r="M79" s="332">
        <f>IF(OR(M34="NA",Table4!M34="NA",Table5!M34="NA"),"NA",-SUM(M34)+SUM(Table4!M34)+SUM(Table5!M34))</f>
        <v>8.0824236192711396E-13</v>
      </c>
      <c r="N79" s="332">
        <f>IF(OR(N34="NA",Table4!N34="NA",Table5!N34="NA"),"NA",-SUM(N34)+SUM(Table4!N34)+SUM(Table5!N34))</f>
        <v>-4.3520742565306136E-14</v>
      </c>
      <c r="O79" s="282"/>
      <c r="P79" s="282"/>
      <c r="Q79" s="282"/>
    </row>
    <row r="80" spans="2:17" ht="10.35" customHeight="1" x14ac:dyDescent="0.2">
      <c r="B80" s="893"/>
      <c r="C80" s="883" t="s">
        <v>835</v>
      </c>
      <c r="D80" s="79" t="s">
        <v>33</v>
      </c>
      <c r="E80" s="332">
        <f>IF(OR(E35="NA",Table4!E35="NA",Table5!E35="NA"),"NA",-SUM(E35)+SUM(Table4!E35)+SUM(Table5!E35))</f>
        <v>-8.4401929889565963E-13</v>
      </c>
      <c r="F80" s="332">
        <f>IF(OR(F35="NA",Table4!F35="NA",Table5!F35="NA"),"NA",-SUM(F35)+SUM(Table4!F35)+SUM(Table5!F35))</f>
        <v>0</v>
      </c>
      <c r="G80" s="332">
        <f>IF(OR(G35="NA",Table4!G35="NA",Table5!G35="NA"),"NA",-SUM(G35)+SUM(Table4!G35)+SUM(Table5!G35))</f>
        <v>0</v>
      </c>
      <c r="H80" s="332">
        <f>IF(OR(H35="NA",Table4!H35="NA",Table5!H35="NA"),"NA",-SUM(H35)+SUM(Table4!H35)+SUM(Table5!H35))</f>
        <v>-1.8625101461111626E-12</v>
      </c>
      <c r="I80" s="332">
        <f>IF(OR(I35="NA",Table4!I35="NA",Table5!I35="NA"),"NA",-SUM(I35)+SUM(Table4!I35)+SUM(Table5!I35))</f>
        <v>0</v>
      </c>
      <c r="J80" s="332">
        <f>IF(OR(J35="NA",Table4!J35="NA",Table5!J35="NA"),"NA",-SUM(J35)+SUM(Table4!J35)+SUM(Table5!J35))</f>
        <v>0</v>
      </c>
      <c r="K80" s="332">
        <f>IF(OR(K35="NA",Table4!K35="NA",Table5!K35="NA"),"NA",-SUM(K35)+SUM(Table4!K35)+SUM(Table5!K35))</f>
        <v>0</v>
      </c>
      <c r="L80" s="332">
        <f>IF(OR(L35="NA",Table4!L35="NA",Table5!L35="NA"),"NA",-SUM(L35)+SUM(Table4!L35)+SUM(Table5!L35))</f>
        <v>0</v>
      </c>
      <c r="M80" s="332">
        <f>IF(OR(M35="NA",Table4!M35="NA",Table5!M35="NA"),"NA",-SUM(M35)+SUM(Table4!M35)+SUM(Table5!M35))</f>
        <v>-1.9202417433916708E-12</v>
      </c>
      <c r="N80" s="332">
        <f>IF(OR(N35="NA",Table4!N35="NA",Table5!N35="NA"),"NA",-SUM(N35)+SUM(Table4!N35)+SUM(Table5!N35))</f>
        <v>1.7754686609805503E-12</v>
      </c>
      <c r="O80" s="282"/>
      <c r="P80" s="282"/>
      <c r="Q80" s="282"/>
    </row>
    <row r="81" spans="2:17" ht="10.35" customHeight="1" x14ac:dyDescent="0.2">
      <c r="B81" s="893"/>
      <c r="C81" s="883" t="s">
        <v>836</v>
      </c>
      <c r="D81" s="79" t="s">
        <v>33</v>
      </c>
      <c r="E81" s="332">
        <f>IF(OR(E37="NA",Table4!E37="NA",Table5!E37="NA"),"NA",-SUM(E37)+SUM(Table4!E37)+SUM(Table5!E37))</f>
        <v>-2.7939595081960533E-12</v>
      </c>
      <c r="F81" s="332">
        <f>IF(OR(F37="NA",Table4!F37="NA",Table5!F37="NA"),"NA",-SUM(F37)+SUM(Table4!F37)+SUM(Table5!F37))</f>
        <v>0</v>
      </c>
      <c r="G81" s="332">
        <f>IF(OR(G37="NA",Table4!G37="NA",Table5!G37="NA"),"NA",-SUM(G37)+SUM(Table4!G37)+SUM(Table5!G37))</f>
        <v>0</v>
      </c>
      <c r="H81" s="332">
        <f>IF(OR(H37="NA",Table4!H37="NA",Table5!H37="NA"),"NA",-SUM(H37)+SUM(Table4!H37)+SUM(Table5!H37))</f>
        <v>3.0269120543380268E-12</v>
      </c>
      <c r="I81" s="332">
        <f>IF(OR(I37="NA",Table4!I37="NA",Table5!I37="NA"),"NA",-SUM(I37)+SUM(Table4!I37)+SUM(Table5!I37))</f>
        <v>0</v>
      </c>
      <c r="J81" s="332">
        <f>IF(OR(J37="NA",Table4!J37="NA",Table5!J37="NA"),"NA",-SUM(J37)+SUM(Table4!J37)+SUM(Table5!J37))</f>
        <v>0</v>
      </c>
      <c r="K81" s="332">
        <f>IF(OR(K37="NA",Table4!K37="NA",Table5!K37="NA"),"NA",-SUM(K37)+SUM(Table4!K37)+SUM(Table5!K37))</f>
        <v>0</v>
      </c>
      <c r="L81" s="332">
        <f>IF(OR(L37="NA",Table4!L37="NA",Table5!L37="NA"),"NA",-SUM(L37)+SUM(Table4!L37)+SUM(Table5!L37))</f>
        <v>0</v>
      </c>
      <c r="M81" s="332">
        <f>IF(OR(M37="NA",Table4!M37="NA",Table5!M37="NA"),"NA",-SUM(M37)+SUM(Table4!M37)+SUM(Table5!M37))</f>
        <v>-1.3393730569077889E-12</v>
      </c>
      <c r="N81" s="332">
        <f>IF(OR(N37="NA",Table4!N37="NA",Table5!N37="NA"),"NA",-SUM(N37)+SUM(Table4!N37)+SUM(Table5!N37))</f>
        <v>3.0269120543380268E-12</v>
      </c>
      <c r="O81" s="282"/>
      <c r="P81" s="282"/>
      <c r="Q81" s="282"/>
    </row>
    <row r="82" spans="2:17" ht="10.35" customHeight="1" x14ac:dyDescent="0.2">
      <c r="B82" s="893"/>
      <c r="C82" s="883" t="s">
        <v>837</v>
      </c>
      <c r="D82" s="79" t="s">
        <v>33</v>
      </c>
      <c r="E82" s="332">
        <f>IF(OR(E38="NA",Table4!E38="NA",Table5!E38="NA"),"NA",-SUM(E38)+SUM(Table4!E38)+SUM(Table5!E38))</f>
        <v>0</v>
      </c>
      <c r="F82" s="332">
        <f>IF(OR(F38="NA",Table4!F38="NA",Table5!F38="NA"),"NA",-SUM(F38)+SUM(Table4!F38)+SUM(Table5!F38))</f>
        <v>0</v>
      </c>
      <c r="G82" s="332">
        <f>IF(OR(G38="NA",Table4!G38="NA",Table5!G38="NA"),"NA",-SUM(G38)+SUM(Table4!G38)+SUM(Table5!G38))</f>
        <v>0</v>
      </c>
      <c r="H82" s="332">
        <f>IF(OR(H38="NA",Table4!H38="NA",Table5!H38="NA"),"NA",-SUM(H38)+SUM(Table4!H38)+SUM(Table5!H38))</f>
        <v>0</v>
      </c>
      <c r="I82" s="332">
        <f>IF(OR(I38="NA",Table4!I38="NA",Table5!I38="NA"),"NA",-SUM(I38)+SUM(Table4!I38)+SUM(Table5!I38))</f>
        <v>0</v>
      </c>
      <c r="J82" s="332">
        <f>IF(OR(J38="NA",Table4!J38="NA",Table5!J38="NA"),"NA",-SUM(J38)+SUM(Table4!J38)+SUM(Table5!J38))</f>
        <v>0</v>
      </c>
      <c r="K82" s="332">
        <f>IF(OR(K38="NA",Table4!K38="NA",Table5!K38="NA"),"NA",-SUM(K38)+SUM(Table4!K38)+SUM(Table5!K38))</f>
        <v>0</v>
      </c>
      <c r="L82" s="332">
        <f>IF(OR(L38="NA",Table4!L38="NA",Table5!L38="NA"),"NA",-SUM(L38)+SUM(Table4!L38)+SUM(Table5!L38))</f>
        <v>0</v>
      </c>
      <c r="M82" s="332">
        <f>IF(OR(M38="NA",Table4!M38="NA",Table5!M38="NA"),"NA",-SUM(M38)+SUM(Table4!M38)+SUM(Table5!M38))</f>
        <v>0</v>
      </c>
      <c r="N82" s="332">
        <f>IF(OR(N38="NA",Table4!N38="NA",Table5!N38="NA"),"NA",-SUM(N38)+SUM(Table4!N38)+SUM(Table5!N38))</f>
        <v>0</v>
      </c>
      <c r="O82" s="282"/>
      <c r="P82" s="282"/>
      <c r="Q82" s="282"/>
    </row>
    <row r="83" spans="2:17" ht="10.35" customHeight="1" x14ac:dyDescent="0.2">
      <c r="B83" s="893"/>
      <c r="C83" s="887" t="s">
        <v>842</v>
      </c>
      <c r="D83" s="79"/>
      <c r="E83" s="332">
        <f>IF(OR(E39="NA",Table4!E39="NA",Table5!E39="NA"),"NA",-SUM(E39)+SUM(Table4!E39)+SUM(Table5!E39))</f>
        <v>0</v>
      </c>
      <c r="F83" s="332">
        <f>IF(OR(F39="NA",Table4!F39="NA",Table5!F39="NA"),"NA",-SUM(F39)+SUM(Table4!F39)+SUM(Table5!F39))</f>
        <v>0</v>
      </c>
      <c r="G83" s="332">
        <f>IF(OR(G39="NA",Table4!G39="NA",Table5!G39="NA"),"NA",-SUM(G39)+SUM(Table4!G39)+SUM(Table5!G39))</f>
        <v>0</v>
      </c>
      <c r="H83" s="332">
        <f>IF(OR(H39="NA",Table4!H39="NA",Table5!H39="NA"),"NA",-SUM(H39)+SUM(Table4!H39)+SUM(Table5!H39))</f>
        <v>0</v>
      </c>
      <c r="I83" s="332">
        <f>IF(OR(I39="NA",Table4!I39="NA",Table5!I39="NA"),"NA",-SUM(I39)+SUM(Table4!I39)+SUM(Table5!I39))</f>
        <v>0</v>
      </c>
      <c r="J83" s="332">
        <f>IF(OR(J39="NA",Table4!J39="NA",Table5!J39="NA"),"NA",-SUM(J39)+SUM(Table4!J39)+SUM(Table5!J39))</f>
        <v>0</v>
      </c>
      <c r="K83" s="332">
        <f>IF(OR(K39="NA",Table4!K39="NA",Table5!K39="NA"),"NA",-SUM(K39)+SUM(Table4!K39)+SUM(Table5!K39))</f>
        <v>0</v>
      </c>
      <c r="L83" s="332">
        <f>IF(OR(L39="NA",Table4!L39="NA",Table5!L39="NA"),"NA",-SUM(L39)+SUM(Table4!L39)+SUM(Table5!L39))</f>
        <v>0</v>
      </c>
      <c r="M83" s="332">
        <f>IF(OR(M39="NA",Table4!M39="NA",Table5!M39="NA"),"NA",-SUM(M39)+SUM(Table4!M39)+SUM(Table5!M39))</f>
        <v>0</v>
      </c>
      <c r="N83" s="332">
        <f>IF(OR(N39="NA",Table4!N39="NA",Table5!N39="NA"),"NA",-SUM(N39)+SUM(Table4!N39)+SUM(Table5!N39))</f>
        <v>0</v>
      </c>
      <c r="O83" s="282"/>
      <c r="P83" s="282"/>
      <c r="Q83" s="282"/>
    </row>
    <row r="84" spans="2:17" ht="10.35" customHeight="1" x14ac:dyDescent="0.2">
      <c r="B84" s="893"/>
      <c r="C84" s="887" t="s">
        <v>843</v>
      </c>
      <c r="D84" s="79"/>
      <c r="E84" s="332">
        <f>IF(OR(E40="NA",Table4!E40="NA",Table5!E40="NA"),"NA",-SUM(E40)+SUM(Table4!E40)+SUM(Table5!E40))</f>
        <v>0</v>
      </c>
      <c r="F84" s="332">
        <f>IF(OR(F40="NA",Table4!F40="NA",Table5!F40="NA"),"NA",-SUM(F40)+SUM(Table4!F40)+SUM(Table5!F40))</f>
        <v>0</v>
      </c>
      <c r="G84" s="332">
        <f>IF(OR(G40="NA",Table4!G40="NA",Table5!G40="NA"),"NA",-SUM(G40)+SUM(Table4!G40)+SUM(Table5!G40))</f>
        <v>0</v>
      </c>
      <c r="H84" s="332">
        <f>IF(OR(H40="NA",Table4!H40="NA",Table5!H40="NA"),"NA",-SUM(H40)+SUM(Table4!H40)+SUM(Table5!H40))</f>
        <v>0</v>
      </c>
      <c r="I84" s="332">
        <f>IF(OR(I40="NA",Table4!I40="NA",Table5!I40="NA"),"NA",-SUM(I40)+SUM(Table4!I40)+SUM(Table5!I40))</f>
        <v>0</v>
      </c>
      <c r="J84" s="332">
        <f>IF(OR(J40="NA",Table4!J40="NA",Table5!J40="NA"),"NA",-SUM(J40)+SUM(Table4!J40)+SUM(Table5!J40))</f>
        <v>0</v>
      </c>
      <c r="K84" s="332">
        <f>IF(OR(K40="NA",Table4!K40="NA",Table5!K40="NA"),"NA",-SUM(K40)+SUM(Table4!K40)+SUM(Table5!K40))</f>
        <v>0</v>
      </c>
      <c r="L84" s="332">
        <f>IF(OR(L40="NA",Table4!L40="NA",Table5!L40="NA"),"NA",-SUM(L40)+SUM(Table4!L40)+SUM(Table5!L40))</f>
        <v>0</v>
      </c>
      <c r="M84" s="332">
        <f>IF(OR(M40="NA",Table4!M40="NA",Table5!M40="NA"),"NA",-SUM(M40)+SUM(Table4!M40)+SUM(Table5!M40))</f>
        <v>0</v>
      </c>
      <c r="N84" s="332">
        <f>IF(OR(N40="NA",Table4!N40="NA",Table5!N40="NA"),"NA",-SUM(N40)+SUM(Table4!N40)+SUM(Table5!N40))</f>
        <v>0</v>
      </c>
      <c r="O84" s="282"/>
      <c r="P84" s="282"/>
      <c r="Q84" s="282"/>
    </row>
    <row r="85" spans="2:17" ht="10.35" customHeight="1" x14ac:dyDescent="0.2">
      <c r="B85" s="893"/>
      <c r="C85" s="887" t="s">
        <v>844</v>
      </c>
      <c r="D85" s="79"/>
      <c r="E85" s="332">
        <f>IF(OR(E41="NA",Table4!E41="NA",Table5!E41="NA"),"NA",-SUM(E41)+SUM(Table4!E41)+SUM(Table5!E41))</f>
        <v>0</v>
      </c>
      <c r="F85" s="332">
        <f>IF(OR(F41="NA",Table4!F41="NA",Table5!F41="NA"),"NA",-SUM(F41)+SUM(Table4!F41)+SUM(Table5!F41))</f>
        <v>0</v>
      </c>
      <c r="G85" s="332">
        <f>IF(OR(G41="NA",Table4!G41="NA",Table5!G41="NA"),"NA",-SUM(G41)+SUM(Table4!G41)+SUM(Table5!G41))</f>
        <v>0</v>
      </c>
      <c r="H85" s="332">
        <f>IF(OR(H41="NA",Table4!H41="NA",Table5!H41="NA"),"NA",-SUM(H41)+SUM(Table4!H41)+SUM(Table5!H41))</f>
        <v>0</v>
      </c>
      <c r="I85" s="332">
        <f>IF(OR(I41="NA",Table4!I41="NA",Table5!I41="NA"),"NA",-SUM(I41)+SUM(Table4!I41)+SUM(Table5!I41))</f>
        <v>0</v>
      </c>
      <c r="J85" s="332">
        <f>IF(OR(J41="NA",Table4!J41="NA",Table5!J41="NA"),"NA",-SUM(J41)+SUM(Table4!J41)+SUM(Table5!J41))</f>
        <v>0</v>
      </c>
      <c r="K85" s="332">
        <f>IF(OR(K41="NA",Table4!K41="NA",Table5!K41="NA"),"NA",-SUM(K41)+SUM(Table4!K41)+SUM(Table5!K41))</f>
        <v>0</v>
      </c>
      <c r="L85" s="332">
        <f>IF(OR(L41="NA",Table4!L41="NA",Table5!L41="NA"),"NA",-SUM(L41)+SUM(Table4!L41)+SUM(Table5!L41))</f>
        <v>0</v>
      </c>
      <c r="M85" s="332">
        <f>IF(OR(M41="NA",Table4!M41="NA",Table5!M41="NA"),"NA",-SUM(M41)+SUM(Table4!M41)+SUM(Table5!M41))</f>
        <v>0</v>
      </c>
      <c r="N85" s="332">
        <f>IF(OR(N41="NA",Table4!N41="NA",Table5!N41="NA"),"NA",-SUM(N41)+SUM(Table4!N41)+SUM(Table5!N41))</f>
        <v>0</v>
      </c>
      <c r="O85" s="282"/>
      <c r="P85" s="282"/>
      <c r="Q85" s="282"/>
    </row>
    <row r="86" spans="2:17" ht="10.35" customHeight="1" x14ac:dyDescent="0.2">
      <c r="B86" s="893"/>
      <c r="C86" s="883" t="s">
        <v>845</v>
      </c>
      <c r="D86" s="79"/>
      <c r="E86" s="332">
        <f t="shared" ref="E86:N86" si="18">IF(OR(E38="NA",E26="NA",E27="NA",E28="NA",E29="NA",E31="NA",E33="NA"),"NA",-SUM(E38)+SUM(E26)+SUM(E27)+SUM(E28)+SUM(E29)+SUM(E31)+SUM(E33))</f>
        <v>31879.976999999999</v>
      </c>
      <c r="F86" s="332">
        <f t="shared" si="18"/>
        <v>263.69900000000001</v>
      </c>
      <c r="G86" s="332">
        <f t="shared" si="18"/>
        <v>-10.4</v>
      </c>
      <c r="H86" s="332">
        <f t="shared" si="18"/>
        <v>32133.276000000002</v>
      </c>
      <c r="I86" s="332">
        <f t="shared" si="18"/>
        <v>0.23800000000000002</v>
      </c>
      <c r="J86" s="332">
        <f t="shared" si="18"/>
        <v>202.81300000000002</v>
      </c>
      <c r="K86" s="332">
        <f t="shared" si="18"/>
        <v>368.17400000000004</v>
      </c>
      <c r="L86" s="332">
        <f t="shared" si="18"/>
        <v>-1.2</v>
      </c>
      <c r="M86" s="332">
        <f t="shared" si="18"/>
        <v>32703.300999999999</v>
      </c>
      <c r="N86" s="332">
        <f t="shared" si="18"/>
        <v>32133.513999999999</v>
      </c>
      <c r="O86" s="282"/>
      <c r="P86" s="282"/>
      <c r="Q86" s="282"/>
    </row>
    <row r="87" spans="2:17" ht="10.35" customHeight="1" x14ac:dyDescent="0.2">
      <c r="B87" s="893"/>
      <c r="C87" s="883" t="s">
        <v>846</v>
      </c>
      <c r="D87" s="79"/>
      <c r="E87" s="332">
        <f t="shared" ref="E87:N87" si="19">IF(OR(E39="NA",E26="NA",E27="NA",E28="NA",E29="NA",E33="NA"),"NA",-SUM(E39)+SUM(E26)+SUM(E27)+SUM(E28)+SUM(E29)+SUM(E33))</f>
        <v>31879.976999999999</v>
      </c>
      <c r="F87" s="332">
        <f t="shared" si="19"/>
        <v>263.69900000000001</v>
      </c>
      <c r="G87" s="332">
        <f t="shared" si="19"/>
        <v>-10.4</v>
      </c>
      <c r="H87" s="332">
        <f t="shared" si="19"/>
        <v>32133.276000000002</v>
      </c>
      <c r="I87" s="332">
        <f t="shared" si="19"/>
        <v>0.23800000000000002</v>
      </c>
      <c r="J87" s="332">
        <f t="shared" si="19"/>
        <v>202.81300000000002</v>
      </c>
      <c r="K87" s="332">
        <f t="shared" si="19"/>
        <v>368.17400000000004</v>
      </c>
      <c r="L87" s="332">
        <f t="shared" si="19"/>
        <v>-1.2</v>
      </c>
      <c r="M87" s="332">
        <f t="shared" si="19"/>
        <v>32703.300999999999</v>
      </c>
      <c r="N87" s="332">
        <f t="shared" si="19"/>
        <v>32133.513999999999</v>
      </c>
      <c r="O87" s="282"/>
      <c r="P87" s="282"/>
      <c r="Q87" s="282"/>
    </row>
    <row r="88" spans="2:17" ht="10.35" customHeight="1" x14ac:dyDescent="0.2">
      <c r="B88" s="893"/>
      <c r="C88" s="883" t="s">
        <v>847</v>
      </c>
      <c r="D88" s="79"/>
      <c r="E88" s="332">
        <f t="shared" ref="E88:N88" si="20">IF(OR(E40="NA",E26="NA",E27="NA",E28="NA",E29="NA"),"NA",-SUM(E40)+SUM(E26)+SUM(E27)+SUM(E28)+SUM(E29))</f>
        <v>30718.400999999998</v>
      </c>
      <c r="F88" s="332">
        <f t="shared" si="20"/>
        <v>213.41</v>
      </c>
      <c r="G88" s="332">
        <f t="shared" si="20"/>
        <v>-10.4</v>
      </c>
      <c r="H88" s="332">
        <f t="shared" si="20"/>
        <v>30921.411</v>
      </c>
      <c r="I88" s="332">
        <f t="shared" si="20"/>
        <v>0</v>
      </c>
      <c r="J88" s="332">
        <f t="shared" si="20"/>
        <v>207.52</v>
      </c>
      <c r="K88" s="332">
        <f t="shared" si="20"/>
        <v>367.57300000000004</v>
      </c>
      <c r="L88" s="332">
        <f t="shared" si="20"/>
        <v>-1.2</v>
      </c>
      <c r="M88" s="332">
        <f t="shared" si="20"/>
        <v>31495.304</v>
      </c>
      <c r="N88" s="332">
        <f t="shared" si="20"/>
        <v>30921.411</v>
      </c>
      <c r="O88" s="282"/>
      <c r="P88" s="282"/>
      <c r="Q88" s="282"/>
    </row>
    <row r="89" spans="2:17" ht="10.35" customHeight="1" x14ac:dyDescent="0.2">
      <c r="B89" s="896"/>
      <c r="C89" s="886" t="s">
        <v>848</v>
      </c>
      <c r="D89" s="154"/>
      <c r="E89" s="333">
        <f t="shared" ref="E89:N89" si="21">IF(OR(E41="NA",E28="NA",E29="NA"),"NA",-SUM(E41)+SUM(E28)+SUM(E29))</f>
        <v>30584.571</v>
      </c>
      <c r="F89" s="333">
        <f t="shared" si="21"/>
        <v>201.51</v>
      </c>
      <c r="G89" s="333">
        <f t="shared" si="21"/>
        <v>-10.4</v>
      </c>
      <c r="H89" s="333">
        <f t="shared" si="21"/>
        <v>30775.681</v>
      </c>
      <c r="I89" s="333">
        <f t="shared" si="21"/>
        <v>0</v>
      </c>
      <c r="J89" s="333">
        <f t="shared" si="21"/>
        <v>206.55100000000002</v>
      </c>
      <c r="K89" s="333">
        <f t="shared" si="21"/>
        <v>367.53800000000001</v>
      </c>
      <c r="L89" s="333">
        <f t="shared" si="21"/>
        <v>-1.2</v>
      </c>
      <c r="M89" s="333">
        <f t="shared" si="21"/>
        <v>31348.57</v>
      </c>
      <c r="N89" s="333">
        <f t="shared" si="21"/>
        <v>30775.681</v>
      </c>
      <c r="O89" s="282"/>
      <c r="P89" s="282"/>
      <c r="Q89" s="282"/>
    </row>
    <row r="90" spans="2:17" s="125" customFormat="1" ht="10.9" customHeight="1" x14ac:dyDescent="0.15">
      <c r="B90" s="889" t="s">
        <v>2408</v>
      </c>
      <c r="C90" s="884"/>
      <c r="E90" s="290"/>
      <c r="F90" s="290"/>
      <c r="G90" s="290"/>
      <c r="H90" s="290"/>
      <c r="I90" s="290"/>
      <c r="J90" s="290"/>
      <c r="K90" s="290"/>
      <c r="L90" s="290"/>
      <c r="M90" s="290"/>
      <c r="N90" s="290"/>
      <c r="O90" s="272"/>
      <c r="P90" s="272"/>
      <c r="Q90" s="272"/>
    </row>
    <row r="91" spans="2:17" s="125" customFormat="1" ht="10.9" customHeight="1" x14ac:dyDescent="0.15">
      <c r="B91" s="889"/>
      <c r="C91" s="894" t="s">
        <v>2409</v>
      </c>
      <c r="E91" s="290"/>
      <c r="F91" s="290"/>
      <c r="G91" s="290"/>
      <c r="H91" s="290"/>
      <c r="I91" s="290"/>
      <c r="J91" s="290"/>
      <c r="K91" s="290"/>
      <c r="L91" s="290"/>
      <c r="M91" s="290"/>
      <c r="N91" s="290"/>
      <c r="O91" s="272"/>
      <c r="P91" s="272"/>
      <c r="Q91" s="272"/>
    </row>
    <row r="92" spans="2:17" s="125" customFormat="1" ht="10.9" customHeight="1" x14ac:dyDescent="0.15">
      <c r="B92" s="890"/>
      <c r="C92" s="895" t="s">
        <v>3142</v>
      </c>
      <c r="E92" s="292"/>
      <c r="F92" s="292"/>
      <c r="G92" s="283" t="str">
        <f>IF(OR(G9="NA"),"NA",IF(ROUND(SUM(G9),1)=0,"si","verificar!"))</f>
        <v>si</v>
      </c>
      <c r="H92" s="292"/>
      <c r="I92" s="292"/>
      <c r="J92" s="292"/>
      <c r="K92" s="292"/>
      <c r="L92" s="283" t="str">
        <f>IF(OR(L9="NA"),"NA",IF(ROUND(SUM(L9),1)=0,"si","verificar!"))</f>
        <v>si</v>
      </c>
      <c r="M92" s="292"/>
      <c r="N92" s="292"/>
      <c r="O92" s="272"/>
      <c r="P92" s="272"/>
      <c r="Q92" s="272"/>
    </row>
    <row r="93" spans="2:17" s="125" customFormat="1" ht="10.9" customHeight="1" x14ac:dyDescent="0.15">
      <c r="B93" s="890"/>
      <c r="C93" s="895" t="s">
        <v>3143</v>
      </c>
      <c r="E93" s="292"/>
      <c r="F93" s="292"/>
      <c r="G93" s="283" t="str">
        <f>IF(OR(G14="NA",G25="NA"),"NA",IF(ROUND(SUM(G14)-SUM(G25),1)=0,"si","verificar!"))</f>
        <v>verificar!</v>
      </c>
      <c r="H93" s="292"/>
      <c r="I93" s="292"/>
      <c r="J93" s="292"/>
      <c r="K93" s="292"/>
      <c r="L93" s="283" t="str">
        <f>IF(OR(L14="NA",L25="NA"),"NA",IF(ROUND(SUM(L14)-SUM(L25),1)=0,"si","verificar!"))</f>
        <v>verificar!</v>
      </c>
      <c r="M93" s="292"/>
      <c r="N93" s="292"/>
      <c r="O93" s="272"/>
      <c r="P93" s="272"/>
      <c r="Q93" s="272"/>
    </row>
    <row r="94" spans="2:17" s="125" customFormat="1" ht="10.9" customHeight="1" x14ac:dyDescent="0.15">
      <c r="B94" s="889"/>
      <c r="C94" s="894" t="s">
        <v>2415</v>
      </c>
      <c r="E94" s="290"/>
      <c r="F94" s="290"/>
      <c r="G94" s="293"/>
      <c r="H94" s="290"/>
      <c r="I94" s="290"/>
      <c r="J94" s="290"/>
      <c r="K94" s="290"/>
      <c r="L94" s="293"/>
      <c r="M94" s="290"/>
      <c r="N94" s="290"/>
      <c r="O94" s="272"/>
      <c r="P94" s="272"/>
      <c r="Q94" s="272"/>
    </row>
    <row r="95" spans="2:17" s="125" customFormat="1" ht="10.9" customHeight="1" x14ac:dyDescent="0.15">
      <c r="B95" s="890"/>
      <c r="C95" s="895" t="s">
        <v>3144</v>
      </c>
      <c r="E95" s="292"/>
      <c r="F95" s="292"/>
      <c r="G95" s="283" t="str">
        <f t="array" ref="G95">IF(OR(G9:G13="NA"),"NA",IF(AND(ROUND(G9:G13,1)=0),"si","verificar!"))</f>
        <v>si</v>
      </c>
      <c r="H95" s="292"/>
      <c r="I95" s="292"/>
      <c r="J95" s="292"/>
      <c r="K95" s="292"/>
      <c r="L95" s="283" t="str">
        <f t="array" ref="L95">IF(OR(L9:L13="NA"),"NA",IF(AND(ROUND(L9:L13,1)=0),"si","verificar!"))</f>
        <v>si</v>
      </c>
      <c r="M95" s="292"/>
      <c r="N95" s="292"/>
      <c r="O95" s="272"/>
      <c r="P95" s="272"/>
      <c r="Q95" s="272"/>
    </row>
    <row r="96" spans="2:17" s="125" customFormat="1" ht="10.9" customHeight="1" x14ac:dyDescent="0.15">
      <c r="B96" s="890"/>
      <c r="C96" s="895" t="s">
        <v>3145</v>
      </c>
      <c r="E96" s="292"/>
      <c r="F96" s="292"/>
      <c r="G96" s="283" t="str">
        <f>IF(OR(G24="NA"),"NA",IF(ROUND(SUM(G24),1)=0,"si","verificar!"))</f>
        <v>si</v>
      </c>
      <c r="H96" s="292"/>
      <c r="I96" s="292"/>
      <c r="J96" s="292"/>
      <c r="K96" s="292"/>
      <c r="L96" s="283" t="str">
        <f>IF(OR(L24="NA"),"NA",IF(ROUND(SUM(L24),1)=0,"si","verificar!"))</f>
        <v>si</v>
      </c>
      <c r="M96" s="292"/>
      <c r="N96" s="292"/>
      <c r="O96" s="272"/>
      <c r="P96" s="272"/>
      <c r="Q96" s="272"/>
    </row>
    <row r="97" spans="2:17" s="125" customFormat="1" ht="10.9" customHeight="1" x14ac:dyDescent="0.15">
      <c r="B97" s="890"/>
      <c r="C97" s="895" t="s">
        <v>3146</v>
      </c>
      <c r="E97" s="292"/>
      <c r="F97" s="292"/>
      <c r="G97" s="283" t="str">
        <f>IF(OR(G35="NA"),"NA",IF(ROUND(SUM(G35),1)=0,"si","verificar!"))</f>
        <v>verificar!</v>
      </c>
      <c r="H97" s="292"/>
      <c r="I97" s="292"/>
      <c r="J97" s="292"/>
      <c r="K97" s="292"/>
      <c r="L97" s="283" t="str">
        <f>IF(OR(L35="NA"),"NA",IF(ROUND(SUM(L35),1)=0,"si","verificar!"))</f>
        <v>verificar!</v>
      </c>
      <c r="M97" s="292"/>
      <c r="N97" s="292"/>
      <c r="O97" s="272"/>
      <c r="P97" s="272"/>
      <c r="Q97" s="272"/>
    </row>
    <row r="98" spans="2:17" s="125" customFormat="1" ht="10.9" customHeight="1" x14ac:dyDescent="0.15">
      <c r="B98" s="889"/>
      <c r="C98" s="894" t="s">
        <v>2651</v>
      </c>
      <c r="E98" s="290"/>
      <c r="F98" s="290"/>
      <c r="G98" s="293"/>
      <c r="H98" s="290"/>
      <c r="I98" s="290"/>
      <c r="J98" s="290"/>
      <c r="K98" s="290"/>
      <c r="L98" s="293"/>
      <c r="M98" s="290"/>
      <c r="N98" s="290"/>
      <c r="O98" s="272"/>
      <c r="P98" s="272"/>
      <c r="Q98" s="272"/>
    </row>
    <row r="99" spans="2:17" s="125" customFormat="1" ht="10.9" customHeight="1" x14ac:dyDescent="0.15">
      <c r="B99" s="890"/>
      <c r="C99" s="895" t="s">
        <v>3147</v>
      </c>
      <c r="E99" s="292"/>
      <c r="F99" s="292"/>
      <c r="G99" s="283" t="str">
        <f t="shared" ref="G99:G106" si="22">IF(OR(G15="NA",G26="NA"),"NA",IF(ROUND(SUM(G15),1)=ROUND(SUM(G26),1),"si","verificar!"))</f>
        <v>si</v>
      </c>
      <c r="H99" s="292"/>
      <c r="I99" s="292"/>
      <c r="J99" s="292"/>
      <c r="K99" s="292"/>
      <c r="L99" s="283" t="str">
        <f t="shared" ref="L99:L106" si="23">IF(OR(L15="NA",L26="NA"),"NA",IF(ROUND(SUM(L15),1)=ROUND(SUM(L26),1),"si","verificar!"))</f>
        <v>si</v>
      </c>
      <c r="M99" s="292"/>
      <c r="N99" s="292"/>
      <c r="O99" s="272"/>
      <c r="P99" s="272"/>
      <c r="Q99" s="272"/>
    </row>
    <row r="100" spans="2:17" s="125" customFormat="1" ht="10.9" customHeight="1" x14ac:dyDescent="0.15">
      <c r="B100" s="890"/>
      <c r="C100" s="895" t="s">
        <v>3148</v>
      </c>
      <c r="E100" s="292"/>
      <c r="F100" s="292"/>
      <c r="G100" s="283" t="str">
        <f t="shared" si="22"/>
        <v>si</v>
      </c>
      <c r="H100" s="292"/>
      <c r="I100" s="292"/>
      <c r="J100" s="292"/>
      <c r="K100" s="292"/>
      <c r="L100" s="283" t="str">
        <f t="shared" si="23"/>
        <v>si</v>
      </c>
      <c r="M100" s="292"/>
      <c r="N100" s="292"/>
      <c r="O100" s="272"/>
      <c r="P100" s="272"/>
      <c r="Q100" s="272"/>
    </row>
    <row r="101" spans="2:17" s="125" customFormat="1" ht="10.9" customHeight="1" x14ac:dyDescent="0.15">
      <c r="B101" s="890"/>
      <c r="C101" s="895" t="s">
        <v>3149</v>
      </c>
      <c r="E101" s="292"/>
      <c r="F101" s="292"/>
      <c r="G101" s="283" t="str">
        <f t="shared" si="22"/>
        <v>verificar!</v>
      </c>
      <c r="H101" s="292"/>
      <c r="I101" s="292"/>
      <c r="J101" s="292"/>
      <c r="K101" s="292"/>
      <c r="L101" s="283" t="str">
        <f t="shared" si="23"/>
        <v>verificar!</v>
      </c>
      <c r="M101" s="292"/>
      <c r="N101" s="292"/>
      <c r="O101" s="272"/>
      <c r="P101" s="272"/>
      <c r="Q101" s="272"/>
    </row>
    <row r="102" spans="2:17" s="125" customFormat="1" ht="10.9" customHeight="1" x14ac:dyDescent="0.15">
      <c r="B102" s="890"/>
      <c r="C102" s="895" t="s">
        <v>3150</v>
      </c>
      <c r="E102" s="292"/>
      <c r="F102" s="292"/>
      <c r="G102" s="283" t="str">
        <f t="shared" si="22"/>
        <v>si</v>
      </c>
      <c r="H102" s="292"/>
      <c r="I102" s="292"/>
      <c r="J102" s="292"/>
      <c r="K102" s="292"/>
      <c r="L102" s="283" t="str">
        <f t="shared" si="23"/>
        <v>si</v>
      </c>
      <c r="M102" s="292"/>
      <c r="N102" s="292"/>
      <c r="O102" s="272"/>
      <c r="P102" s="272"/>
      <c r="Q102" s="272"/>
    </row>
    <row r="103" spans="2:17" s="125" customFormat="1" ht="10.9" customHeight="1" x14ac:dyDescent="0.15">
      <c r="B103" s="890"/>
      <c r="C103" s="895" t="s">
        <v>3151</v>
      </c>
      <c r="E103" s="292"/>
      <c r="F103" s="292"/>
      <c r="G103" s="283" t="str">
        <f t="shared" si="22"/>
        <v>si</v>
      </c>
      <c r="H103" s="292"/>
      <c r="I103" s="292"/>
      <c r="J103" s="292"/>
      <c r="K103" s="292"/>
      <c r="L103" s="283" t="str">
        <f t="shared" si="23"/>
        <v>si</v>
      </c>
      <c r="M103" s="292"/>
      <c r="N103" s="292"/>
      <c r="O103" s="272"/>
      <c r="P103" s="272"/>
      <c r="Q103" s="272"/>
    </row>
    <row r="104" spans="2:17" s="125" customFormat="1" ht="10.9" customHeight="1" x14ac:dyDescent="0.15">
      <c r="B104" s="890"/>
      <c r="C104" s="895" t="s">
        <v>3152</v>
      </c>
      <c r="E104" s="292"/>
      <c r="F104" s="292"/>
      <c r="G104" s="283" t="str">
        <f t="shared" si="22"/>
        <v>si</v>
      </c>
      <c r="H104" s="292"/>
      <c r="I104" s="292"/>
      <c r="J104" s="292"/>
      <c r="K104" s="292"/>
      <c r="L104" s="283" t="str">
        <f t="shared" si="23"/>
        <v>si</v>
      </c>
      <c r="M104" s="292"/>
      <c r="N104" s="292"/>
      <c r="O104" s="272"/>
      <c r="P104" s="272"/>
      <c r="Q104" s="272"/>
    </row>
    <row r="105" spans="2:17" s="125" customFormat="1" ht="10.9" customHeight="1" x14ac:dyDescent="0.15">
      <c r="B105" s="890"/>
      <c r="C105" s="895" t="s">
        <v>3153</v>
      </c>
      <c r="E105" s="292"/>
      <c r="F105" s="292"/>
      <c r="G105" s="283" t="str">
        <f t="shared" si="22"/>
        <v>si</v>
      </c>
      <c r="H105" s="292"/>
      <c r="I105" s="292"/>
      <c r="J105" s="292"/>
      <c r="K105" s="292"/>
      <c r="L105" s="283" t="str">
        <f t="shared" si="23"/>
        <v>si</v>
      </c>
      <c r="M105" s="292"/>
      <c r="N105" s="292"/>
      <c r="O105" s="272"/>
      <c r="P105" s="272"/>
      <c r="Q105" s="272"/>
    </row>
    <row r="106" spans="2:17" s="125" customFormat="1" ht="10.9" customHeight="1" x14ac:dyDescent="0.15">
      <c r="B106" s="890"/>
      <c r="C106" s="895" t="s">
        <v>3154</v>
      </c>
      <c r="E106" s="292"/>
      <c r="F106" s="292"/>
      <c r="G106" s="283" t="str">
        <f t="shared" si="22"/>
        <v>si</v>
      </c>
      <c r="H106" s="292"/>
      <c r="I106" s="292"/>
      <c r="J106" s="292"/>
      <c r="K106" s="292"/>
      <c r="L106" s="283" t="str">
        <f t="shared" si="23"/>
        <v>si</v>
      </c>
      <c r="M106" s="292"/>
      <c r="N106" s="292"/>
      <c r="O106" s="272"/>
      <c r="P106" s="272"/>
      <c r="Q106" s="272"/>
    </row>
    <row r="107" spans="2:17" ht="10.35" customHeight="1" x14ac:dyDescent="0.2">
      <c r="B107" s="376"/>
      <c r="C107" s="101"/>
      <c r="D107" s="80" t="s">
        <v>33</v>
      </c>
      <c r="E107" s="377"/>
      <c r="F107" s="377"/>
      <c r="G107" s="377"/>
      <c r="H107" s="377"/>
      <c r="I107" s="377"/>
      <c r="J107" s="377"/>
      <c r="K107" s="377"/>
      <c r="L107" s="377"/>
      <c r="M107" s="377"/>
      <c r="N107" s="377"/>
      <c r="O107" s="282"/>
      <c r="P107" s="282"/>
      <c r="Q107" s="282"/>
    </row>
    <row r="108" spans="2:17" ht="10.35" customHeight="1" x14ac:dyDescent="0.2">
      <c r="B108" s="289"/>
      <c r="C108" s="287"/>
      <c r="D108" s="125"/>
      <c r="E108" s="125"/>
      <c r="F108" s="125"/>
      <c r="G108" s="125"/>
      <c r="H108" s="125"/>
      <c r="I108" s="125"/>
      <c r="J108" s="125"/>
      <c r="K108" s="125"/>
      <c r="L108" s="125"/>
      <c r="M108" s="125"/>
      <c r="N108" s="125"/>
    </row>
    <row r="109" spans="2:17" ht="10.35" customHeight="1" x14ac:dyDescent="0.2">
      <c r="B109" s="289"/>
      <c r="C109" s="287"/>
      <c r="D109" s="125"/>
      <c r="E109" s="125"/>
      <c r="F109" s="125"/>
      <c r="G109" s="125"/>
      <c r="H109" s="125"/>
      <c r="I109" s="125"/>
      <c r="J109" s="125"/>
      <c r="K109" s="125"/>
      <c r="L109" s="125"/>
      <c r="M109" s="125"/>
      <c r="N109" s="125"/>
    </row>
    <row r="110" spans="2:17" ht="10.35" customHeight="1" x14ac:dyDescent="0.2">
      <c r="B110" s="271"/>
      <c r="C110" s="125"/>
      <c r="D110" s="125"/>
      <c r="E110" s="125"/>
      <c r="F110" s="125"/>
      <c r="G110" s="125"/>
      <c r="H110" s="125"/>
      <c r="I110" s="125"/>
      <c r="J110" s="125"/>
      <c r="K110" s="125"/>
      <c r="L110" s="125"/>
      <c r="M110" s="125"/>
      <c r="N110" s="125"/>
    </row>
    <row r="111" spans="2:17" ht="10.35" customHeight="1" x14ac:dyDescent="0.2">
      <c r="B111" s="271"/>
      <c r="C111" s="125"/>
      <c r="D111" s="125"/>
      <c r="E111" s="125"/>
      <c r="F111" s="125"/>
      <c r="G111" s="125"/>
      <c r="H111" s="125"/>
      <c r="I111" s="125"/>
      <c r="J111" s="125"/>
      <c r="K111" s="125"/>
      <c r="L111" s="125"/>
      <c r="M111" s="125"/>
      <c r="N111" s="125"/>
    </row>
    <row r="112" spans="2:17" ht="10.35" customHeight="1" x14ac:dyDescent="0.2">
      <c r="B112" s="271"/>
      <c r="C112" s="125"/>
      <c r="D112" s="125"/>
      <c r="E112" s="125"/>
      <c r="F112" s="125"/>
      <c r="G112" s="125"/>
      <c r="H112" s="125"/>
      <c r="I112" s="125"/>
      <c r="J112" s="125"/>
      <c r="K112" s="125"/>
      <c r="L112" s="125"/>
      <c r="M112" s="125"/>
      <c r="N112" s="125"/>
    </row>
    <row r="113" spans="2:14" ht="10.35" customHeight="1" x14ac:dyDescent="0.2">
      <c r="B113" s="271"/>
      <c r="C113" s="125"/>
      <c r="D113" s="125"/>
      <c r="E113" s="125"/>
      <c r="F113" s="125"/>
      <c r="G113" s="125"/>
      <c r="H113" s="125"/>
      <c r="I113" s="125"/>
      <c r="J113" s="125"/>
      <c r="K113" s="125"/>
      <c r="L113" s="125"/>
      <c r="M113" s="125"/>
      <c r="N113" s="125"/>
    </row>
    <row r="114" spans="2:14" ht="10.35" customHeight="1" x14ac:dyDescent="0.2">
      <c r="B114" s="271"/>
      <c r="C114" s="125"/>
      <c r="D114" s="125"/>
      <c r="E114" s="125"/>
      <c r="F114" s="125"/>
      <c r="G114" s="125"/>
      <c r="H114" s="125"/>
      <c r="I114" s="125"/>
      <c r="J114" s="125"/>
      <c r="K114" s="125"/>
      <c r="L114" s="125"/>
      <c r="M114" s="125"/>
      <c r="N114" s="125"/>
    </row>
    <row r="115" spans="2:14" ht="10.35" customHeight="1" x14ac:dyDescent="0.2">
      <c r="B115" s="271"/>
      <c r="C115" s="125"/>
      <c r="D115" s="125"/>
      <c r="E115" s="125"/>
      <c r="F115" s="125"/>
      <c r="G115" s="125"/>
      <c r="H115" s="125"/>
      <c r="I115" s="125"/>
      <c r="J115" s="125"/>
      <c r="K115" s="125"/>
      <c r="L115" s="125"/>
      <c r="M115" s="125"/>
      <c r="N115" s="125"/>
    </row>
    <row r="116" spans="2:14" ht="10.35" customHeight="1" x14ac:dyDescent="0.2">
      <c r="B116" s="271"/>
      <c r="C116" s="125"/>
      <c r="D116" s="125"/>
      <c r="E116" s="125"/>
      <c r="F116" s="125"/>
      <c r="G116" s="125"/>
      <c r="H116" s="125"/>
      <c r="I116" s="125"/>
      <c r="J116" s="125"/>
      <c r="K116" s="125"/>
      <c r="L116" s="125"/>
      <c r="M116" s="125"/>
      <c r="N116" s="125"/>
    </row>
    <row r="117" spans="2:14" ht="10.35" customHeight="1" x14ac:dyDescent="0.2">
      <c r="B117" s="271"/>
      <c r="C117" s="125"/>
      <c r="D117" s="125"/>
      <c r="E117" s="125"/>
      <c r="F117" s="125"/>
      <c r="G117" s="125"/>
      <c r="H117" s="125"/>
      <c r="I117" s="125"/>
      <c r="J117" s="125"/>
      <c r="K117" s="125"/>
      <c r="L117" s="125"/>
      <c r="M117" s="125"/>
      <c r="N117" s="125"/>
    </row>
    <row r="118" spans="2:14" ht="10.35" customHeight="1" x14ac:dyDescent="0.2">
      <c r="B118" s="271"/>
      <c r="C118" s="125"/>
      <c r="D118" s="125"/>
      <c r="E118" s="125"/>
      <c r="F118" s="125"/>
      <c r="G118" s="125"/>
      <c r="H118" s="125"/>
      <c r="I118" s="125"/>
      <c r="J118" s="125"/>
      <c r="K118" s="125"/>
      <c r="L118" s="125"/>
      <c r="M118" s="125"/>
      <c r="N118" s="125"/>
    </row>
    <row r="119" spans="2:14" ht="10.35" customHeight="1" x14ac:dyDescent="0.2">
      <c r="B119" s="271"/>
      <c r="C119" s="125"/>
      <c r="D119" s="125"/>
      <c r="E119" s="125"/>
      <c r="F119" s="125"/>
      <c r="G119" s="125"/>
      <c r="H119" s="125"/>
      <c r="I119" s="125"/>
      <c r="J119" s="125"/>
      <c r="K119" s="125"/>
      <c r="L119" s="125"/>
      <c r="M119" s="125"/>
      <c r="N119" s="125"/>
    </row>
    <row r="120" spans="2:14" x14ac:dyDescent="0.2">
      <c r="B120" s="271"/>
      <c r="C120" s="125"/>
      <c r="D120" s="125"/>
      <c r="E120" s="125"/>
      <c r="F120" s="125"/>
      <c r="G120" s="125"/>
      <c r="H120" s="125"/>
      <c r="I120" s="125"/>
      <c r="J120" s="125"/>
      <c r="K120" s="125"/>
      <c r="L120" s="125"/>
      <c r="M120" s="125"/>
      <c r="N120" s="125"/>
    </row>
    <row r="121" spans="2:14" x14ac:dyDescent="0.2">
      <c r="B121" s="271"/>
      <c r="C121" s="125"/>
      <c r="D121" s="125"/>
      <c r="E121" s="125"/>
      <c r="F121" s="125"/>
      <c r="G121" s="125"/>
      <c r="H121" s="125"/>
      <c r="I121" s="125"/>
      <c r="J121" s="125"/>
      <c r="K121" s="125"/>
      <c r="L121" s="125"/>
      <c r="M121" s="125"/>
      <c r="N121" s="125"/>
    </row>
    <row r="122" spans="2:14" x14ac:dyDescent="0.2">
      <c r="B122" s="271"/>
      <c r="C122" s="125"/>
      <c r="D122" s="125"/>
      <c r="E122" s="125"/>
      <c r="F122" s="125"/>
      <c r="G122" s="125"/>
      <c r="H122" s="125"/>
      <c r="I122" s="125"/>
      <c r="J122" s="125"/>
      <c r="K122" s="125"/>
      <c r="L122" s="125"/>
      <c r="M122" s="125"/>
      <c r="N122" s="125"/>
    </row>
    <row r="123" spans="2:14" x14ac:dyDescent="0.2">
      <c r="B123" s="271"/>
      <c r="C123" s="125"/>
      <c r="D123" s="125"/>
      <c r="E123" s="125"/>
      <c r="F123" s="125"/>
      <c r="G123" s="125"/>
      <c r="H123" s="125"/>
      <c r="I123" s="125"/>
      <c r="J123" s="125"/>
      <c r="K123" s="125"/>
      <c r="L123" s="125"/>
      <c r="M123" s="125"/>
      <c r="N123" s="125"/>
    </row>
    <row r="124" spans="2:14" x14ac:dyDescent="0.2">
      <c r="B124" s="271"/>
      <c r="C124" s="125"/>
      <c r="D124" s="125"/>
      <c r="E124" s="125"/>
      <c r="F124" s="125"/>
      <c r="G124" s="125"/>
      <c r="H124" s="125"/>
      <c r="I124" s="125"/>
      <c r="J124" s="125"/>
      <c r="K124" s="125"/>
      <c r="L124" s="125"/>
      <c r="M124" s="125"/>
      <c r="N124" s="125"/>
    </row>
    <row r="125" spans="2:14" x14ac:dyDescent="0.2">
      <c r="B125" s="271"/>
      <c r="C125" s="125"/>
      <c r="D125" s="125"/>
      <c r="E125" s="125"/>
      <c r="F125" s="125"/>
      <c r="G125" s="125"/>
      <c r="H125" s="125"/>
      <c r="I125" s="125"/>
      <c r="J125" s="125"/>
      <c r="K125" s="125"/>
      <c r="L125" s="125"/>
      <c r="M125" s="125"/>
      <c r="N125" s="125"/>
    </row>
    <row r="126" spans="2:14" x14ac:dyDescent="0.2">
      <c r="B126" s="271"/>
      <c r="C126" s="125"/>
      <c r="D126" s="125"/>
      <c r="E126" s="125"/>
      <c r="F126" s="125"/>
      <c r="G126" s="125"/>
      <c r="H126" s="125"/>
      <c r="I126" s="125"/>
      <c r="J126" s="125"/>
      <c r="K126" s="125"/>
      <c r="L126" s="125"/>
      <c r="M126" s="125"/>
      <c r="N126" s="125"/>
    </row>
    <row r="127" spans="2:14" x14ac:dyDescent="0.2">
      <c r="B127" s="271"/>
      <c r="C127" s="125"/>
      <c r="D127" s="125"/>
      <c r="E127" s="125"/>
      <c r="F127" s="125"/>
      <c r="G127" s="125"/>
      <c r="H127" s="125"/>
      <c r="I127" s="125"/>
      <c r="J127" s="125"/>
      <c r="K127" s="125"/>
      <c r="L127" s="125"/>
      <c r="M127" s="125"/>
      <c r="N127" s="125"/>
    </row>
    <row r="128" spans="2:14" x14ac:dyDescent="0.2">
      <c r="B128" s="271"/>
      <c r="C128" s="125"/>
      <c r="D128" s="125"/>
      <c r="E128" s="125"/>
      <c r="F128" s="125"/>
      <c r="G128" s="125"/>
      <c r="H128" s="125"/>
      <c r="I128" s="125"/>
      <c r="J128" s="125"/>
      <c r="K128" s="125"/>
      <c r="L128" s="125"/>
      <c r="M128" s="125"/>
      <c r="N128" s="125"/>
    </row>
    <row r="129" spans="2:14" x14ac:dyDescent="0.2">
      <c r="B129" s="271"/>
      <c r="C129" s="125"/>
      <c r="D129" s="125"/>
      <c r="E129" s="125"/>
      <c r="F129" s="125"/>
      <c r="G129" s="125"/>
      <c r="H129" s="125"/>
      <c r="I129" s="125"/>
      <c r="J129" s="125"/>
      <c r="K129" s="125"/>
      <c r="L129" s="125"/>
      <c r="M129" s="125"/>
      <c r="N129" s="125"/>
    </row>
    <row r="130" spans="2:14" x14ac:dyDescent="0.2">
      <c r="B130" s="271"/>
      <c r="C130" s="125"/>
      <c r="D130" s="125"/>
      <c r="E130" s="125"/>
      <c r="F130" s="125"/>
      <c r="G130" s="125"/>
      <c r="H130" s="125"/>
      <c r="I130" s="125"/>
      <c r="J130" s="125"/>
      <c r="K130" s="125"/>
      <c r="L130" s="125"/>
      <c r="M130" s="125"/>
      <c r="N130" s="125"/>
    </row>
    <row r="131" spans="2:14" x14ac:dyDescent="0.2">
      <c r="B131" s="271"/>
      <c r="C131" s="125"/>
      <c r="D131" s="125"/>
      <c r="E131" s="125"/>
      <c r="F131" s="125"/>
      <c r="G131" s="125"/>
      <c r="H131" s="125"/>
      <c r="I131" s="125"/>
      <c r="J131" s="125"/>
      <c r="K131" s="125"/>
      <c r="L131" s="125"/>
      <c r="M131" s="125"/>
      <c r="N131" s="125"/>
    </row>
    <row r="132" spans="2:14" x14ac:dyDescent="0.2">
      <c r="B132" s="271"/>
      <c r="C132" s="125"/>
      <c r="D132" s="125"/>
      <c r="E132" s="125"/>
      <c r="F132" s="125"/>
      <c r="G132" s="125"/>
      <c r="H132" s="125"/>
      <c r="I132" s="125"/>
      <c r="J132" s="125"/>
      <c r="K132" s="125"/>
      <c r="L132" s="125"/>
      <c r="M132" s="125"/>
      <c r="N132" s="125"/>
    </row>
    <row r="133" spans="2:14" x14ac:dyDescent="0.2">
      <c r="B133" s="271"/>
      <c r="C133" s="125"/>
      <c r="D133" s="125"/>
      <c r="E133" s="125"/>
      <c r="F133" s="125"/>
      <c r="G133" s="125"/>
      <c r="H133" s="125"/>
      <c r="I133" s="125"/>
      <c r="J133" s="125"/>
      <c r="K133" s="125"/>
      <c r="L133" s="125"/>
      <c r="M133" s="125"/>
      <c r="N133" s="125"/>
    </row>
    <row r="134" spans="2:14" x14ac:dyDescent="0.2">
      <c r="B134" s="271"/>
      <c r="C134" s="125"/>
      <c r="D134" s="125"/>
      <c r="E134" s="125"/>
      <c r="F134" s="125"/>
      <c r="G134" s="125"/>
      <c r="H134" s="125"/>
      <c r="I134" s="125"/>
      <c r="J134" s="125"/>
      <c r="K134" s="125"/>
      <c r="L134" s="125"/>
      <c r="M134" s="125"/>
      <c r="N134" s="125"/>
    </row>
    <row r="135" spans="2:14" x14ac:dyDescent="0.2">
      <c r="B135" s="271"/>
      <c r="C135" s="125"/>
      <c r="D135" s="125"/>
      <c r="E135" s="125"/>
      <c r="F135" s="125"/>
      <c r="G135" s="125"/>
      <c r="H135" s="125"/>
      <c r="I135" s="125"/>
      <c r="J135" s="125"/>
      <c r="K135" s="125"/>
      <c r="L135" s="125"/>
      <c r="M135" s="125"/>
      <c r="N135" s="125"/>
    </row>
    <row r="136" spans="2:14" x14ac:dyDescent="0.2">
      <c r="B136" s="271"/>
      <c r="C136" s="125"/>
      <c r="D136" s="125"/>
      <c r="E136" s="125"/>
      <c r="F136" s="125"/>
      <c r="G136" s="125"/>
      <c r="H136" s="125"/>
      <c r="I136" s="125"/>
      <c r="J136" s="125"/>
      <c r="K136" s="125"/>
      <c r="L136" s="125"/>
      <c r="M136" s="125"/>
      <c r="N136" s="125"/>
    </row>
    <row r="137" spans="2:14" x14ac:dyDescent="0.2">
      <c r="B137" s="271"/>
      <c r="C137" s="125"/>
      <c r="D137" s="125"/>
      <c r="E137" s="125"/>
      <c r="F137" s="125"/>
      <c r="G137" s="125"/>
      <c r="H137" s="125"/>
      <c r="I137" s="125"/>
      <c r="J137" s="125"/>
      <c r="K137" s="125"/>
      <c r="L137" s="125"/>
      <c r="M137" s="125"/>
      <c r="N137" s="125"/>
    </row>
    <row r="138" spans="2:14" x14ac:dyDescent="0.2">
      <c r="B138" s="271"/>
      <c r="C138" s="125"/>
      <c r="D138" s="125"/>
      <c r="E138" s="125"/>
      <c r="F138" s="125"/>
      <c r="G138" s="125"/>
      <c r="H138" s="125"/>
      <c r="I138" s="125"/>
      <c r="J138" s="125"/>
      <c r="K138" s="125"/>
      <c r="L138" s="125"/>
      <c r="M138" s="125"/>
      <c r="N138" s="125"/>
    </row>
    <row r="139" spans="2:14" x14ac:dyDescent="0.2">
      <c r="B139" s="271"/>
      <c r="C139" s="125"/>
      <c r="D139" s="125"/>
      <c r="E139" s="125"/>
      <c r="F139" s="125"/>
      <c r="G139" s="125"/>
      <c r="H139" s="125"/>
      <c r="I139" s="125"/>
      <c r="J139" s="125"/>
      <c r="K139" s="125"/>
      <c r="L139" s="125"/>
      <c r="M139" s="125"/>
      <c r="N139" s="125"/>
    </row>
    <row r="140" spans="2:14" x14ac:dyDescent="0.2">
      <c r="B140" s="271"/>
      <c r="C140" s="125"/>
      <c r="D140" s="125"/>
      <c r="E140" s="125"/>
      <c r="F140" s="125"/>
      <c r="G140" s="125"/>
      <c r="H140" s="125"/>
      <c r="I140" s="125"/>
      <c r="J140" s="125"/>
      <c r="K140" s="125"/>
      <c r="L140" s="125"/>
      <c r="M140" s="125"/>
      <c r="N140" s="125"/>
    </row>
    <row r="141" spans="2:14" x14ac:dyDescent="0.2">
      <c r="B141" s="271"/>
      <c r="C141" s="125"/>
      <c r="D141" s="125"/>
      <c r="E141" s="125"/>
      <c r="F141" s="125"/>
      <c r="G141" s="125"/>
      <c r="H141" s="125"/>
      <c r="I141" s="125"/>
      <c r="J141" s="125"/>
      <c r="K141" s="125"/>
      <c r="L141" s="125"/>
      <c r="M141" s="125"/>
      <c r="N141" s="125"/>
    </row>
    <row r="142" spans="2:14" x14ac:dyDescent="0.2">
      <c r="B142" s="271"/>
      <c r="C142" s="125"/>
      <c r="D142" s="125"/>
      <c r="E142" s="125"/>
      <c r="F142" s="125"/>
      <c r="G142" s="125"/>
      <c r="H142" s="125"/>
      <c r="I142" s="125"/>
      <c r="J142" s="125"/>
      <c r="K142" s="125"/>
      <c r="L142" s="125"/>
      <c r="M142" s="125"/>
      <c r="N142" s="125"/>
    </row>
    <row r="143" spans="2:14" x14ac:dyDescent="0.2">
      <c r="B143" s="271"/>
      <c r="C143" s="125"/>
      <c r="D143" s="125"/>
      <c r="E143" s="125"/>
      <c r="F143" s="125"/>
      <c r="G143" s="125"/>
      <c r="H143" s="125"/>
      <c r="I143" s="125"/>
      <c r="J143" s="125"/>
      <c r="K143" s="125"/>
      <c r="L143" s="125"/>
      <c r="M143" s="125"/>
      <c r="N143" s="125"/>
    </row>
    <row r="144" spans="2:14" x14ac:dyDescent="0.2">
      <c r="B144" s="271"/>
      <c r="C144" s="125"/>
      <c r="D144" s="125"/>
      <c r="E144" s="125"/>
      <c r="F144" s="125"/>
      <c r="G144" s="125"/>
      <c r="H144" s="125"/>
      <c r="I144" s="125"/>
      <c r="J144" s="125"/>
      <c r="K144" s="125"/>
      <c r="L144" s="125"/>
      <c r="M144" s="125"/>
      <c r="N144" s="125"/>
    </row>
    <row r="145" spans="2:14" x14ac:dyDescent="0.2">
      <c r="B145" s="271"/>
      <c r="C145" s="125"/>
      <c r="D145" s="125"/>
      <c r="E145" s="125"/>
      <c r="F145" s="125"/>
      <c r="G145" s="125"/>
      <c r="H145" s="125"/>
      <c r="I145" s="125"/>
      <c r="J145" s="125"/>
      <c r="K145" s="125"/>
      <c r="L145" s="125"/>
      <c r="M145" s="125"/>
      <c r="N145" s="125"/>
    </row>
    <row r="146" spans="2:14" x14ac:dyDescent="0.2">
      <c r="B146" s="271"/>
      <c r="C146" s="125"/>
      <c r="D146" s="125"/>
      <c r="E146" s="125"/>
      <c r="F146" s="125"/>
      <c r="G146" s="125"/>
      <c r="H146" s="125"/>
      <c r="I146" s="125"/>
      <c r="J146" s="125"/>
      <c r="K146" s="125"/>
      <c r="L146" s="125"/>
      <c r="M146" s="125"/>
      <c r="N146" s="125"/>
    </row>
    <row r="147" spans="2:14" x14ac:dyDescent="0.2">
      <c r="B147" s="271"/>
      <c r="C147" s="125"/>
      <c r="D147" s="125"/>
      <c r="E147" s="125"/>
      <c r="F147" s="125"/>
      <c r="G147" s="125"/>
      <c r="H147" s="125"/>
      <c r="I147" s="125"/>
      <c r="J147" s="125"/>
      <c r="K147" s="125"/>
      <c r="L147" s="125"/>
      <c r="M147" s="125"/>
      <c r="N147" s="125"/>
    </row>
    <row r="148" spans="2:14" x14ac:dyDescent="0.2">
      <c r="B148" s="271"/>
      <c r="C148" s="125"/>
      <c r="D148" s="125"/>
      <c r="E148" s="125"/>
      <c r="F148" s="125"/>
      <c r="G148" s="125"/>
      <c r="H148" s="125"/>
      <c r="I148" s="125"/>
      <c r="J148" s="125"/>
      <c r="K148" s="125"/>
      <c r="L148" s="125"/>
      <c r="M148" s="125"/>
      <c r="N148" s="125"/>
    </row>
    <row r="149" spans="2:14" x14ac:dyDescent="0.2">
      <c r="B149" s="271"/>
      <c r="C149" s="125"/>
      <c r="D149" s="125"/>
      <c r="E149" s="125"/>
      <c r="F149" s="125"/>
      <c r="G149" s="125"/>
      <c r="H149" s="125"/>
      <c r="I149" s="125"/>
      <c r="J149" s="125"/>
      <c r="K149" s="125"/>
      <c r="L149" s="125"/>
      <c r="M149" s="125"/>
      <c r="N149" s="125"/>
    </row>
    <row r="150" spans="2:14" x14ac:dyDescent="0.2">
      <c r="B150" s="271"/>
      <c r="C150" s="125"/>
      <c r="D150" s="125"/>
      <c r="E150" s="125"/>
      <c r="F150" s="125"/>
      <c r="G150" s="125"/>
      <c r="H150" s="125"/>
      <c r="I150" s="125"/>
      <c r="J150" s="125"/>
      <c r="K150" s="125"/>
      <c r="L150" s="125"/>
      <c r="M150" s="125"/>
      <c r="N150" s="125"/>
    </row>
    <row r="151" spans="2:14" x14ac:dyDescent="0.2">
      <c r="B151" s="271"/>
      <c r="C151" s="125"/>
      <c r="D151" s="125"/>
      <c r="E151" s="125"/>
      <c r="F151" s="125"/>
      <c r="G151" s="125"/>
      <c r="H151" s="125"/>
      <c r="I151" s="125"/>
      <c r="J151" s="125"/>
      <c r="K151" s="125"/>
      <c r="L151" s="125"/>
      <c r="M151" s="125"/>
      <c r="N151" s="125"/>
    </row>
    <row r="152" spans="2:14" x14ac:dyDescent="0.2">
      <c r="B152" s="271"/>
      <c r="C152" s="125"/>
      <c r="D152" s="125"/>
      <c r="E152" s="125"/>
      <c r="F152" s="125"/>
      <c r="G152" s="125"/>
      <c r="H152" s="125"/>
      <c r="I152" s="125"/>
      <c r="J152" s="125"/>
      <c r="K152" s="125"/>
      <c r="L152" s="125"/>
      <c r="M152" s="125"/>
      <c r="N152" s="125"/>
    </row>
    <row r="153" spans="2:14" x14ac:dyDescent="0.2">
      <c r="B153" s="271"/>
      <c r="C153" s="125"/>
      <c r="D153" s="125"/>
      <c r="E153" s="125"/>
      <c r="F153" s="125"/>
      <c r="G153" s="125"/>
      <c r="H153" s="125"/>
      <c r="I153" s="125"/>
      <c r="J153" s="125"/>
      <c r="K153" s="125"/>
      <c r="L153" s="125"/>
      <c r="M153" s="125"/>
      <c r="N153" s="125"/>
    </row>
    <row r="154" spans="2:14" x14ac:dyDescent="0.2">
      <c r="B154" s="271"/>
      <c r="C154" s="125"/>
      <c r="D154" s="125"/>
      <c r="E154" s="125"/>
      <c r="F154" s="125"/>
      <c r="G154" s="125"/>
      <c r="H154" s="125"/>
      <c r="I154" s="125"/>
      <c r="J154" s="125"/>
      <c r="K154" s="125"/>
      <c r="L154" s="125"/>
      <c r="M154" s="125"/>
      <c r="N154" s="125"/>
    </row>
    <row r="155" spans="2:14" x14ac:dyDescent="0.2">
      <c r="B155" s="271"/>
      <c r="C155" s="125"/>
      <c r="D155" s="125"/>
      <c r="E155" s="125"/>
      <c r="F155" s="125"/>
      <c r="G155" s="125"/>
      <c r="H155" s="125"/>
      <c r="I155" s="125"/>
      <c r="J155" s="125"/>
      <c r="K155" s="125"/>
      <c r="L155" s="125"/>
      <c r="M155" s="125"/>
      <c r="N155" s="125"/>
    </row>
    <row r="156" spans="2:14" x14ac:dyDescent="0.2">
      <c r="B156" s="271"/>
      <c r="C156" s="125"/>
      <c r="D156" s="125"/>
      <c r="E156" s="125"/>
      <c r="F156" s="125"/>
      <c r="G156" s="125"/>
      <c r="H156" s="125"/>
      <c r="I156" s="125"/>
      <c r="J156" s="125"/>
      <c r="K156" s="125"/>
      <c r="L156" s="125"/>
      <c r="M156" s="125"/>
      <c r="N156" s="125"/>
    </row>
    <row r="157" spans="2:14" x14ac:dyDescent="0.2">
      <c r="B157" s="271"/>
      <c r="C157" s="125"/>
      <c r="D157" s="125"/>
      <c r="E157" s="125"/>
      <c r="F157" s="125"/>
      <c r="G157" s="125"/>
      <c r="H157" s="125"/>
      <c r="I157" s="125"/>
      <c r="J157" s="125"/>
      <c r="K157" s="125"/>
      <c r="L157" s="125"/>
      <c r="M157" s="125"/>
      <c r="N157" s="125"/>
    </row>
    <row r="158" spans="2:14" x14ac:dyDescent="0.2">
      <c r="B158" s="271"/>
      <c r="C158" s="125"/>
      <c r="D158" s="125"/>
      <c r="E158" s="125"/>
      <c r="F158" s="125"/>
      <c r="G158" s="125"/>
      <c r="H158" s="125"/>
      <c r="I158" s="125"/>
      <c r="J158" s="125"/>
      <c r="K158" s="125"/>
      <c r="L158" s="125"/>
      <c r="M158" s="125"/>
      <c r="N158" s="125"/>
    </row>
    <row r="159" spans="2:14" x14ac:dyDescent="0.2">
      <c r="B159" s="271"/>
      <c r="C159" s="125"/>
      <c r="D159" s="125"/>
      <c r="E159" s="125"/>
      <c r="F159" s="125"/>
      <c r="G159" s="125"/>
      <c r="H159" s="125"/>
      <c r="I159" s="125"/>
      <c r="J159" s="125"/>
      <c r="K159" s="125"/>
      <c r="L159" s="125"/>
      <c r="M159" s="125"/>
      <c r="N159" s="125"/>
    </row>
    <row r="160" spans="2:14" x14ac:dyDescent="0.2">
      <c r="B160" s="271"/>
      <c r="C160" s="125"/>
      <c r="D160" s="125"/>
      <c r="E160" s="125"/>
      <c r="F160" s="125"/>
      <c r="G160" s="125"/>
      <c r="H160" s="125"/>
      <c r="I160" s="125"/>
      <c r="J160" s="125"/>
      <c r="K160" s="125"/>
      <c r="L160" s="125"/>
      <c r="M160" s="125"/>
      <c r="N160" s="125"/>
    </row>
    <row r="161" spans="2:14" x14ac:dyDescent="0.2">
      <c r="B161" s="271"/>
      <c r="C161" s="125"/>
      <c r="D161" s="125"/>
      <c r="E161" s="125"/>
      <c r="F161" s="125"/>
      <c r="G161" s="125"/>
      <c r="H161" s="125"/>
      <c r="I161" s="125"/>
      <c r="J161" s="125"/>
      <c r="K161" s="125"/>
      <c r="L161" s="125"/>
      <c r="M161" s="125"/>
      <c r="N161" s="125"/>
    </row>
    <row r="162" spans="2:14" x14ac:dyDescent="0.2">
      <c r="B162" s="271"/>
      <c r="C162" s="125"/>
      <c r="D162" s="125"/>
      <c r="E162" s="125"/>
      <c r="F162" s="125"/>
      <c r="G162" s="125"/>
      <c r="H162" s="125"/>
      <c r="I162" s="125"/>
      <c r="J162" s="125"/>
      <c r="K162" s="125"/>
      <c r="L162" s="125"/>
      <c r="M162" s="125"/>
      <c r="N162" s="125"/>
    </row>
    <row r="163" spans="2:14" x14ac:dyDescent="0.2">
      <c r="B163" s="271"/>
      <c r="C163" s="125"/>
      <c r="D163" s="125"/>
      <c r="E163" s="125"/>
      <c r="F163" s="125"/>
      <c r="G163" s="125"/>
      <c r="H163" s="125"/>
      <c r="I163" s="125"/>
      <c r="J163" s="125"/>
      <c r="K163" s="125"/>
      <c r="L163" s="125"/>
      <c r="M163" s="125"/>
      <c r="N163" s="125"/>
    </row>
    <row r="164" spans="2:14" x14ac:dyDescent="0.2">
      <c r="B164" s="271"/>
      <c r="C164" s="125"/>
      <c r="D164" s="125"/>
      <c r="E164" s="125"/>
      <c r="F164" s="125"/>
      <c r="G164" s="125"/>
      <c r="H164" s="125"/>
      <c r="I164" s="125"/>
      <c r="J164" s="125"/>
      <c r="K164" s="125"/>
      <c r="L164" s="125"/>
      <c r="M164" s="125"/>
      <c r="N164" s="125"/>
    </row>
    <row r="165" spans="2:14" x14ac:dyDescent="0.2">
      <c r="B165" s="271"/>
      <c r="C165" s="125"/>
      <c r="D165" s="125"/>
      <c r="E165" s="125"/>
      <c r="F165" s="125"/>
      <c r="G165" s="125"/>
      <c r="H165" s="125"/>
      <c r="I165" s="125"/>
      <c r="J165" s="125"/>
      <c r="K165" s="125"/>
      <c r="L165" s="125"/>
      <c r="M165" s="125"/>
      <c r="N165" s="125"/>
    </row>
    <row r="166" spans="2:14" x14ac:dyDescent="0.2">
      <c r="B166" s="271"/>
      <c r="C166" s="125"/>
      <c r="D166" s="125"/>
      <c r="E166" s="125"/>
      <c r="F166" s="125"/>
      <c r="G166" s="125"/>
      <c r="H166" s="125"/>
      <c r="I166" s="125"/>
      <c r="J166" s="125"/>
      <c r="K166" s="125"/>
      <c r="L166" s="125"/>
      <c r="M166" s="125"/>
      <c r="N166" s="125"/>
    </row>
    <row r="167" spans="2:14" x14ac:dyDescent="0.2">
      <c r="B167" s="271"/>
      <c r="C167" s="125"/>
      <c r="D167" s="125"/>
      <c r="E167" s="125"/>
      <c r="F167" s="125"/>
      <c r="G167" s="125"/>
      <c r="H167" s="125"/>
      <c r="I167" s="125"/>
      <c r="J167" s="125"/>
      <c r="K167" s="125"/>
      <c r="L167" s="125"/>
      <c r="M167" s="125"/>
      <c r="N167" s="125"/>
    </row>
    <row r="168" spans="2:14" x14ac:dyDescent="0.2">
      <c r="B168" s="271"/>
      <c r="C168" s="125"/>
      <c r="D168" s="125"/>
      <c r="E168" s="125"/>
      <c r="F168" s="125"/>
      <c r="G168" s="125"/>
      <c r="H168" s="125"/>
      <c r="I168" s="125"/>
      <c r="J168" s="125"/>
      <c r="K168" s="125"/>
      <c r="L168" s="125"/>
      <c r="M168" s="125"/>
      <c r="N168" s="125"/>
    </row>
    <row r="169" spans="2:14" x14ac:dyDescent="0.2">
      <c r="B169" s="271"/>
      <c r="C169" s="125"/>
      <c r="D169" s="125"/>
      <c r="E169" s="125"/>
      <c r="F169" s="125"/>
      <c r="G169" s="125"/>
      <c r="H169" s="125"/>
      <c r="I169" s="125"/>
      <c r="J169" s="125"/>
      <c r="K169" s="125"/>
      <c r="L169" s="125"/>
      <c r="M169" s="125"/>
      <c r="N169" s="125"/>
    </row>
    <row r="170" spans="2:14" x14ac:dyDescent="0.2">
      <c r="B170" s="271"/>
      <c r="C170" s="125"/>
      <c r="D170" s="125"/>
      <c r="E170" s="125"/>
      <c r="F170" s="125"/>
      <c r="G170" s="125"/>
      <c r="H170" s="125"/>
      <c r="I170" s="125"/>
      <c r="J170" s="125"/>
      <c r="K170" s="125"/>
      <c r="L170" s="125"/>
      <c r="M170" s="125"/>
      <c r="N170" s="125"/>
    </row>
    <row r="171" spans="2:14" x14ac:dyDescent="0.2">
      <c r="B171" s="271"/>
      <c r="C171" s="125"/>
      <c r="D171" s="125"/>
      <c r="E171" s="125"/>
      <c r="F171" s="125"/>
      <c r="G171" s="125"/>
      <c r="H171" s="125"/>
      <c r="I171" s="125"/>
      <c r="J171" s="125"/>
      <c r="K171" s="125"/>
      <c r="L171" s="125"/>
      <c r="M171" s="125"/>
      <c r="N171" s="125"/>
    </row>
    <row r="172" spans="2:14" x14ac:dyDescent="0.2">
      <c r="B172" s="271"/>
      <c r="C172" s="125"/>
      <c r="D172" s="125"/>
      <c r="E172" s="125"/>
      <c r="F172" s="125"/>
      <c r="G172" s="125"/>
      <c r="H172" s="125"/>
      <c r="I172" s="125"/>
      <c r="J172" s="125"/>
      <c r="K172" s="125"/>
      <c r="L172" s="125"/>
      <c r="M172" s="125"/>
      <c r="N172" s="125"/>
    </row>
    <row r="173" spans="2:14" x14ac:dyDescent="0.2">
      <c r="B173" s="271"/>
      <c r="C173" s="125"/>
      <c r="D173" s="125"/>
      <c r="E173" s="125"/>
      <c r="F173" s="125"/>
      <c r="G173" s="125"/>
      <c r="H173" s="125"/>
      <c r="I173" s="125"/>
      <c r="J173" s="125"/>
      <c r="K173" s="125"/>
      <c r="L173" s="125"/>
      <c r="M173" s="125"/>
      <c r="N173" s="125"/>
    </row>
    <row r="174" spans="2:14" x14ac:dyDescent="0.2">
      <c r="B174" s="271"/>
      <c r="C174" s="125"/>
      <c r="D174" s="125"/>
      <c r="E174" s="125"/>
      <c r="F174" s="125"/>
      <c r="G174" s="125"/>
      <c r="H174" s="125"/>
      <c r="I174" s="125"/>
      <c r="J174" s="125"/>
      <c r="K174" s="125"/>
      <c r="L174" s="125"/>
      <c r="M174" s="125"/>
      <c r="N174" s="125"/>
    </row>
    <row r="175" spans="2:14" x14ac:dyDescent="0.2">
      <c r="B175" s="271"/>
      <c r="C175" s="125"/>
      <c r="D175" s="125"/>
      <c r="E175" s="125"/>
      <c r="F175" s="125"/>
      <c r="G175" s="125"/>
      <c r="H175" s="125"/>
      <c r="I175" s="125"/>
      <c r="J175" s="125"/>
      <c r="K175" s="125"/>
      <c r="L175" s="125"/>
      <c r="M175" s="125"/>
      <c r="N175" s="125"/>
    </row>
    <row r="176" spans="2:14" x14ac:dyDescent="0.2">
      <c r="B176" s="271"/>
      <c r="C176" s="125"/>
      <c r="D176" s="125"/>
      <c r="E176" s="125"/>
      <c r="F176" s="125"/>
      <c r="G176" s="125"/>
      <c r="H176" s="125"/>
      <c r="I176" s="125"/>
      <c r="J176" s="125"/>
      <c r="K176" s="125"/>
      <c r="L176" s="125"/>
      <c r="M176" s="125"/>
      <c r="N176" s="125"/>
    </row>
    <row r="177" spans="2:14" x14ac:dyDescent="0.2">
      <c r="B177" s="271"/>
      <c r="C177" s="125"/>
      <c r="D177" s="125"/>
      <c r="E177" s="125"/>
      <c r="F177" s="125"/>
      <c r="G177" s="125"/>
      <c r="H177" s="125"/>
      <c r="I177" s="125"/>
      <c r="J177" s="125"/>
      <c r="K177" s="125"/>
      <c r="L177" s="125"/>
      <c r="M177" s="125"/>
      <c r="N177" s="125"/>
    </row>
    <row r="178" spans="2:14" x14ac:dyDescent="0.2">
      <c r="B178" s="271"/>
      <c r="C178" s="125"/>
      <c r="D178" s="125"/>
      <c r="E178" s="125"/>
      <c r="F178" s="125"/>
      <c r="G178" s="125"/>
      <c r="H178" s="125"/>
      <c r="I178" s="125"/>
      <c r="J178" s="125"/>
      <c r="K178" s="125"/>
      <c r="L178" s="125"/>
      <c r="M178" s="125"/>
      <c r="N178" s="125"/>
    </row>
    <row r="179" spans="2:14" x14ac:dyDescent="0.2">
      <c r="B179" s="271"/>
      <c r="C179" s="125"/>
      <c r="D179" s="125"/>
      <c r="E179" s="125"/>
      <c r="F179" s="125"/>
      <c r="G179" s="125"/>
      <c r="H179" s="125"/>
      <c r="I179" s="125"/>
      <c r="J179" s="125"/>
      <c r="K179" s="125"/>
      <c r="L179" s="125"/>
      <c r="M179" s="125"/>
      <c r="N179" s="125"/>
    </row>
    <row r="180" spans="2:14" x14ac:dyDescent="0.2">
      <c r="B180" s="271"/>
      <c r="C180" s="125"/>
      <c r="D180" s="125"/>
      <c r="E180" s="125"/>
      <c r="F180" s="125"/>
      <c r="G180" s="125"/>
      <c r="H180" s="125"/>
      <c r="I180" s="125"/>
      <c r="J180" s="125"/>
      <c r="K180" s="125"/>
      <c r="L180" s="125"/>
      <c r="M180" s="125"/>
      <c r="N180" s="125"/>
    </row>
    <row r="181" spans="2:14" x14ac:dyDescent="0.2">
      <c r="B181" s="271"/>
      <c r="C181" s="125"/>
      <c r="D181" s="125"/>
      <c r="E181" s="125"/>
      <c r="F181" s="125"/>
      <c r="G181" s="125"/>
      <c r="H181" s="125"/>
      <c r="I181" s="125"/>
      <c r="J181" s="125"/>
      <c r="K181" s="125"/>
      <c r="L181" s="125"/>
      <c r="M181" s="125"/>
      <c r="N181" s="125"/>
    </row>
    <row r="182" spans="2:14" x14ac:dyDescent="0.2">
      <c r="B182" s="271"/>
      <c r="C182" s="125"/>
      <c r="D182" s="125"/>
      <c r="E182" s="125"/>
      <c r="F182" s="125"/>
      <c r="G182" s="125"/>
      <c r="H182" s="125"/>
      <c r="I182" s="125"/>
      <c r="J182" s="125"/>
      <c r="K182" s="125"/>
      <c r="L182" s="125"/>
      <c r="M182" s="125"/>
      <c r="N182" s="125"/>
    </row>
    <row r="183" spans="2:14" x14ac:dyDescent="0.2">
      <c r="B183" s="271"/>
      <c r="C183" s="125"/>
      <c r="D183" s="125"/>
      <c r="E183" s="125"/>
      <c r="F183" s="125"/>
      <c r="G183" s="125"/>
      <c r="H183" s="125"/>
      <c r="I183" s="125"/>
      <c r="J183" s="125"/>
      <c r="K183" s="125"/>
      <c r="L183" s="125"/>
      <c r="M183" s="125"/>
      <c r="N183" s="125"/>
    </row>
    <row r="184" spans="2:14" x14ac:dyDescent="0.2">
      <c r="B184" s="271"/>
      <c r="C184" s="125"/>
      <c r="D184" s="125"/>
      <c r="E184" s="125"/>
      <c r="F184" s="125"/>
      <c r="G184" s="125"/>
      <c r="H184" s="125"/>
      <c r="I184" s="125"/>
      <c r="J184" s="125"/>
      <c r="K184" s="125"/>
      <c r="L184" s="125"/>
      <c r="M184" s="125"/>
      <c r="N184" s="125"/>
    </row>
    <row r="185" spans="2:14" x14ac:dyDescent="0.2">
      <c r="B185" s="271"/>
      <c r="C185" s="125"/>
      <c r="D185" s="125"/>
      <c r="E185" s="125"/>
      <c r="F185" s="125"/>
      <c r="G185" s="125"/>
      <c r="H185" s="125"/>
      <c r="I185" s="125"/>
      <c r="J185" s="125"/>
      <c r="K185" s="125"/>
      <c r="L185" s="125"/>
      <c r="M185" s="125"/>
      <c r="N185" s="125"/>
    </row>
    <row r="186" spans="2:14" x14ac:dyDescent="0.2">
      <c r="B186" s="271"/>
      <c r="C186" s="125"/>
      <c r="D186" s="125"/>
      <c r="E186" s="125"/>
      <c r="F186" s="125"/>
      <c r="G186" s="125"/>
      <c r="H186" s="125"/>
      <c r="I186" s="125"/>
      <c r="J186" s="125"/>
      <c r="K186" s="125"/>
      <c r="L186" s="125"/>
      <c r="M186" s="125"/>
      <c r="N186" s="125"/>
    </row>
    <row r="187" spans="2:14" x14ac:dyDescent="0.2">
      <c r="B187" s="271"/>
      <c r="C187" s="125"/>
      <c r="D187" s="125"/>
      <c r="E187" s="125"/>
      <c r="F187" s="125"/>
      <c r="G187" s="125"/>
      <c r="H187" s="125"/>
      <c r="I187" s="125"/>
      <c r="J187" s="125"/>
      <c r="K187" s="125"/>
      <c r="L187" s="125"/>
      <c r="M187" s="125"/>
      <c r="N187" s="125"/>
    </row>
    <row r="188" spans="2:14" x14ac:dyDescent="0.2">
      <c r="B188" s="271"/>
      <c r="C188" s="125"/>
      <c r="D188" s="125"/>
      <c r="E188" s="125"/>
      <c r="F188" s="125"/>
      <c r="G188" s="125"/>
      <c r="H188" s="125"/>
      <c r="I188" s="125"/>
      <c r="J188" s="125"/>
      <c r="K188" s="125"/>
      <c r="L188" s="125"/>
      <c r="M188" s="125"/>
      <c r="N188" s="125"/>
    </row>
    <row r="189" spans="2:14" x14ac:dyDescent="0.2">
      <c r="B189" s="271"/>
      <c r="C189" s="125"/>
      <c r="D189" s="125"/>
      <c r="E189" s="125"/>
      <c r="F189" s="125"/>
      <c r="G189" s="125"/>
      <c r="H189" s="125"/>
      <c r="I189" s="125"/>
      <c r="J189" s="125"/>
      <c r="K189" s="125"/>
      <c r="L189" s="125"/>
      <c r="M189" s="125"/>
      <c r="N189" s="125"/>
    </row>
    <row r="190" spans="2:14" x14ac:dyDescent="0.2">
      <c r="B190" s="271"/>
      <c r="C190" s="125"/>
      <c r="D190" s="125"/>
      <c r="E190" s="125"/>
      <c r="F190" s="125"/>
      <c r="G190" s="125"/>
      <c r="H190" s="125"/>
      <c r="I190" s="125"/>
      <c r="J190" s="125"/>
      <c r="K190" s="125"/>
      <c r="L190" s="125"/>
      <c r="M190" s="125"/>
      <c r="N190" s="125"/>
    </row>
    <row r="191" spans="2:14" x14ac:dyDescent="0.2">
      <c r="B191" s="271"/>
      <c r="C191" s="125"/>
      <c r="D191" s="125"/>
      <c r="E191" s="125"/>
      <c r="F191" s="125"/>
      <c r="G191" s="125"/>
      <c r="H191" s="125"/>
      <c r="I191" s="125"/>
      <c r="J191" s="125"/>
      <c r="K191" s="125"/>
      <c r="L191" s="125"/>
      <c r="M191" s="125"/>
      <c r="N191" s="125"/>
    </row>
    <row r="192" spans="2:14" x14ac:dyDescent="0.2">
      <c r="B192" s="271"/>
      <c r="C192" s="125"/>
      <c r="D192" s="125"/>
      <c r="E192" s="125"/>
      <c r="F192" s="125"/>
      <c r="G192" s="125"/>
      <c r="H192" s="125"/>
      <c r="I192" s="125"/>
      <c r="J192" s="125"/>
      <c r="K192" s="125"/>
      <c r="L192" s="125"/>
      <c r="M192" s="125"/>
      <c r="N192" s="125"/>
    </row>
    <row r="193" spans="2:14" x14ac:dyDescent="0.2">
      <c r="B193" s="271"/>
      <c r="C193" s="125"/>
      <c r="D193" s="125"/>
      <c r="E193" s="125"/>
      <c r="F193" s="125"/>
      <c r="G193" s="125"/>
      <c r="H193" s="125"/>
      <c r="I193" s="125"/>
      <c r="J193" s="125"/>
      <c r="K193" s="125"/>
      <c r="L193" s="125"/>
      <c r="M193" s="125"/>
      <c r="N193" s="125"/>
    </row>
    <row r="194" spans="2:14" x14ac:dyDescent="0.2">
      <c r="B194" s="271"/>
      <c r="C194" s="125"/>
      <c r="D194" s="125"/>
      <c r="E194" s="125"/>
      <c r="F194" s="125"/>
      <c r="G194" s="125"/>
      <c r="H194" s="125"/>
      <c r="I194" s="125"/>
      <c r="J194" s="125"/>
      <c r="K194" s="125"/>
      <c r="L194" s="125"/>
      <c r="M194" s="125"/>
      <c r="N194" s="125"/>
    </row>
    <row r="195" spans="2:14" x14ac:dyDescent="0.2">
      <c r="B195" s="271"/>
      <c r="C195" s="125"/>
      <c r="D195" s="125"/>
      <c r="E195" s="125"/>
      <c r="F195" s="125"/>
      <c r="G195" s="125"/>
      <c r="H195" s="125"/>
      <c r="I195" s="125"/>
      <c r="J195" s="125"/>
      <c r="K195" s="125"/>
      <c r="L195" s="125"/>
      <c r="M195" s="125"/>
      <c r="N195" s="125"/>
    </row>
    <row r="196" spans="2:14" x14ac:dyDescent="0.2">
      <c r="B196" s="271"/>
      <c r="C196" s="125"/>
      <c r="D196" s="125"/>
      <c r="E196" s="125"/>
      <c r="F196" s="125"/>
      <c r="G196" s="125"/>
      <c r="H196" s="125"/>
      <c r="I196" s="125"/>
      <c r="J196" s="125"/>
      <c r="K196" s="125"/>
      <c r="L196" s="125"/>
      <c r="M196" s="125"/>
      <c r="N196" s="125"/>
    </row>
    <row r="197" spans="2:14" x14ac:dyDescent="0.2">
      <c r="B197" s="271"/>
      <c r="C197" s="125"/>
      <c r="D197" s="125"/>
      <c r="E197" s="125"/>
      <c r="F197" s="125"/>
      <c r="G197" s="125"/>
      <c r="H197" s="125"/>
      <c r="I197" s="125"/>
      <c r="J197" s="125"/>
      <c r="K197" s="125"/>
      <c r="L197" s="125"/>
      <c r="M197" s="125"/>
      <c r="N197" s="125"/>
    </row>
    <row r="198" spans="2:14" x14ac:dyDescent="0.2">
      <c r="B198" s="271"/>
      <c r="C198" s="125"/>
      <c r="D198" s="125"/>
      <c r="E198" s="125"/>
      <c r="F198" s="125"/>
      <c r="G198" s="125"/>
      <c r="H198" s="125"/>
      <c r="I198" s="125"/>
      <c r="J198" s="125"/>
      <c r="K198" s="125"/>
      <c r="L198" s="125"/>
      <c r="M198" s="125"/>
      <c r="N198" s="125"/>
    </row>
    <row r="199" spans="2:14" x14ac:dyDescent="0.2">
      <c r="B199" s="271"/>
      <c r="C199" s="125"/>
      <c r="D199" s="125"/>
      <c r="E199" s="125"/>
      <c r="F199" s="125"/>
      <c r="G199" s="125"/>
      <c r="H199" s="125"/>
      <c r="I199" s="125"/>
      <c r="J199" s="125"/>
      <c r="K199" s="125"/>
      <c r="L199" s="125"/>
      <c r="M199" s="125"/>
      <c r="N199" s="125"/>
    </row>
    <row r="200" spans="2:14" x14ac:dyDescent="0.2">
      <c r="B200" s="271"/>
      <c r="C200" s="125"/>
      <c r="D200" s="125"/>
      <c r="E200" s="125"/>
      <c r="F200" s="125"/>
      <c r="G200" s="125"/>
      <c r="H200" s="125"/>
      <c r="I200" s="125"/>
      <c r="J200" s="125"/>
      <c r="K200" s="125"/>
      <c r="L200" s="125"/>
      <c r="M200" s="125"/>
      <c r="N200" s="125"/>
    </row>
    <row r="201" spans="2:14" x14ac:dyDescent="0.2">
      <c r="B201" s="271"/>
      <c r="C201" s="125"/>
      <c r="D201" s="125"/>
      <c r="E201" s="125"/>
      <c r="F201" s="125"/>
      <c r="G201" s="125"/>
      <c r="H201" s="125"/>
      <c r="I201" s="125"/>
      <c r="J201" s="125"/>
      <c r="K201" s="125"/>
      <c r="L201" s="125"/>
      <c r="M201" s="125"/>
      <c r="N201" s="125"/>
    </row>
    <row r="202" spans="2:14" x14ac:dyDescent="0.2">
      <c r="B202" s="271"/>
      <c r="C202" s="125"/>
      <c r="D202" s="125"/>
      <c r="E202" s="125"/>
      <c r="F202" s="125"/>
      <c r="G202" s="125"/>
      <c r="H202" s="125"/>
      <c r="I202" s="125"/>
      <c r="J202" s="125"/>
      <c r="K202" s="125"/>
      <c r="L202" s="125"/>
      <c r="M202" s="125"/>
      <c r="N202" s="125"/>
    </row>
    <row r="203" spans="2:14" x14ac:dyDescent="0.2">
      <c r="B203" s="271"/>
      <c r="C203" s="125"/>
      <c r="D203" s="125"/>
      <c r="E203" s="125"/>
      <c r="F203" s="125"/>
      <c r="G203" s="125"/>
      <c r="H203" s="125"/>
      <c r="I203" s="125"/>
      <c r="J203" s="125"/>
      <c r="K203" s="125"/>
      <c r="L203" s="125"/>
      <c r="M203" s="125"/>
      <c r="N203" s="125"/>
    </row>
    <row r="204" spans="2:14" x14ac:dyDescent="0.2">
      <c r="B204" s="271"/>
      <c r="C204" s="125"/>
      <c r="D204" s="125"/>
      <c r="E204" s="125"/>
      <c r="F204" s="125"/>
      <c r="G204" s="125"/>
      <c r="H204" s="125"/>
      <c r="I204" s="125"/>
      <c r="J204" s="125"/>
      <c r="K204" s="125"/>
      <c r="L204" s="125"/>
      <c r="M204" s="125"/>
      <c r="N204" s="125"/>
    </row>
    <row r="205" spans="2:14" x14ac:dyDescent="0.2">
      <c r="B205" s="271"/>
      <c r="C205" s="125"/>
      <c r="D205" s="125"/>
      <c r="E205" s="125"/>
      <c r="F205" s="125"/>
      <c r="G205" s="125"/>
      <c r="H205" s="125"/>
      <c r="I205" s="125"/>
      <c r="J205" s="125"/>
      <c r="K205" s="125"/>
      <c r="L205" s="125"/>
      <c r="M205" s="125"/>
      <c r="N205" s="125"/>
    </row>
    <row r="206" spans="2:14" x14ac:dyDescent="0.2">
      <c r="B206" s="271"/>
      <c r="C206" s="125"/>
      <c r="D206" s="125"/>
      <c r="E206" s="125"/>
      <c r="F206" s="125"/>
      <c r="G206" s="125"/>
      <c r="H206" s="125"/>
      <c r="I206" s="125"/>
      <c r="J206" s="125"/>
      <c r="K206" s="125"/>
      <c r="L206" s="125"/>
      <c r="M206" s="125"/>
      <c r="N206" s="125"/>
    </row>
    <row r="207" spans="2:14" x14ac:dyDescent="0.2">
      <c r="B207" s="271"/>
      <c r="C207" s="125"/>
      <c r="D207" s="125"/>
      <c r="E207" s="125"/>
      <c r="F207" s="125"/>
      <c r="G207" s="125"/>
      <c r="H207" s="125"/>
      <c r="I207" s="125"/>
      <c r="J207" s="125"/>
      <c r="K207" s="125"/>
      <c r="L207" s="125"/>
      <c r="M207" s="125"/>
      <c r="N207" s="125"/>
    </row>
    <row r="208" spans="2:14" x14ac:dyDescent="0.2">
      <c r="B208" s="271"/>
      <c r="C208" s="125"/>
      <c r="D208" s="125"/>
      <c r="E208" s="125"/>
      <c r="F208" s="125"/>
      <c r="G208" s="125"/>
      <c r="H208" s="125"/>
      <c r="I208" s="125"/>
      <c r="J208" s="125"/>
      <c r="K208" s="125"/>
      <c r="L208" s="125"/>
      <c r="M208" s="125"/>
      <c r="N208" s="125"/>
    </row>
    <row r="209" spans="2:14" x14ac:dyDescent="0.2">
      <c r="B209" s="271"/>
      <c r="C209" s="125"/>
      <c r="D209" s="125"/>
      <c r="E209" s="125"/>
      <c r="F209" s="125"/>
      <c r="G209" s="125"/>
      <c r="H209" s="125"/>
      <c r="I209" s="125"/>
      <c r="J209" s="125"/>
      <c r="K209" s="125"/>
      <c r="L209" s="125"/>
      <c r="M209" s="125"/>
      <c r="N209" s="125"/>
    </row>
    <row r="210" spans="2:14" x14ac:dyDescent="0.2">
      <c r="B210" s="271"/>
      <c r="C210" s="125"/>
      <c r="D210" s="125"/>
      <c r="E210" s="125"/>
      <c r="F210" s="125"/>
      <c r="G210" s="125"/>
      <c r="H210" s="125"/>
      <c r="I210" s="125"/>
      <c r="J210" s="125"/>
      <c r="K210" s="125"/>
      <c r="L210" s="125"/>
      <c r="M210" s="125"/>
      <c r="N210" s="125"/>
    </row>
    <row r="211" spans="2:14" x14ac:dyDescent="0.2">
      <c r="B211" s="271"/>
      <c r="C211" s="125"/>
      <c r="D211" s="125"/>
      <c r="E211" s="125"/>
      <c r="F211" s="125"/>
      <c r="G211" s="125"/>
      <c r="H211" s="125"/>
      <c r="I211" s="125"/>
      <c r="J211" s="125"/>
      <c r="K211" s="125"/>
      <c r="L211" s="125"/>
      <c r="M211" s="125"/>
      <c r="N211" s="125"/>
    </row>
    <row r="212" spans="2:14" x14ac:dyDescent="0.2">
      <c r="B212" s="271"/>
      <c r="C212" s="125"/>
      <c r="D212" s="125"/>
      <c r="E212" s="125"/>
      <c r="F212" s="125"/>
      <c r="G212" s="125"/>
      <c r="H212" s="125"/>
      <c r="I212" s="125"/>
      <c r="J212" s="125"/>
      <c r="K212" s="125"/>
      <c r="L212" s="125"/>
      <c r="M212" s="125"/>
      <c r="N212" s="125"/>
    </row>
    <row r="213" spans="2:14" x14ac:dyDescent="0.2">
      <c r="B213" s="271"/>
      <c r="C213" s="125"/>
      <c r="D213" s="125"/>
      <c r="E213" s="125"/>
      <c r="F213" s="125"/>
      <c r="G213" s="125"/>
      <c r="H213" s="125"/>
      <c r="I213" s="125"/>
      <c r="J213" s="125"/>
      <c r="K213" s="125"/>
      <c r="L213" s="125"/>
      <c r="M213" s="125"/>
      <c r="N213" s="125"/>
    </row>
    <row r="214" spans="2:14" x14ac:dyDescent="0.2">
      <c r="B214" s="271"/>
      <c r="C214" s="125"/>
      <c r="D214" s="125"/>
      <c r="E214" s="125"/>
      <c r="F214" s="125"/>
      <c r="G214" s="125"/>
      <c r="H214" s="125"/>
      <c r="I214" s="125"/>
      <c r="J214" s="125"/>
      <c r="K214" s="125"/>
      <c r="L214" s="125"/>
      <c r="M214" s="125"/>
      <c r="N214" s="125"/>
    </row>
    <row r="215" spans="2:14" x14ac:dyDescent="0.2">
      <c r="B215" s="271"/>
      <c r="C215" s="125"/>
      <c r="D215" s="125"/>
      <c r="E215" s="125"/>
      <c r="F215" s="125"/>
      <c r="G215" s="125"/>
      <c r="H215" s="125"/>
      <c r="I215" s="125"/>
      <c r="J215" s="125"/>
      <c r="K215" s="125"/>
      <c r="L215" s="125"/>
      <c r="M215" s="125"/>
      <c r="N215" s="125"/>
    </row>
    <row r="216" spans="2:14" x14ac:dyDescent="0.2">
      <c r="B216" s="271"/>
      <c r="C216" s="125"/>
      <c r="D216" s="125"/>
      <c r="E216" s="125"/>
      <c r="F216" s="125"/>
      <c r="G216" s="125"/>
      <c r="H216" s="125"/>
      <c r="I216" s="125"/>
      <c r="J216" s="125"/>
      <c r="K216" s="125"/>
      <c r="L216" s="125"/>
      <c r="M216" s="125"/>
      <c r="N216" s="125"/>
    </row>
    <row r="217" spans="2:14" x14ac:dyDescent="0.2">
      <c r="B217" s="271"/>
      <c r="C217" s="125"/>
      <c r="D217" s="125"/>
      <c r="E217" s="125"/>
      <c r="F217" s="125"/>
      <c r="G217" s="125"/>
      <c r="H217" s="125"/>
      <c r="I217" s="125"/>
      <c r="J217" s="125"/>
      <c r="K217" s="125"/>
      <c r="L217" s="125"/>
      <c r="M217" s="125"/>
      <c r="N217" s="125"/>
    </row>
    <row r="218" spans="2:14" x14ac:dyDescent="0.2">
      <c r="B218" s="271"/>
      <c r="C218" s="125"/>
      <c r="D218" s="125"/>
      <c r="E218" s="125"/>
      <c r="F218" s="125"/>
      <c r="G218" s="125"/>
      <c r="H218" s="125"/>
      <c r="I218" s="125"/>
      <c r="J218" s="125"/>
      <c r="K218" s="125"/>
      <c r="L218" s="125"/>
      <c r="M218" s="125"/>
      <c r="N218" s="125"/>
    </row>
    <row r="219" spans="2:14" x14ac:dyDescent="0.2">
      <c r="B219" s="271"/>
      <c r="C219" s="125"/>
      <c r="D219" s="125"/>
      <c r="E219" s="125"/>
      <c r="F219" s="125"/>
      <c r="G219" s="125"/>
      <c r="H219" s="125"/>
      <c r="I219" s="125"/>
      <c r="J219" s="125"/>
      <c r="K219" s="125"/>
      <c r="L219" s="125"/>
      <c r="M219" s="125"/>
      <c r="N219" s="125"/>
    </row>
    <row r="220" spans="2:14" x14ac:dyDescent="0.2">
      <c r="B220" s="271"/>
      <c r="C220" s="125"/>
      <c r="D220" s="125"/>
      <c r="E220" s="125"/>
      <c r="F220" s="125"/>
      <c r="G220" s="125"/>
      <c r="H220" s="125"/>
      <c r="I220" s="125"/>
      <c r="J220" s="125"/>
      <c r="K220" s="125"/>
      <c r="L220" s="125"/>
      <c r="M220" s="125"/>
      <c r="N220" s="125"/>
    </row>
    <row r="221" spans="2:14" x14ac:dyDescent="0.2">
      <c r="B221" s="271"/>
      <c r="C221" s="125"/>
      <c r="D221" s="125"/>
      <c r="E221" s="125"/>
      <c r="F221" s="125"/>
      <c r="G221" s="125"/>
      <c r="H221" s="125"/>
      <c r="I221" s="125"/>
      <c r="J221" s="125"/>
      <c r="K221" s="125"/>
      <c r="L221" s="125"/>
      <c r="M221" s="125"/>
      <c r="N221" s="125"/>
    </row>
    <row r="222" spans="2:14" x14ac:dyDescent="0.2">
      <c r="B222" s="271"/>
      <c r="C222" s="125"/>
      <c r="D222" s="125"/>
      <c r="E222" s="125"/>
      <c r="F222" s="125"/>
      <c r="G222" s="125"/>
      <c r="H222" s="125"/>
      <c r="I222" s="125"/>
      <c r="J222" s="125"/>
      <c r="K222" s="125"/>
      <c r="L222" s="125"/>
      <c r="M222" s="125"/>
      <c r="N222" s="125"/>
    </row>
    <row r="223" spans="2:14" x14ac:dyDescent="0.2">
      <c r="B223" s="271"/>
      <c r="C223" s="125"/>
      <c r="D223" s="125"/>
      <c r="E223" s="125"/>
      <c r="F223" s="125"/>
      <c r="G223" s="125"/>
      <c r="H223" s="125"/>
      <c r="I223" s="125"/>
      <c r="J223" s="125"/>
      <c r="K223" s="125"/>
      <c r="L223" s="125"/>
      <c r="M223" s="125"/>
      <c r="N223" s="125"/>
    </row>
    <row r="224" spans="2:14" x14ac:dyDescent="0.2">
      <c r="B224" s="271"/>
      <c r="C224" s="125"/>
      <c r="D224" s="125"/>
      <c r="E224" s="125"/>
      <c r="F224" s="125"/>
      <c r="G224" s="125"/>
      <c r="H224" s="125"/>
      <c r="I224" s="125"/>
      <c r="J224" s="125"/>
      <c r="K224" s="125"/>
      <c r="L224" s="125"/>
      <c r="M224" s="125"/>
      <c r="N224" s="125"/>
    </row>
    <row r="225" spans="2:14" x14ac:dyDescent="0.2">
      <c r="B225" s="271"/>
      <c r="C225" s="125"/>
      <c r="D225" s="125"/>
      <c r="E225" s="125"/>
      <c r="F225" s="125"/>
      <c r="G225" s="125"/>
      <c r="H225" s="125"/>
      <c r="I225" s="125"/>
      <c r="J225" s="125"/>
      <c r="K225" s="125"/>
      <c r="L225" s="125"/>
      <c r="M225" s="125"/>
      <c r="N225" s="125"/>
    </row>
    <row r="226" spans="2:14" x14ac:dyDescent="0.2">
      <c r="B226" s="271"/>
      <c r="C226" s="125"/>
      <c r="D226" s="125"/>
      <c r="E226" s="125"/>
      <c r="F226" s="125"/>
      <c r="G226" s="125"/>
      <c r="H226" s="125"/>
      <c r="I226" s="125"/>
      <c r="J226" s="125"/>
      <c r="K226" s="125"/>
      <c r="L226" s="125"/>
      <c r="M226" s="125"/>
      <c r="N226" s="125"/>
    </row>
    <row r="227" spans="2:14" x14ac:dyDescent="0.2">
      <c r="B227" s="271"/>
      <c r="C227" s="125"/>
      <c r="D227" s="125"/>
      <c r="E227" s="125"/>
      <c r="F227" s="125"/>
      <c r="G227" s="125"/>
      <c r="H227" s="125"/>
      <c r="I227" s="125"/>
      <c r="J227" s="125"/>
      <c r="K227" s="125"/>
      <c r="L227" s="125"/>
      <c r="M227" s="125"/>
      <c r="N227" s="125"/>
    </row>
    <row r="228" spans="2:14" x14ac:dyDescent="0.2">
      <c r="B228" s="271"/>
      <c r="C228" s="125"/>
      <c r="D228" s="125"/>
      <c r="E228" s="125"/>
      <c r="F228" s="125"/>
      <c r="G228" s="125"/>
      <c r="H228" s="125"/>
      <c r="I228" s="125"/>
      <c r="J228" s="125"/>
      <c r="K228" s="125"/>
      <c r="L228" s="125"/>
      <c r="M228" s="125"/>
      <c r="N228" s="125"/>
    </row>
    <row r="229" spans="2:14" x14ac:dyDescent="0.2">
      <c r="B229" s="271"/>
      <c r="C229" s="125"/>
      <c r="D229" s="125"/>
      <c r="E229" s="125"/>
      <c r="F229" s="125"/>
      <c r="G229" s="125"/>
      <c r="H229" s="125"/>
      <c r="I229" s="125"/>
      <c r="J229" s="125"/>
      <c r="K229" s="125"/>
      <c r="L229" s="125"/>
      <c r="M229" s="125"/>
      <c r="N229" s="125"/>
    </row>
    <row r="230" spans="2:14" x14ac:dyDescent="0.2">
      <c r="B230" s="271"/>
      <c r="C230" s="125"/>
      <c r="D230" s="125"/>
      <c r="E230" s="125"/>
      <c r="F230" s="125"/>
      <c r="G230" s="125"/>
      <c r="H230" s="125"/>
      <c r="I230" s="125"/>
      <c r="J230" s="125"/>
      <c r="K230" s="125"/>
      <c r="L230" s="125"/>
      <c r="M230" s="125"/>
      <c r="N230" s="125"/>
    </row>
    <row r="231" spans="2:14" x14ac:dyDescent="0.2">
      <c r="B231" s="271"/>
      <c r="C231" s="125"/>
      <c r="D231" s="125"/>
      <c r="E231" s="125"/>
      <c r="F231" s="125"/>
      <c r="G231" s="125"/>
      <c r="H231" s="125"/>
      <c r="I231" s="125"/>
      <c r="J231" s="125"/>
      <c r="K231" s="125"/>
      <c r="L231" s="125"/>
      <c r="M231" s="125"/>
      <c r="N231" s="125"/>
    </row>
    <row r="232" spans="2:14" x14ac:dyDescent="0.2">
      <c r="B232" s="271"/>
      <c r="C232" s="125"/>
      <c r="D232" s="125"/>
      <c r="E232" s="125"/>
      <c r="F232" s="125"/>
      <c r="G232" s="125"/>
      <c r="H232" s="125"/>
      <c r="I232" s="125"/>
      <c r="J232" s="125"/>
      <c r="K232" s="125"/>
      <c r="L232" s="125"/>
      <c r="M232" s="125"/>
      <c r="N232" s="125"/>
    </row>
    <row r="233" spans="2:14" x14ac:dyDescent="0.2">
      <c r="B233" s="271"/>
      <c r="C233" s="125"/>
      <c r="D233" s="125"/>
      <c r="E233" s="125"/>
      <c r="F233" s="125"/>
      <c r="G233" s="125"/>
      <c r="H233" s="125"/>
      <c r="I233" s="125"/>
      <c r="J233" s="125"/>
      <c r="K233" s="125"/>
      <c r="L233" s="125"/>
      <c r="M233" s="125"/>
      <c r="N233" s="125"/>
    </row>
    <row r="234" spans="2:14" x14ac:dyDescent="0.2">
      <c r="B234" s="271"/>
      <c r="C234" s="125"/>
      <c r="D234" s="125"/>
      <c r="E234" s="125"/>
      <c r="F234" s="125"/>
      <c r="G234" s="125"/>
      <c r="H234" s="125"/>
      <c r="I234" s="125"/>
      <c r="J234" s="125"/>
      <c r="K234" s="125"/>
      <c r="L234" s="125"/>
      <c r="M234" s="125"/>
      <c r="N234" s="125"/>
    </row>
    <row r="235" spans="2:14" x14ac:dyDescent="0.2">
      <c r="B235" s="271"/>
      <c r="C235" s="125"/>
      <c r="D235" s="125"/>
      <c r="E235" s="125"/>
      <c r="F235" s="125"/>
      <c r="G235" s="125"/>
      <c r="H235" s="125"/>
      <c r="I235" s="125"/>
      <c r="J235" s="125"/>
      <c r="K235" s="125"/>
      <c r="L235" s="125"/>
      <c r="M235" s="125"/>
      <c r="N235" s="125"/>
    </row>
    <row r="236" spans="2:14" x14ac:dyDescent="0.2">
      <c r="B236" s="271"/>
      <c r="C236" s="125"/>
      <c r="D236" s="125"/>
      <c r="E236" s="125"/>
      <c r="F236" s="125"/>
      <c r="G236" s="125"/>
      <c r="H236" s="125"/>
      <c r="I236" s="125"/>
      <c r="J236" s="125"/>
      <c r="K236" s="125"/>
      <c r="L236" s="125"/>
      <c r="M236" s="125"/>
      <c r="N236" s="125"/>
    </row>
    <row r="237" spans="2:14" x14ac:dyDescent="0.2">
      <c r="B237" s="271"/>
      <c r="C237" s="125"/>
      <c r="D237" s="125"/>
      <c r="E237" s="125"/>
      <c r="F237" s="125"/>
      <c r="G237" s="125"/>
      <c r="H237" s="125"/>
      <c r="I237" s="125"/>
      <c r="J237" s="125"/>
      <c r="K237" s="125"/>
      <c r="L237" s="125"/>
      <c r="M237" s="125"/>
      <c r="N237" s="125"/>
    </row>
    <row r="238" spans="2:14" x14ac:dyDescent="0.2">
      <c r="B238" s="271"/>
      <c r="C238" s="125"/>
      <c r="D238" s="125"/>
      <c r="E238" s="125"/>
      <c r="F238" s="125"/>
      <c r="G238" s="125"/>
      <c r="H238" s="125"/>
      <c r="I238" s="125"/>
      <c r="J238" s="125"/>
      <c r="K238" s="125"/>
      <c r="L238" s="125"/>
      <c r="M238" s="125"/>
      <c r="N238" s="125"/>
    </row>
    <row r="239" spans="2:14" x14ac:dyDescent="0.2">
      <c r="B239" s="271"/>
      <c r="C239" s="125"/>
      <c r="D239" s="125"/>
      <c r="E239" s="125"/>
      <c r="F239" s="125"/>
      <c r="G239" s="125"/>
      <c r="H239" s="125"/>
      <c r="I239" s="125"/>
      <c r="J239" s="125"/>
      <c r="K239" s="125"/>
      <c r="L239" s="125"/>
      <c r="M239" s="125"/>
      <c r="N239" s="125"/>
    </row>
    <row r="240" spans="2:14" x14ac:dyDescent="0.2">
      <c r="B240" s="271"/>
      <c r="C240" s="125"/>
      <c r="D240" s="125"/>
      <c r="E240" s="125"/>
      <c r="F240" s="125"/>
      <c r="G240" s="125"/>
      <c r="H240" s="125"/>
      <c r="I240" s="125"/>
      <c r="J240" s="125"/>
      <c r="K240" s="125"/>
      <c r="L240" s="125"/>
      <c r="M240" s="125"/>
      <c r="N240" s="125"/>
    </row>
    <row r="241" spans="2:14" x14ac:dyDescent="0.2">
      <c r="B241" s="271"/>
      <c r="C241" s="125"/>
      <c r="D241" s="125"/>
      <c r="E241" s="125"/>
      <c r="F241" s="125"/>
      <c r="G241" s="125"/>
      <c r="H241" s="125"/>
      <c r="I241" s="125"/>
      <c r="J241" s="125"/>
      <c r="K241" s="125"/>
      <c r="L241" s="125"/>
      <c r="M241" s="125"/>
      <c r="N241" s="125"/>
    </row>
    <row r="242" spans="2:14" x14ac:dyDescent="0.2">
      <c r="B242" s="271"/>
      <c r="C242" s="125"/>
      <c r="D242" s="125"/>
      <c r="E242" s="125"/>
      <c r="F242" s="125"/>
      <c r="G242" s="125"/>
      <c r="H242" s="125"/>
      <c r="I242" s="125"/>
      <c r="J242" s="125"/>
      <c r="K242" s="125"/>
      <c r="L242" s="125"/>
      <c r="M242" s="125"/>
      <c r="N242" s="125"/>
    </row>
    <row r="243" spans="2:14" x14ac:dyDescent="0.2">
      <c r="B243" s="271"/>
      <c r="C243" s="125"/>
      <c r="D243" s="125"/>
      <c r="E243" s="125"/>
      <c r="F243" s="125"/>
      <c r="G243" s="125"/>
      <c r="H243" s="125"/>
      <c r="I243" s="125"/>
      <c r="J243" s="125"/>
      <c r="K243" s="125"/>
      <c r="L243" s="125"/>
      <c r="M243" s="125"/>
      <c r="N243" s="125"/>
    </row>
    <row r="244" spans="2:14" x14ac:dyDescent="0.2">
      <c r="B244" s="271"/>
      <c r="C244" s="125"/>
      <c r="D244" s="125"/>
      <c r="E244" s="125"/>
      <c r="F244" s="125"/>
      <c r="G244" s="125"/>
      <c r="H244" s="125"/>
      <c r="I244" s="125"/>
      <c r="J244" s="125"/>
      <c r="K244" s="125"/>
      <c r="L244" s="125"/>
      <c r="M244" s="125"/>
      <c r="N244" s="125"/>
    </row>
    <row r="245" spans="2:14" x14ac:dyDescent="0.2">
      <c r="B245" s="271"/>
      <c r="C245" s="125"/>
      <c r="D245" s="125"/>
      <c r="E245" s="125"/>
      <c r="F245" s="125"/>
      <c r="G245" s="125"/>
      <c r="H245" s="125"/>
      <c r="I245" s="125"/>
      <c r="J245" s="125"/>
      <c r="K245" s="125"/>
      <c r="L245" s="125"/>
      <c r="M245" s="125"/>
      <c r="N245" s="125"/>
    </row>
    <row r="246" spans="2:14" x14ac:dyDescent="0.2">
      <c r="B246" s="271"/>
      <c r="C246" s="125"/>
      <c r="D246" s="125"/>
      <c r="E246" s="125"/>
      <c r="F246" s="125"/>
      <c r="G246" s="125"/>
      <c r="H246" s="125"/>
      <c r="I246" s="125"/>
      <c r="J246" s="125"/>
      <c r="K246" s="125"/>
      <c r="L246" s="125"/>
      <c r="M246" s="125"/>
      <c r="N246" s="125"/>
    </row>
    <row r="247" spans="2:14" x14ac:dyDescent="0.2">
      <c r="B247" s="271"/>
      <c r="C247" s="125"/>
      <c r="D247" s="125"/>
      <c r="E247" s="125"/>
      <c r="F247" s="125"/>
      <c r="G247" s="125"/>
      <c r="H247" s="125"/>
      <c r="I247" s="125"/>
      <c r="J247" s="125"/>
      <c r="K247" s="125"/>
      <c r="L247" s="125"/>
      <c r="M247" s="125"/>
      <c r="N247" s="125"/>
    </row>
    <row r="248" spans="2:14" x14ac:dyDescent="0.2">
      <c r="B248" s="271"/>
      <c r="C248" s="125"/>
      <c r="D248" s="125"/>
      <c r="E248" s="125"/>
      <c r="F248" s="125"/>
      <c r="G248" s="125"/>
      <c r="H248" s="125"/>
      <c r="I248" s="125"/>
      <c r="J248" s="125"/>
      <c r="K248" s="125"/>
      <c r="L248" s="125"/>
      <c r="M248" s="125"/>
      <c r="N248" s="125"/>
    </row>
    <row r="249" spans="2:14" x14ac:dyDescent="0.2">
      <c r="B249" s="271"/>
      <c r="C249" s="125"/>
      <c r="D249" s="125"/>
      <c r="E249" s="125"/>
      <c r="F249" s="125"/>
      <c r="G249" s="125"/>
      <c r="H249" s="125"/>
      <c r="I249" s="125"/>
      <c r="J249" s="125"/>
      <c r="K249" s="125"/>
      <c r="L249" s="125"/>
      <c r="M249" s="125"/>
      <c r="N249" s="125"/>
    </row>
    <row r="250" spans="2:14" x14ac:dyDescent="0.2">
      <c r="B250" s="271"/>
      <c r="C250" s="125"/>
      <c r="D250" s="125"/>
      <c r="E250" s="125"/>
      <c r="F250" s="125"/>
      <c r="G250" s="125"/>
      <c r="H250" s="125"/>
      <c r="I250" s="125"/>
      <c r="J250" s="125"/>
      <c r="K250" s="125"/>
      <c r="L250" s="125"/>
      <c r="M250" s="125"/>
      <c r="N250" s="125"/>
    </row>
    <row r="251" spans="2:14" x14ac:dyDescent="0.2">
      <c r="B251" s="271"/>
      <c r="C251" s="125"/>
      <c r="D251" s="125"/>
      <c r="E251" s="125"/>
      <c r="F251" s="125"/>
      <c r="G251" s="125"/>
      <c r="H251" s="125"/>
      <c r="I251" s="125"/>
      <c r="J251" s="125"/>
      <c r="K251" s="125"/>
      <c r="L251" s="125"/>
      <c r="M251" s="125"/>
      <c r="N251" s="125"/>
    </row>
    <row r="252" spans="2:14" x14ac:dyDescent="0.2">
      <c r="B252" s="271"/>
      <c r="C252" s="125"/>
      <c r="D252" s="125"/>
      <c r="E252" s="125"/>
      <c r="F252" s="125"/>
      <c r="G252" s="125"/>
      <c r="H252" s="125"/>
      <c r="I252" s="125"/>
      <c r="J252" s="125"/>
      <c r="K252" s="125"/>
      <c r="L252" s="125"/>
      <c r="M252" s="125"/>
      <c r="N252" s="125"/>
    </row>
    <row r="253" spans="2:14" x14ac:dyDescent="0.2">
      <c r="B253" s="271"/>
      <c r="C253" s="125"/>
      <c r="D253" s="125"/>
      <c r="E253" s="125"/>
      <c r="F253" s="125"/>
      <c r="G253" s="125"/>
      <c r="H253" s="125"/>
      <c r="I253" s="125"/>
      <c r="J253" s="125"/>
      <c r="K253" s="125"/>
      <c r="L253" s="125"/>
      <c r="M253" s="125"/>
      <c r="N253" s="125"/>
    </row>
    <row r="254" spans="2:14" x14ac:dyDescent="0.2">
      <c r="B254" s="271"/>
      <c r="C254" s="125"/>
      <c r="D254" s="125"/>
      <c r="E254" s="125"/>
      <c r="F254" s="125"/>
      <c r="G254" s="125"/>
      <c r="H254" s="125"/>
      <c r="I254" s="125"/>
      <c r="J254" s="125"/>
      <c r="K254" s="125"/>
      <c r="L254" s="125"/>
      <c r="M254" s="125"/>
      <c r="N254" s="125"/>
    </row>
    <row r="255" spans="2:14" x14ac:dyDescent="0.2">
      <c r="B255" s="271"/>
      <c r="C255" s="125"/>
      <c r="D255" s="125"/>
      <c r="E255" s="125"/>
      <c r="F255" s="125"/>
      <c r="G255" s="125"/>
      <c r="H255" s="125"/>
      <c r="I255" s="125"/>
      <c r="J255" s="125"/>
      <c r="K255" s="125"/>
      <c r="L255" s="125"/>
      <c r="M255" s="125"/>
      <c r="N255" s="125"/>
    </row>
    <row r="256" spans="2:14" x14ac:dyDescent="0.2">
      <c r="B256" s="271"/>
      <c r="C256" s="125"/>
      <c r="D256" s="125"/>
      <c r="E256" s="125"/>
      <c r="F256" s="125"/>
      <c r="G256" s="125"/>
      <c r="H256" s="125"/>
      <c r="I256" s="125"/>
      <c r="J256" s="125"/>
      <c r="K256" s="125"/>
      <c r="L256" s="125"/>
      <c r="M256" s="125"/>
      <c r="N256" s="125"/>
    </row>
    <row r="257" spans="2:14" x14ac:dyDescent="0.2">
      <c r="B257" s="271"/>
      <c r="C257" s="125"/>
      <c r="D257" s="125"/>
      <c r="E257" s="125"/>
      <c r="F257" s="125"/>
      <c r="G257" s="125"/>
      <c r="H257" s="125"/>
      <c r="I257" s="125"/>
      <c r="J257" s="125"/>
      <c r="K257" s="125"/>
      <c r="L257" s="125"/>
      <c r="M257" s="125"/>
      <c r="N257" s="125"/>
    </row>
    <row r="258" spans="2:14" x14ac:dyDescent="0.2">
      <c r="B258" s="271"/>
      <c r="C258" s="125"/>
      <c r="D258" s="125"/>
      <c r="E258" s="125"/>
      <c r="F258" s="125"/>
      <c r="G258" s="125"/>
      <c r="H258" s="125"/>
      <c r="I258" s="125"/>
      <c r="J258" s="125"/>
      <c r="K258" s="125"/>
      <c r="L258" s="125"/>
      <c r="M258" s="125"/>
      <c r="N258" s="125"/>
    </row>
    <row r="259" spans="2:14" x14ac:dyDescent="0.2">
      <c r="B259" s="271"/>
      <c r="C259" s="125"/>
      <c r="D259" s="125"/>
      <c r="E259" s="125"/>
      <c r="F259" s="125"/>
      <c r="G259" s="125"/>
      <c r="H259" s="125"/>
      <c r="I259" s="125"/>
      <c r="J259" s="125"/>
      <c r="K259" s="125"/>
      <c r="L259" s="125"/>
      <c r="M259" s="125"/>
      <c r="N259" s="125"/>
    </row>
    <row r="260" spans="2:14" x14ac:dyDescent="0.2">
      <c r="B260" s="271"/>
      <c r="C260" s="125"/>
      <c r="D260" s="125"/>
      <c r="E260" s="125"/>
      <c r="F260" s="125"/>
      <c r="G260" s="125"/>
      <c r="H260" s="125"/>
      <c r="I260" s="125"/>
      <c r="J260" s="125"/>
      <c r="K260" s="125"/>
      <c r="L260" s="125"/>
      <c r="M260" s="125"/>
      <c r="N260" s="125"/>
    </row>
    <row r="261" spans="2:14" x14ac:dyDescent="0.2">
      <c r="B261" s="271"/>
      <c r="C261" s="125"/>
      <c r="D261" s="125"/>
      <c r="E261" s="125"/>
      <c r="F261" s="125"/>
      <c r="G261" s="125"/>
      <c r="H261" s="125"/>
      <c r="I261" s="125"/>
      <c r="J261" s="125"/>
      <c r="K261" s="125"/>
      <c r="L261" s="125"/>
      <c r="M261" s="125"/>
      <c r="N261" s="125"/>
    </row>
    <row r="262" spans="2:14" x14ac:dyDescent="0.2">
      <c r="B262" s="271"/>
      <c r="C262" s="125"/>
      <c r="D262" s="125"/>
      <c r="E262" s="125"/>
      <c r="F262" s="125"/>
      <c r="G262" s="125"/>
      <c r="H262" s="125"/>
      <c r="I262" s="125"/>
      <c r="J262" s="125"/>
      <c r="K262" s="125"/>
      <c r="L262" s="125"/>
      <c r="M262" s="125"/>
      <c r="N262" s="125"/>
    </row>
    <row r="263" spans="2:14" x14ac:dyDescent="0.2">
      <c r="B263" s="271"/>
      <c r="C263" s="125"/>
      <c r="D263" s="125"/>
      <c r="E263" s="125"/>
      <c r="F263" s="125"/>
      <c r="G263" s="125"/>
      <c r="H263" s="125"/>
      <c r="I263" s="125"/>
      <c r="J263" s="125"/>
      <c r="K263" s="125"/>
      <c r="L263" s="125"/>
      <c r="M263" s="125"/>
      <c r="N263" s="125"/>
    </row>
    <row r="264" spans="2:14" x14ac:dyDescent="0.2">
      <c r="B264" s="271"/>
      <c r="C264" s="125"/>
      <c r="D264" s="125"/>
      <c r="E264" s="125"/>
      <c r="F264" s="125"/>
      <c r="G264" s="125"/>
      <c r="H264" s="125"/>
      <c r="I264" s="125"/>
      <c r="J264" s="125"/>
      <c r="K264" s="125"/>
      <c r="L264" s="125"/>
      <c r="M264" s="125"/>
      <c r="N264" s="125"/>
    </row>
    <row r="265" spans="2:14" x14ac:dyDescent="0.2">
      <c r="B265" s="271"/>
      <c r="C265" s="125"/>
      <c r="D265" s="125"/>
      <c r="E265" s="125"/>
      <c r="F265" s="125"/>
      <c r="G265" s="125"/>
      <c r="H265" s="125"/>
      <c r="I265" s="125"/>
      <c r="J265" s="125"/>
      <c r="K265" s="125"/>
      <c r="L265" s="125"/>
      <c r="M265" s="125"/>
      <c r="N265" s="125"/>
    </row>
    <row r="266" spans="2:14" x14ac:dyDescent="0.2">
      <c r="B266" s="271"/>
      <c r="C266" s="125"/>
      <c r="D266" s="125"/>
      <c r="E266" s="125"/>
      <c r="F266" s="125"/>
      <c r="G266" s="125"/>
      <c r="H266" s="125"/>
      <c r="I266" s="125"/>
      <c r="J266" s="125"/>
      <c r="K266" s="125"/>
      <c r="L266" s="125"/>
      <c r="M266" s="125"/>
      <c r="N266" s="125"/>
    </row>
    <row r="267" spans="2:14" x14ac:dyDescent="0.2">
      <c r="B267" s="271"/>
      <c r="C267" s="125"/>
      <c r="D267" s="125"/>
      <c r="E267" s="125"/>
      <c r="F267" s="125"/>
      <c r="G267" s="125"/>
      <c r="H267" s="125"/>
      <c r="I267" s="125"/>
      <c r="J267" s="125"/>
      <c r="K267" s="125"/>
      <c r="L267" s="125"/>
      <c r="M267" s="125"/>
      <c r="N267" s="125"/>
    </row>
    <row r="268" spans="2:14" x14ac:dyDescent="0.2">
      <c r="B268" s="271"/>
      <c r="C268" s="125"/>
      <c r="D268" s="125"/>
      <c r="E268" s="125"/>
      <c r="F268" s="125"/>
      <c r="G268" s="125"/>
      <c r="H268" s="125"/>
      <c r="I268" s="125"/>
      <c r="J268" s="125"/>
      <c r="K268" s="125"/>
      <c r="L268" s="125"/>
      <c r="M268" s="125"/>
      <c r="N268" s="125"/>
    </row>
    <row r="269" spans="2:14" x14ac:dyDescent="0.2">
      <c r="B269" s="271"/>
      <c r="C269" s="125"/>
      <c r="D269" s="125"/>
      <c r="E269" s="125"/>
      <c r="F269" s="125"/>
      <c r="G269" s="125"/>
      <c r="H269" s="125"/>
      <c r="I269" s="125"/>
      <c r="J269" s="125"/>
      <c r="K269" s="125"/>
      <c r="L269" s="125"/>
      <c r="M269" s="125"/>
      <c r="N269" s="125"/>
    </row>
    <row r="270" spans="2:14" x14ac:dyDescent="0.2">
      <c r="B270" s="271"/>
      <c r="C270" s="125"/>
      <c r="D270" s="125"/>
      <c r="E270" s="125"/>
      <c r="F270" s="125"/>
      <c r="G270" s="125"/>
      <c r="H270" s="125"/>
      <c r="I270" s="125"/>
      <c r="J270" s="125"/>
      <c r="K270" s="125"/>
      <c r="L270" s="125"/>
      <c r="M270" s="125"/>
      <c r="N270" s="125"/>
    </row>
    <row r="271" spans="2:14" x14ac:dyDescent="0.2">
      <c r="B271" s="271"/>
      <c r="C271" s="125"/>
      <c r="D271" s="125"/>
      <c r="E271" s="125"/>
      <c r="F271" s="125"/>
      <c r="G271" s="125"/>
      <c r="H271" s="125"/>
      <c r="I271" s="125"/>
      <c r="J271" s="125"/>
      <c r="K271" s="125"/>
      <c r="L271" s="125"/>
      <c r="M271" s="125"/>
      <c r="N271" s="125"/>
    </row>
    <row r="272" spans="2:14" x14ac:dyDescent="0.2">
      <c r="B272" s="271"/>
      <c r="C272" s="125"/>
      <c r="D272" s="125"/>
      <c r="E272" s="125"/>
      <c r="F272" s="125"/>
      <c r="G272" s="125"/>
      <c r="H272" s="125"/>
      <c r="I272" s="125"/>
      <c r="J272" s="125"/>
      <c r="K272" s="125"/>
      <c r="L272" s="125"/>
      <c r="M272" s="125"/>
      <c r="N272" s="125"/>
    </row>
    <row r="273" spans="2:14" x14ac:dyDescent="0.2">
      <c r="B273" s="271"/>
      <c r="C273" s="125"/>
      <c r="D273" s="125"/>
      <c r="E273" s="125"/>
      <c r="F273" s="125"/>
      <c r="G273" s="125"/>
      <c r="H273" s="125"/>
      <c r="I273" s="125"/>
      <c r="J273" s="125"/>
      <c r="K273" s="125"/>
      <c r="L273" s="125"/>
      <c r="M273" s="125"/>
      <c r="N273" s="125"/>
    </row>
  </sheetData>
  <sheetProtection password="EECE" sheet="1" objects="1" scenarios="1"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B34" sqref="B34"/>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B4:C5"/>
    <mergeCell ref="G1:M1"/>
    <mergeCell ref="E4:H4"/>
    <mergeCell ref="I4:I5"/>
    <mergeCell ref="K4:K5"/>
    <mergeCell ref="F2:N2"/>
    <mergeCell ref="P4:Q4"/>
    <mergeCell ref="N3:N5"/>
    <mergeCell ref="G3:H3"/>
    <mergeCell ref="L4:L5"/>
    <mergeCell ref="M4:M5"/>
    <mergeCell ref="J4:J5"/>
  </mergeCells>
  <conditionalFormatting sqref="P8:Q41">
    <cfRule type="cellIs" dxfId="15" priority="12" operator="greaterThan">
      <formula>0.5</formula>
    </cfRule>
    <cfRule type="cellIs" dxfId="14" priority="11" operator="lessThan">
      <formula>-0.5</formula>
    </cfRule>
    <cfRule type="containsText" dxfId="13" priority="7" operator="containsText" text="NV">
      <formula>NOT(ISERROR(SEARCH("NV",P8)))</formula>
    </cfRule>
  </conditionalFormatting>
  <conditionalFormatting sqref="E44:N89">
    <cfRule type="cellIs" dxfId="12" priority="10" operator="greaterThan">
      <formula>0.5</formula>
    </cfRule>
    <cfRule type="cellIs" dxfId="11" priority="9" operator="lessThan">
      <formula>-0.5</formula>
    </cfRule>
    <cfRule type="containsText" dxfId="10" priority="6" operator="containsText" text="NV">
      <formula>NOT(ISERROR(SEARCH("NV",E44)))</formula>
    </cfRule>
  </conditionalFormatting>
  <conditionalFormatting sqref="E44:N89">
    <cfRule type="cellIs" dxfId="9" priority="4" operator="greaterThan">
      <formula>0.5</formula>
    </cfRule>
    <cfRule type="cellIs" dxfId="8" priority="3" operator="lessThan">
      <formula>-0.5</formula>
    </cfRule>
    <cfRule type="containsText" dxfId="7" priority="2" operator="containsText" text="NV">
      <formula>NOT(ISERROR(SEARCH("NV",E44)))</formula>
    </cfRule>
  </conditionalFormatting>
  <conditionalFormatting sqref="E90:N107">
    <cfRule type="containsText" dxfId="6" priority="5" operator="containsText" text="check">
      <formula>NOT(ISERROR(SEARCH("check",E90)))</formula>
    </cfRule>
    <cfRule type="containsText" dxfId="5" priority="1" operator="containsText" text="NV">
      <formula>NOT(ISERROR(SEARCH("NV",E90)))</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5"/>
    <pageSetUpPr fitToPage="1"/>
  </sheetPr>
  <dimension ref="A1:X158"/>
  <sheetViews>
    <sheetView topLeftCell="B1" zoomScale="110" zoomScaleNormal="110" workbookViewId="0">
      <selection activeCell="B1" sqref="B1"/>
    </sheetView>
  </sheetViews>
  <sheetFormatPr baseColWidth="10" defaultColWidth="9.140625" defaultRowHeight="12.75" x14ac:dyDescent="0.2"/>
  <cols>
    <col min="1" max="1" width="12.85546875" style="232" hidden="1" customWidth="1"/>
    <col min="2" max="2" width="7.28515625" style="232" customWidth="1"/>
    <col min="3" max="3" width="29.85546875" style="232" customWidth="1"/>
    <col min="4" max="4" width="1.28515625" style="232" bestFit="1" customWidth="1"/>
    <col min="5" max="15" width="9.140625" style="232" customWidth="1"/>
    <col min="16" max="16" width="12.7109375" style="232" customWidth="1"/>
    <col min="17" max="17" width="14.7109375" style="232" bestFit="1" customWidth="1"/>
    <col min="18" max="24" width="9.85546875" style="232" customWidth="1"/>
    <col min="25" max="25" width="9.140625" style="232" customWidth="1"/>
    <col min="26" max="16384" width="9.140625" style="232"/>
  </cols>
  <sheetData>
    <row r="1" spans="1:24" ht="14.25" x14ac:dyDescent="0.25">
      <c r="B1" s="69" t="str">
        <f>+Coverpage!A1</f>
        <v>GFSM2014_V1.4</v>
      </c>
      <c r="G1" s="232" t="str">
        <f>Reporting_Country_Name</f>
        <v>Colombia</v>
      </c>
      <c r="I1" s="1050" t="str">
        <f>Coverpage!I8</f>
        <v>Colombia</v>
      </c>
      <c r="J1" s="1050"/>
      <c r="K1" s="1050"/>
      <c r="L1" s="1050"/>
      <c r="M1" s="1050"/>
      <c r="N1" s="227" t="str">
        <f>Reporting_Country_Code</f>
        <v>233</v>
      </c>
      <c r="Q1" s="125"/>
      <c r="R1" s="125"/>
    </row>
    <row r="2" spans="1:24" ht="14.25" x14ac:dyDescent="0.25">
      <c r="B2" s="897" t="s">
        <v>3155</v>
      </c>
      <c r="L2" s="1051" t="str">
        <f>Reporting_Period_Code</f>
        <v>2015</v>
      </c>
      <c r="M2" s="1051"/>
      <c r="N2" s="1051"/>
      <c r="Q2" s="125"/>
      <c r="R2" s="125"/>
    </row>
    <row r="3" spans="1:24" ht="12.95" customHeight="1" x14ac:dyDescent="0.2">
      <c r="I3" s="1052" t="str">
        <f>"In "&amp;Coverpage!$I$15&amp;" of "&amp;Coverpage!$I$14&amp;" / Fiscal year ends in "&amp;Coverpage!$I$11&amp;" "&amp;Coverpage!$I$12</f>
        <v>In Billion of Colombian Pesos (COP) / Fiscal year ends in December 31st</v>
      </c>
      <c r="J3" s="1052"/>
      <c r="K3" s="1052"/>
      <c r="L3" s="1052"/>
      <c r="M3" s="1052"/>
      <c r="N3" s="1052"/>
      <c r="P3" s="125"/>
      <c r="Q3" s="125"/>
      <c r="R3" s="125"/>
    </row>
    <row r="4" spans="1:24" ht="13.5" customHeight="1" x14ac:dyDescent="0.2">
      <c r="B4" s="898" t="s">
        <v>3156</v>
      </c>
      <c r="Q4" s="125"/>
      <c r="R4" s="125"/>
    </row>
    <row r="5" spans="1:24" ht="12.95" customHeight="1" x14ac:dyDescent="0.2">
      <c r="E5" s="908" t="s">
        <v>3169</v>
      </c>
      <c r="F5" s="410"/>
      <c r="G5" s="410"/>
      <c r="H5" s="410"/>
      <c r="I5" s="410"/>
      <c r="J5" s="410"/>
      <c r="K5" s="410"/>
      <c r="L5" s="410"/>
      <c r="M5" s="410"/>
      <c r="N5" s="411"/>
      <c r="Q5" s="504"/>
      <c r="R5" s="504"/>
    </row>
    <row r="6" spans="1:24" ht="12.95" hidden="1" customHeight="1" x14ac:dyDescent="0.2">
      <c r="E6" s="704" t="s">
        <v>1406</v>
      </c>
      <c r="F6" s="705" t="s">
        <v>1407</v>
      </c>
      <c r="G6" s="706" t="s">
        <v>1419</v>
      </c>
      <c r="H6" s="705" t="s">
        <v>539</v>
      </c>
      <c r="I6" s="212" t="s">
        <v>1408</v>
      </c>
      <c r="J6" s="705" t="s">
        <v>1418</v>
      </c>
      <c r="K6" s="706" t="s">
        <v>542</v>
      </c>
      <c r="L6" s="705" t="s">
        <v>1420</v>
      </c>
      <c r="M6" s="707" t="s">
        <v>1409</v>
      </c>
      <c r="N6" s="707" t="s">
        <v>1421</v>
      </c>
      <c r="Q6" s="504"/>
      <c r="R6" s="504"/>
    </row>
    <row r="7" spans="1:24" ht="12.95" customHeight="1" x14ac:dyDescent="0.2">
      <c r="E7" s="985" t="s">
        <v>537</v>
      </c>
      <c r="F7" s="986" t="s">
        <v>538</v>
      </c>
      <c r="G7" s="987" t="s">
        <v>140</v>
      </c>
      <c r="H7" s="987" t="s">
        <v>539</v>
      </c>
      <c r="I7" s="988" t="s">
        <v>540</v>
      </c>
      <c r="J7" s="986" t="s">
        <v>541</v>
      </c>
      <c r="K7" s="987" t="s">
        <v>542</v>
      </c>
      <c r="L7" s="986" t="s">
        <v>141</v>
      </c>
      <c r="M7" s="989" t="s">
        <v>543</v>
      </c>
      <c r="N7" s="989" t="s">
        <v>544</v>
      </c>
      <c r="Q7" s="504"/>
      <c r="R7" s="504"/>
    </row>
    <row r="8" spans="1:24" x14ac:dyDescent="0.2">
      <c r="B8" s="926" t="s">
        <v>3344</v>
      </c>
      <c r="C8" s="907"/>
      <c r="D8" s="415"/>
      <c r="E8" s="416"/>
      <c r="F8" s="416"/>
      <c r="G8" s="416"/>
      <c r="H8" s="417"/>
      <c r="I8" s="416"/>
      <c r="J8" s="416"/>
      <c r="K8" s="417"/>
      <c r="L8" s="416"/>
      <c r="M8" s="418"/>
      <c r="N8" s="416"/>
      <c r="P8" s="928"/>
      <c r="Q8" s="932"/>
      <c r="R8" s="1039" t="s">
        <v>3346</v>
      </c>
      <c r="S8" s="1040"/>
      <c r="T8" s="1040"/>
      <c r="U8" s="1040"/>
      <c r="V8" s="1040"/>
      <c r="W8" s="1040"/>
      <c r="X8" s="1041"/>
    </row>
    <row r="9" spans="1:24" ht="12.95" customHeight="1" x14ac:dyDescent="0.2">
      <c r="A9" s="164" t="s">
        <v>2161</v>
      </c>
      <c r="B9" s="698" t="s">
        <v>1298</v>
      </c>
      <c r="C9" s="906" t="s">
        <v>3157</v>
      </c>
      <c r="D9" s="132" t="s">
        <v>33</v>
      </c>
      <c r="E9" s="83"/>
      <c r="F9" s="83"/>
      <c r="G9" s="83"/>
      <c r="H9" s="86"/>
      <c r="I9" s="83"/>
      <c r="J9" s="83"/>
      <c r="K9" s="83"/>
      <c r="L9" s="83"/>
      <c r="M9" s="87"/>
      <c r="N9" s="83"/>
      <c r="P9" s="933" t="s">
        <v>3186</v>
      </c>
      <c r="Q9" s="929"/>
      <c r="R9" s="1044" t="s">
        <v>2331</v>
      </c>
      <c r="S9" s="1046" t="s">
        <v>2332</v>
      </c>
      <c r="T9" s="1046" t="s">
        <v>2312</v>
      </c>
      <c r="U9" s="1046" t="s">
        <v>2313</v>
      </c>
      <c r="V9" s="1046" t="s">
        <v>2314</v>
      </c>
      <c r="W9" s="1048" t="s">
        <v>2315</v>
      </c>
      <c r="X9" s="1042" t="s">
        <v>3366</v>
      </c>
    </row>
    <row r="10" spans="1:24" ht="12.95" customHeight="1" x14ac:dyDescent="0.2">
      <c r="A10" s="164" t="s">
        <v>2162</v>
      </c>
      <c r="B10" s="698" t="s">
        <v>1314</v>
      </c>
      <c r="C10" s="906" t="s">
        <v>3158</v>
      </c>
      <c r="D10" s="132" t="s">
        <v>33</v>
      </c>
      <c r="E10" s="83"/>
      <c r="F10" s="83"/>
      <c r="G10" s="83"/>
      <c r="H10" s="86"/>
      <c r="I10" s="83"/>
      <c r="J10" s="83"/>
      <c r="K10" s="83"/>
      <c r="L10" s="83"/>
      <c r="M10" s="87"/>
      <c r="N10" s="83"/>
      <c r="P10" s="931"/>
      <c r="Q10" s="930"/>
      <c r="R10" s="1045"/>
      <c r="S10" s="1047"/>
      <c r="T10" s="1047"/>
      <c r="U10" s="1047"/>
      <c r="V10" s="1047"/>
      <c r="W10" s="1049"/>
      <c r="X10" s="1043"/>
    </row>
    <row r="11" spans="1:24" ht="12.95" customHeight="1" x14ac:dyDescent="0.2">
      <c r="A11" s="164" t="s">
        <v>2163</v>
      </c>
      <c r="B11" s="698" t="s">
        <v>1330</v>
      </c>
      <c r="C11" s="906" t="s">
        <v>3159</v>
      </c>
      <c r="D11" s="132" t="s">
        <v>33</v>
      </c>
      <c r="E11" s="83"/>
      <c r="F11" s="83"/>
      <c r="G11" s="83"/>
      <c r="H11" s="86"/>
      <c r="I11" s="83"/>
      <c r="J11" s="83"/>
      <c r="K11" s="83"/>
      <c r="L11" s="83"/>
      <c r="M11" s="87"/>
      <c r="N11" s="83"/>
      <c r="P11" s="1036" t="s">
        <v>3349</v>
      </c>
      <c r="Q11" s="934" t="s">
        <v>2331</v>
      </c>
      <c r="R11" s="424">
        <f>+IF(AND(E9=0,E16=0),0,"error")</f>
        <v>0</v>
      </c>
      <c r="S11" s="425">
        <f>+IF(ROUND(F9,1)=ROUND(E17,1),ROUND(F9,1),"error")</f>
        <v>0</v>
      </c>
      <c r="T11" s="425">
        <f>+IF(ROUND(H9,1)=ROUND(E18,1),ROUND(H9,1),"error")</f>
        <v>0</v>
      </c>
      <c r="U11" s="425">
        <f>+IF(ROUND(I9,1)=ROUND(E19,1),ROUND(I9,1),"error")</f>
        <v>0</v>
      </c>
      <c r="V11" s="425">
        <f>+IF(ROUND(J9,1)=ROUND(E20,1),ROUND(J9,1),"error")</f>
        <v>0</v>
      </c>
      <c r="W11" s="426">
        <f>+IF(ROUND(K9,1)=ROUND(E21,1),ROUND(K9,1),"error")</f>
        <v>0</v>
      </c>
      <c r="X11" s="427">
        <f>+IF(OR(R11="error",S11="error",U11="error",V11="error",W11="error"),"error",SUM(R11:S11,U11:W11))</f>
        <v>0</v>
      </c>
    </row>
    <row r="12" spans="1:24" ht="21" customHeight="1" x14ac:dyDescent="0.2">
      <c r="A12" s="164" t="s">
        <v>2164</v>
      </c>
      <c r="B12" s="698" t="s">
        <v>1346</v>
      </c>
      <c r="C12" s="906" t="s">
        <v>3160</v>
      </c>
      <c r="D12" s="132" t="s">
        <v>33</v>
      </c>
      <c r="E12" s="83"/>
      <c r="F12" s="83"/>
      <c r="G12" s="83"/>
      <c r="H12" s="86"/>
      <c r="I12" s="83"/>
      <c r="J12" s="83"/>
      <c r="K12" s="83"/>
      <c r="L12" s="83"/>
      <c r="M12" s="87"/>
      <c r="N12" s="83"/>
      <c r="P12" s="1037"/>
      <c r="Q12" s="935" t="s">
        <v>2332</v>
      </c>
      <c r="R12" s="428">
        <f>+IF(ROUND(E10,1)=ROUND(F16,1),ROUND(E10,1),"error")</f>
        <v>0</v>
      </c>
      <c r="S12" s="429">
        <f>+IF(AND(F10=0,F17=0),0,"error")</f>
        <v>0</v>
      </c>
      <c r="T12" s="430">
        <f>+IF(ROUND(H10,1)=ROUND(F18,1),ROUND(H10,1),"error")</f>
        <v>0</v>
      </c>
      <c r="U12" s="430">
        <f>+IF(ROUND(I10,1)=ROUND(F19,1),ROUND(I10,1),"error")</f>
        <v>0</v>
      </c>
      <c r="V12" s="430">
        <f>+IF(ROUND(J10,1)=ROUND(F20,1),ROUND(J10,1),"error")</f>
        <v>0</v>
      </c>
      <c r="W12" s="431">
        <f>+IF(ROUND(K10,1)=ROUND(F21,1),ROUND(K10,1),"error")</f>
        <v>0</v>
      </c>
      <c r="X12" s="432">
        <f>+IF(OR(R12="error",S12="error",U12="error",V12="error",W12="error"),"error",SUM(R12:S12,U12:W12))</f>
        <v>0</v>
      </c>
    </row>
    <row r="13" spans="1:24" ht="12.95" customHeight="1" x14ac:dyDescent="0.2">
      <c r="A13" s="164" t="s">
        <v>2165</v>
      </c>
      <c r="B13" s="698" t="s">
        <v>1362</v>
      </c>
      <c r="C13" s="906" t="s">
        <v>3161</v>
      </c>
      <c r="D13" s="132" t="s">
        <v>33</v>
      </c>
      <c r="E13" s="83"/>
      <c r="F13" s="83"/>
      <c r="G13" s="83"/>
      <c r="H13" s="86"/>
      <c r="I13" s="83"/>
      <c r="J13" s="83"/>
      <c r="K13" s="83"/>
      <c r="L13" s="83"/>
      <c r="M13" s="87"/>
      <c r="N13" s="83"/>
      <c r="P13" s="1037"/>
      <c r="Q13" s="935" t="s">
        <v>2312</v>
      </c>
      <c r="R13" s="428">
        <f>+IF(ROUND(E11,1)=ROUND(H16,1),ROUND(E11,1),"error")</f>
        <v>0</v>
      </c>
      <c r="S13" s="430">
        <f>+IF(ROUND(F11,1)=ROUND(H17,1),ROUND(F11,1),"error")</f>
        <v>0</v>
      </c>
      <c r="T13" s="429">
        <f>+IF(AND(H11=0,H18=0),0,"error")</f>
        <v>0</v>
      </c>
      <c r="U13" s="430">
        <f>+IF(ROUND(I11,1)=ROUND(H19,1),ROUND(I11,1),"error")</f>
        <v>0</v>
      </c>
      <c r="V13" s="430">
        <f>+IF(ROUND(J11,1)=ROUND(H20,1),ROUND(J11,1),"error")</f>
        <v>0</v>
      </c>
      <c r="W13" s="431">
        <f>+IF(ROUND(K11,1)=ROUND(H21,1),ROUND(K11,1),"error")</f>
        <v>0</v>
      </c>
      <c r="X13" s="432">
        <f>+IF(OR(T13="error",U13="error",V13="error",W13="error"),"error",SUM(T13:W13))</f>
        <v>0</v>
      </c>
    </row>
    <row r="14" spans="1:24" ht="18.75" x14ac:dyDescent="0.2">
      <c r="A14" s="164" t="s">
        <v>2166</v>
      </c>
      <c r="B14" s="698" t="s">
        <v>1378</v>
      </c>
      <c r="C14" s="906" t="s">
        <v>3162</v>
      </c>
      <c r="D14" s="132" t="s">
        <v>33</v>
      </c>
      <c r="E14" s="83"/>
      <c r="F14" s="83"/>
      <c r="G14" s="83"/>
      <c r="H14" s="86"/>
      <c r="I14" s="83"/>
      <c r="J14" s="83"/>
      <c r="K14" s="83"/>
      <c r="L14" s="83"/>
      <c r="M14" s="87"/>
      <c r="N14" s="83"/>
      <c r="P14" s="1037"/>
      <c r="Q14" s="936" t="s">
        <v>2313</v>
      </c>
      <c r="R14" s="433">
        <f>+IF(ROUND(E12,1)=ROUND(I16,1),ROUND(E12,1),"error")</f>
        <v>0</v>
      </c>
      <c r="S14" s="434">
        <f>+IF(ROUND(F12,1)=ROUND(I17,1),ROUND(F12,1),"error")</f>
        <v>0</v>
      </c>
      <c r="T14" s="434">
        <f>+IF(ROUND(H12,1)=ROUND(I18,1),ROUND(H12,1),"error")</f>
        <v>0</v>
      </c>
      <c r="U14" s="435">
        <f>+IF(AND(I12=0,I19=0),0,"error")</f>
        <v>0</v>
      </c>
      <c r="V14" s="434">
        <f>+IF(ROUND(J12,1)=ROUND(I20,1),ROUND(J12,1),"error")</f>
        <v>0</v>
      </c>
      <c r="W14" s="436">
        <f>+IF(ROUND(K12,1)=ROUND(I21,1),ROUND(K12,1),"error")</f>
        <v>0</v>
      </c>
      <c r="X14" s="432">
        <f>+IF(OR(R14="error",S14="error",U14="error",V14="error",W14="error"),"error",SUM(R14:S14,U14:W14))</f>
        <v>0</v>
      </c>
    </row>
    <row r="15" spans="1:24" ht="12.95" customHeight="1" x14ac:dyDescent="0.2">
      <c r="A15" s="164"/>
      <c r="B15" s="958" t="s">
        <v>3350</v>
      </c>
      <c r="C15" s="700"/>
      <c r="D15" s="439"/>
      <c r="E15" s="421"/>
      <c r="F15" s="421"/>
      <c r="G15" s="421"/>
      <c r="H15" s="422"/>
      <c r="I15" s="421"/>
      <c r="J15" s="421"/>
      <c r="K15" s="422"/>
      <c r="L15" s="421"/>
      <c r="M15" s="423"/>
      <c r="N15" s="421"/>
      <c r="P15" s="1037"/>
      <c r="Q15" s="935" t="s">
        <v>2314</v>
      </c>
      <c r="R15" s="433">
        <f>+IF(ROUND(E13,1)=ROUND(J16,1),ROUND(E13,1),"error")</f>
        <v>0</v>
      </c>
      <c r="S15" s="434">
        <f>+IF(ROUND(F13,1)=ROUND(J17,1),ROUND(F13,1),"error")</f>
        <v>0</v>
      </c>
      <c r="T15" s="434">
        <f>+IF(ROUND(H13,1)=ROUND(J18,1),ROUND(H13,1),"error")</f>
        <v>0</v>
      </c>
      <c r="U15" s="437">
        <f>+IF(ROUND(I13,1)=ROUND(J19,1),ROUND(I13,1),"error")</f>
        <v>0</v>
      </c>
      <c r="V15" s="435">
        <f>+IF(AND(J13=0,J20=0),0,"error")</f>
        <v>0</v>
      </c>
      <c r="W15" s="436">
        <f>+IF(ROUND(K13,1)=ROUND(J21,1),ROUND(K13,1),"error")</f>
        <v>0</v>
      </c>
      <c r="X15" s="432">
        <f>+IF(OR(R15="error",S15="error",U15="error",V15="error",W15="error"),"error",SUM(R15:S15,U15:W15))</f>
        <v>0</v>
      </c>
    </row>
    <row r="16" spans="1:24" ht="12.95" customHeight="1" x14ac:dyDescent="0.2">
      <c r="A16" s="164" t="s">
        <v>2167</v>
      </c>
      <c r="B16" s="698" t="s">
        <v>1299</v>
      </c>
      <c r="C16" s="906" t="s">
        <v>3163</v>
      </c>
      <c r="D16" s="132" t="s">
        <v>33</v>
      </c>
      <c r="E16" s="83"/>
      <c r="F16" s="83"/>
      <c r="G16" s="83"/>
      <c r="H16" s="86"/>
      <c r="I16" s="83"/>
      <c r="J16" s="83"/>
      <c r="K16" s="86"/>
      <c r="L16" s="83"/>
      <c r="M16" s="87"/>
      <c r="N16" s="83"/>
      <c r="P16" s="1037"/>
      <c r="Q16" s="937" t="s">
        <v>2315</v>
      </c>
      <c r="R16" s="433">
        <f>+IF(ROUND(E14,1)=ROUND(K16,1),ROUND(E14,1),"error")</f>
        <v>0</v>
      </c>
      <c r="S16" s="434">
        <f>+IF(ROUND(F14,1)=ROUND(K17,1),ROUND(F14,1),"error")</f>
        <v>0</v>
      </c>
      <c r="T16" s="434">
        <f>+IF(ROUND(H14,1)=ROUND(K18,1),ROUND(H14,1),"error")</f>
        <v>0</v>
      </c>
      <c r="U16" s="437">
        <f>+IF(ROUND(I14,1)=ROUND(K19,1),ROUND(I14,1),"error")</f>
        <v>0</v>
      </c>
      <c r="V16" s="437">
        <f>+IF(ROUND(J14,1)=ROUND(K20,1),ROUND(J14,1),"error")</f>
        <v>0</v>
      </c>
      <c r="W16" s="438">
        <f>+IF(AND(K14=0,K21=0),0,"error")</f>
        <v>0</v>
      </c>
      <c r="X16" s="432">
        <f>+IF(OR(R16="error",S16="error",U16="error",V16="error",W16="error"),"error",SUM(R16:S16,U16:W16))</f>
        <v>0</v>
      </c>
    </row>
    <row r="17" spans="1:24" ht="12.95" customHeight="1" x14ac:dyDescent="0.2">
      <c r="A17" s="164" t="s">
        <v>2168</v>
      </c>
      <c r="B17" s="698" t="s">
        <v>1315</v>
      </c>
      <c r="C17" s="906" t="s">
        <v>3164</v>
      </c>
      <c r="D17" s="132" t="s">
        <v>33</v>
      </c>
      <c r="E17" s="83"/>
      <c r="F17" s="83"/>
      <c r="G17" s="83"/>
      <c r="H17" s="86"/>
      <c r="I17" s="83"/>
      <c r="J17" s="83"/>
      <c r="K17" s="86"/>
      <c r="L17" s="83"/>
      <c r="M17" s="87"/>
      <c r="N17" s="83"/>
      <c r="P17" s="1038"/>
      <c r="Q17" s="964" t="s">
        <v>3365</v>
      </c>
      <c r="R17" s="440">
        <f>+IF(OR(R11="error",R12="error",R14="error",R15="error",R16="error"),"error",SUM(R11:R12,R14:R16))</f>
        <v>0</v>
      </c>
      <c r="S17" s="440">
        <f>+IF(OR(S11="error",S12="error",S14="error",S15="error",S16="error"),"error",SUM(S11:S12,S14:S16))</f>
        <v>0</v>
      </c>
      <c r="T17" s="441">
        <f>+IF(OR(T13="error",T14="error",T15="error",T16="error"),"error",SUM(T13:T16))</f>
        <v>0</v>
      </c>
      <c r="U17" s="441">
        <f>+IF(OR(U11="error",U12="error",U14="error",U15="error",U16="error"),"error",SUM(U11:U12,U14:U16))</f>
        <v>0</v>
      </c>
      <c r="V17" s="441">
        <f>+IF(OR(V11="error",V12="error",V14="error",V15="error",V16="error"),"error",SUM(V11:V12,V14:V16))</f>
        <v>0</v>
      </c>
      <c r="W17" s="441">
        <f>+IF(OR(W11="error",W12="error",W14="error",W15="error",W16="error"),"error",SUM(W11:W12,W14:W16))</f>
        <v>0</v>
      </c>
      <c r="X17" s="442"/>
    </row>
    <row r="18" spans="1:24" ht="12.95" customHeight="1" x14ac:dyDescent="0.2">
      <c r="A18" s="164" t="s">
        <v>2169</v>
      </c>
      <c r="B18" s="698" t="s">
        <v>1331</v>
      </c>
      <c r="C18" s="906" t="s">
        <v>3165</v>
      </c>
      <c r="D18" s="132" t="s">
        <v>33</v>
      </c>
      <c r="E18" s="83"/>
      <c r="F18" s="83"/>
      <c r="G18" s="83"/>
      <c r="H18" s="86"/>
      <c r="I18" s="83"/>
      <c r="J18" s="83"/>
      <c r="K18" s="86"/>
      <c r="L18" s="83"/>
      <c r="M18" s="87"/>
      <c r="N18" s="83"/>
      <c r="P18" s="443"/>
      <c r="Q18" s="443"/>
      <c r="R18" s="444"/>
      <c r="S18" s="444"/>
      <c r="T18" s="444"/>
      <c r="U18" s="444"/>
      <c r="V18" s="444"/>
      <c r="W18" s="444"/>
      <c r="X18" s="445"/>
    </row>
    <row r="19" spans="1:24" ht="12.95" customHeight="1" x14ac:dyDescent="0.2">
      <c r="A19" s="164" t="s">
        <v>2170</v>
      </c>
      <c r="B19" s="698" t="s">
        <v>1347</v>
      </c>
      <c r="C19" s="906" t="s">
        <v>3166</v>
      </c>
      <c r="D19" s="132" t="s">
        <v>33</v>
      </c>
      <c r="E19" s="83"/>
      <c r="F19" s="83"/>
      <c r="G19" s="83"/>
      <c r="H19" s="86"/>
      <c r="I19" s="83"/>
      <c r="J19" s="83"/>
      <c r="K19" s="86"/>
      <c r="L19" s="83"/>
      <c r="M19" s="87"/>
      <c r="N19" s="83"/>
      <c r="P19" s="443"/>
      <c r="Q19" s="443"/>
      <c r="R19" s="444"/>
      <c r="S19" s="444"/>
      <c r="T19" s="444"/>
      <c r="U19" s="444"/>
      <c r="V19" s="444"/>
      <c r="W19" s="444"/>
      <c r="X19" s="444"/>
    </row>
    <row r="20" spans="1:24" ht="12.95" customHeight="1" x14ac:dyDescent="0.2">
      <c r="A20" s="164" t="s">
        <v>2171</v>
      </c>
      <c r="B20" s="698" t="s">
        <v>1363</v>
      </c>
      <c r="C20" s="906" t="s">
        <v>3167</v>
      </c>
      <c r="D20" s="132" t="s">
        <v>33</v>
      </c>
      <c r="E20" s="83"/>
      <c r="F20" s="83"/>
      <c r="G20" s="83"/>
      <c r="H20" s="86"/>
      <c r="I20" s="83"/>
      <c r="J20" s="83"/>
      <c r="K20" s="86"/>
      <c r="L20" s="83"/>
      <c r="M20" s="87"/>
      <c r="N20" s="83"/>
      <c r="P20" s="443"/>
      <c r="Q20" s="443"/>
      <c r="R20" s="444"/>
      <c r="S20" s="444"/>
      <c r="T20" s="444"/>
      <c r="U20" s="444"/>
      <c r="V20" s="444"/>
      <c r="W20" s="444"/>
      <c r="X20" s="444"/>
    </row>
    <row r="21" spans="1:24" ht="12.95" customHeight="1" x14ac:dyDescent="0.2">
      <c r="A21" s="164" t="s">
        <v>2172</v>
      </c>
      <c r="B21" s="699" t="s">
        <v>1379</v>
      </c>
      <c r="C21" s="716" t="s">
        <v>3168</v>
      </c>
      <c r="D21" s="446" t="s">
        <v>33</v>
      </c>
      <c r="E21" s="85"/>
      <c r="F21" s="85"/>
      <c r="G21" s="85"/>
      <c r="H21" s="88"/>
      <c r="I21" s="85"/>
      <c r="J21" s="85"/>
      <c r="K21" s="88"/>
      <c r="L21" s="85"/>
      <c r="M21" s="89"/>
      <c r="N21" s="85"/>
      <c r="P21" s="443"/>
      <c r="Q21" s="443"/>
      <c r="R21" s="444"/>
      <c r="S21" s="444"/>
      <c r="T21" s="444"/>
      <c r="U21" s="444"/>
      <c r="V21" s="444"/>
      <c r="W21" s="444"/>
      <c r="X21" s="444"/>
    </row>
    <row r="22" spans="1:24" ht="12.95" customHeight="1" x14ac:dyDescent="0.2">
      <c r="A22" s="164"/>
      <c r="P22" s="443"/>
      <c r="Q22" s="443"/>
      <c r="R22" s="444"/>
      <c r="S22" s="444"/>
      <c r="T22" s="444"/>
      <c r="U22" s="444"/>
      <c r="V22" s="444"/>
      <c r="W22" s="444"/>
      <c r="X22" s="444"/>
    </row>
    <row r="23" spans="1:24" ht="12.95" customHeight="1" x14ac:dyDescent="0.2">
      <c r="A23" s="164"/>
      <c r="E23" s="909" t="s">
        <v>3170</v>
      </c>
      <c r="F23" s="410"/>
      <c r="G23" s="410"/>
      <c r="H23" s="410"/>
      <c r="I23" s="410"/>
      <c r="J23" s="410"/>
      <c r="K23" s="410"/>
      <c r="L23" s="410"/>
      <c r="M23" s="410"/>
      <c r="N23" s="411"/>
      <c r="O23" s="450"/>
      <c r="P23" s="443"/>
      <c r="Q23" s="443"/>
      <c r="R23" s="444"/>
      <c r="S23" s="444"/>
      <c r="T23" s="444"/>
      <c r="U23" s="444"/>
      <c r="V23" s="444"/>
      <c r="W23" s="444"/>
      <c r="X23" s="444"/>
    </row>
    <row r="24" spans="1:24" ht="12.95" customHeight="1" x14ac:dyDescent="0.2">
      <c r="A24" s="164"/>
      <c r="E24" s="704" t="s">
        <v>537</v>
      </c>
      <c r="F24" s="705" t="s">
        <v>538</v>
      </c>
      <c r="G24" s="706" t="s">
        <v>140</v>
      </c>
      <c r="H24" s="705" t="s">
        <v>539</v>
      </c>
      <c r="I24" s="212" t="s">
        <v>540</v>
      </c>
      <c r="J24" s="705" t="s">
        <v>541</v>
      </c>
      <c r="K24" s="706" t="s">
        <v>542</v>
      </c>
      <c r="L24" s="705" t="s">
        <v>141</v>
      </c>
      <c r="M24" s="707" t="s">
        <v>543</v>
      </c>
      <c r="N24" s="707" t="s">
        <v>544</v>
      </c>
      <c r="O24" s="450"/>
      <c r="P24" s="443"/>
      <c r="Q24" s="443"/>
      <c r="R24" s="444"/>
      <c r="S24" s="444"/>
      <c r="T24" s="444"/>
      <c r="U24" s="444"/>
      <c r="V24" s="444"/>
      <c r="W24" s="444"/>
      <c r="X24" s="444"/>
    </row>
    <row r="25" spans="1:24" x14ac:dyDescent="0.2">
      <c r="A25" s="164"/>
      <c r="B25" s="926" t="s">
        <v>3345</v>
      </c>
      <c r="C25" s="139"/>
      <c r="D25" s="415"/>
      <c r="E25" s="416"/>
      <c r="F25" s="416"/>
      <c r="G25" s="416"/>
      <c r="H25" s="417"/>
      <c r="I25" s="416"/>
      <c r="J25" s="416"/>
      <c r="K25" s="417"/>
      <c r="L25" s="416"/>
      <c r="M25" s="418"/>
      <c r="N25" s="416"/>
      <c r="O25" s="450"/>
      <c r="P25" s="938"/>
      <c r="Q25" s="942"/>
      <c r="R25" s="1039" t="s">
        <v>3347</v>
      </c>
      <c r="S25" s="1040"/>
      <c r="T25" s="1040"/>
      <c r="U25" s="1040"/>
      <c r="V25" s="1040"/>
      <c r="W25" s="1040"/>
      <c r="X25" s="1041"/>
    </row>
    <row r="26" spans="1:24" ht="12.95" customHeight="1" x14ac:dyDescent="0.2">
      <c r="A26" s="164"/>
      <c r="B26" s="130" t="s">
        <v>1400</v>
      </c>
      <c r="C26" s="899" t="s">
        <v>3157</v>
      </c>
      <c r="D26" s="132" t="s">
        <v>33</v>
      </c>
      <c r="E26" s="421">
        <f>IF(Table1!E102="NP",0,Table1!E102)</f>
        <v>0</v>
      </c>
      <c r="F26" s="421">
        <f>IF(Table1!F102="NP",0,Table1!F102)</f>
        <v>0</v>
      </c>
      <c r="G26" s="421">
        <f>IF(Table1!G102="NP",0,Table1!G102)</f>
        <v>0</v>
      </c>
      <c r="H26" s="422">
        <f t="shared" ref="H26:H31" si="0">SUM(E26:G26)</f>
        <v>0</v>
      </c>
      <c r="I26" s="421">
        <f>IF(Table1!I102="NP",0,Table1!I102)</f>
        <v>0</v>
      </c>
      <c r="J26" s="421">
        <f>IF(Table1!J102="NP",0,Table1!J102)</f>
        <v>0</v>
      </c>
      <c r="K26" s="421">
        <f>IF(Table1!K102="NP",0,Table1!K102)</f>
        <v>0</v>
      </c>
      <c r="L26" s="421">
        <f>IF(Table1!L102="NP",0,Table1!L102)</f>
        <v>0</v>
      </c>
      <c r="M26" s="423">
        <f t="shared" ref="M26:M31" si="1">SUM(H26:L26)</f>
        <v>0</v>
      </c>
      <c r="N26" s="421">
        <f>IF(Table1!N102="NP",0,Table1!N102)</f>
        <v>0</v>
      </c>
      <c r="O26" s="450"/>
      <c r="P26" s="943" t="s">
        <v>3187</v>
      </c>
      <c r="Q26" s="939"/>
      <c r="R26" s="1044" t="s">
        <v>2331</v>
      </c>
      <c r="S26" s="1046" t="s">
        <v>2332</v>
      </c>
      <c r="T26" s="1046" t="s">
        <v>2312</v>
      </c>
      <c r="U26" s="1046" t="s">
        <v>2313</v>
      </c>
      <c r="V26" s="1046" t="s">
        <v>2314</v>
      </c>
      <c r="W26" s="1048" t="s">
        <v>2315</v>
      </c>
      <c r="X26" s="1042" t="s">
        <v>3366</v>
      </c>
    </row>
    <row r="27" spans="1:24" ht="12.95" customHeight="1" x14ac:dyDescent="0.2">
      <c r="A27" s="164"/>
      <c r="B27" s="130" t="s">
        <v>1401</v>
      </c>
      <c r="C27" s="899" t="s">
        <v>3158</v>
      </c>
      <c r="D27" s="132" t="s">
        <v>33</v>
      </c>
      <c r="E27" s="421">
        <f>IF(Table1!E103="NP",0,Table1!E103)</f>
        <v>0</v>
      </c>
      <c r="F27" s="421">
        <f>IF(Table1!F103="NP",0,Table1!F103)</f>
        <v>0</v>
      </c>
      <c r="G27" s="421">
        <f>IF(Table1!G103="NP",0,Table1!G103)</f>
        <v>0</v>
      </c>
      <c r="H27" s="422">
        <f t="shared" si="0"/>
        <v>0</v>
      </c>
      <c r="I27" s="421">
        <f>IF(Table1!I103="NP",0,Table1!I103)</f>
        <v>0</v>
      </c>
      <c r="J27" s="421">
        <f>IF(Table1!J103="NP",0,Table1!J103)</f>
        <v>0</v>
      </c>
      <c r="K27" s="421">
        <f>IF(Table1!K103="NP",0,Table1!K103)</f>
        <v>0</v>
      </c>
      <c r="L27" s="421">
        <f>IF(Table1!L103="NP",0,Table1!L103)</f>
        <v>0</v>
      </c>
      <c r="M27" s="423">
        <f t="shared" si="1"/>
        <v>0</v>
      </c>
      <c r="N27" s="421">
        <f>IF(Table1!N103="NP",0,Table1!N103)</f>
        <v>0</v>
      </c>
      <c r="O27" s="450"/>
      <c r="P27" s="941"/>
      <c r="Q27" s="940"/>
      <c r="R27" s="1045"/>
      <c r="S27" s="1047"/>
      <c r="T27" s="1047"/>
      <c r="U27" s="1047"/>
      <c r="V27" s="1047"/>
      <c r="W27" s="1049"/>
      <c r="X27" s="1043"/>
    </row>
    <row r="28" spans="1:24" ht="12.95" customHeight="1" x14ac:dyDescent="0.2">
      <c r="A28" s="164"/>
      <c r="B28" s="130" t="s">
        <v>1402</v>
      </c>
      <c r="C28" s="899" t="s">
        <v>3159</v>
      </c>
      <c r="D28" s="132" t="s">
        <v>33</v>
      </c>
      <c r="E28" s="421">
        <f>IF(Table1!E104="NP",0,Table1!E104)</f>
        <v>0</v>
      </c>
      <c r="F28" s="421">
        <f>IF(Table1!F104="NP",0,Table1!F104)</f>
        <v>0</v>
      </c>
      <c r="G28" s="421">
        <f>IF(Table1!G104="NP",0,Table1!G104)</f>
        <v>0</v>
      </c>
      <c r="H28" s="422">
        <f t="shared" si="0"/>
        <v>0</v>
      </c>
      <c r="I28" s="421">
        <f>IF(Table1!I104="NP",0,Table1!I104)</f>
        <v>0</v>
      </c>
      <c r="J28" s="421">
        <f>IF(Table1!J104="NP",0,Table1!J104)</f>
        <v>0</v>
      </c>
      <c r="K28" s="421">
        <f>IF(Table1!K104="NP",0,Table1!K104)</f>
        <v>0</v>
      </c>
      <c r="L28" s="421">
        <f>IF(Table1!L104="NP",0,Table1!L104)</f>
        <v>0</v>
      </c>
      <c r="M28" s="423">
        <f t="shared" si="1"/>
        <v>0</v>
      </c>
      <c r="N28" s="421">
        <f>IF(Table1!N104="NP",0,Table1!N104)</f>
        <v>0</v>
      </c>
      <c r="O28" s="450"/>
      <c r="P28" s="1036" t="s">
        <v>3348</v>
      </c>
      <c r="Q28" s="944" t="s">
        <v>2331</v>
      </c>
      <c r="R28" s="424">
        <f>+IF(AND(E26=0,E33=0),0,"error")</f>
        <v>0</v>
      </c>
      <c r="S28" s="425">
        <f>+IF(ROUND(F26,1)=ROUND(E34,1),ROUND(F26,1),"error")</f>
        <v>0</v>
      </c>
      <c r="T28" s="425">
        <f>+IF(ROUND(H26,1)=ROUND(E35,1),ROUND(H26,1),"error")</f>
        <v>0</v>
      </c>
      <c r="U28" s="425">
        <f>+IF(ROUND(I26,1)=ROUND(E36,1),ROUND(I26,1),"error")</f>
        <v>0</v>
      </c>
      <c r="V28" s="425">
        <f>+IF(ROUND(J26,1)=ROUND(E37,1),ROUND(J26,1),"error")</f>
        <v>0</v>
      </c>
      <c r="W28" s="426">
        <f>+IF(ROUND(K26,1)=ROUND(E38,1),ROUND(K26,1),"error")</f>
        <v>0</v>
      </c>
      <c r="X28" s="427">
        <f>+IF(OR(R28="error",S28="error",U28="error",V28="error",W28="error"),"error",SUM(R28:S28,U28:W28))</f>
        <v>0</v>
      </c>
    </row>
    <row r="29" spans="1:24" ht="19.5" customHeight="1" x14ac:dyDescent="0.2">
      <c r="A29" s="164"/>
      <c r="B29" s="130" t="s">
        <v>1403</v>
      </c>
      <c r="C29" s="899" t="s">
        <v>3160</v>
      </c>
      <c r="D29" s="132" t="s">
        <v>33</v>
      </c>
      <c r="E29" s="421">
        <f>IF(Table1!E105="NP",0,Table1!E105)</f>
        <v>0</v>
      </c>
      <c r="F29" s="421">
        <f>IF(Table1!F105="NP",0,Table1!F105)</f>
        <v>0</v>
      </c>
      <c r="G29" s="421">
        <f>IF(Table1!G105="NP",0,Table1!G105)</f>
        <v>0</v>
      </c>
      <c r="H29" s="422">
        <f t="shared" si="0"/>
        <v>0</v>
      </c>
      <c r="I29" s="421">
        <f>IF(Table1!I105="NP",0,Table1!I105)</f>
        <v>0</v>
      </c>
      <c r="J29" s="421">
        <f>IF(Table1!J105="NP",0,Table1!J105)</f>
        <v>0</v>
      </c>
      <c r="K29" s="421">
        <f>IF(Table1!K105="NP",0,Table1!K105)</f>
        <v>0</v>
      </c>
      <c r="L29" s="421">
        <f>IF(Table1!L105="NP",0,Table1!L105)</f>
        <v>0</v>
      </c>
      <c r="M29" s="423">
        <f t="shared" si="1"/>
        <v>0</v>
      </c>
      <c r="N29" s="421">
        <f>IF(Table1!N105="NP",0,Table1!N105)</f>
        <v>0</v>
      </c>
      <c r="O29" s="450"/>
      <c r="P29" s="1037"/>
      <c r="Q29" s="945" t="s">
        <v>2332</v>
      </c>
      <c r="R29" s="428">
        <f>+IF(ROUND(E27,1)=ROUND(F33,1),ROUND(E27,1),"error")</f>
        <v>0</v>
      </c>
      <c r="S29" s="429">
        <f>+IF(AND(F27=0,F34=0),0,"error")</f>
        <v>0</v>
      </c>
      <c r="T29" s="430">
        <f>+IF(ROUND(H27,1)=ROUND(F35,1),ROUND(H27,1),"error")</f>
        <v>0</v>
      </c>
      <c r="U29" s="430">
        <f>+IF(ROUND(I27,1)=ROUND(F36,1),ROUND(I27,1),"error")</f>
        <v>0</v>
      </c>
      <c r="V29" s="430">
        <f>+IF(ROUND(J27,1)=ROUND(F37,1),ROUND(J27,1),"error")</f>
        <v>0</v>
      </c>
      <c r="W29" s="431">
        <f>+IF(ROUND(K27,1)=ROUND(F38,1),ROUND(K27,1),"error")</f>
        <v>0</v>
      </c>
      <c r="X29" s="432">
        <f>+IF(OR(R29="error",S29="error",U29="error",V29="error",W29="error"),"error",SUM(R29:S29,U29:W29))</f>
        <v>0</v>
      </c>
    </row>
    <row r="30" spans="1:24" ht="12.95" customHeight="1" x14ac:dyDescent="0.2">
      <c r="A30" s="164"/>
      <c r="B30" s="130" t="s">
        <v>1404</v>
      </c>
      <c r="C30" s="899" t="s">
        <v>3161</v>
      </c>
      <c r="D30" s="132" t="s">
        <v>33</v>
      </c>
      <c r="E30" s="421">
        <f>IF(Table1!E106="NP",0,Table1!E106)</f>
        <v>0</v>
      </c>
      <c r="F30" s="421">
        <f>IF(Table1!F106="NP",0,Table1!F106)</f>
        <v>0</v>
      </c>
      <c r="G30" s="421">
        <f>IF(Table1!G106="NP",0,Table1!G106)</f>
        <v>0</v>
      </c>
      <c r="H30" s="422">
        <f t="shared" si="0"/>
        <v>0</v>
      </c>
      <c r="I30" s="421">
        <f>IF(Table1!I106="NP",0,Table1!I106)</f>
        <v>0</v>
      </c>
      <c r="J30" s="421">
        <f>IF(Table1!J106="NP",0,Table1!J106)</f>
        <v>0</v>
      </c>
      <c r="K30" s="421">
        <f>IF(Table1!K106="NP",0,Table1!K106)</f>
        <v>0</v>
      </c>
      <c r="L30" s="421">
        <f>IF(Table1!L106="NP",0,Table1!L106)</f>
        <v>0</v>
      </c>
      <c r="M30" s="423">
        <f t="shared" si="1"/>
        <v>0</v>
      </c>
      <c r="N30" s="421">
        <f>IF(Table1!N106="NP",0,Table1!N106)</f>
        <v>0</v>
      </c>
      <c r="O30" s="450"/>
      <c r="P30" s="1037"/>
      <c r="Q30" s="945" t="s">
        <v>2312</v>
      </c>
      <c r="R30" s="428">
        <f>+IF(ROUND(E28,1)=ROUND(H33,1),ROUND(E28,1),"error")</f>
        <v>0</v>
      </c>
      <c r="S30" s="430">
        <f>+IF(ROUND(F28,1)=ROUND(H34,1),ROUND(F28,1),"error")</f>
        <v>0</v>
      </c>
      <c r="T30" s="429">
        <f>+IF(AND(H28=0,H35=0),0,"error")</f>
        <v>0</v>
      </c>
      <c r="U30" s="430">
        <f>+IF(ROUND(I28,1)=ROUND(H36,1),ROUND(I28,1),"error")</f>
        <v>0</v>
      </c>
      <c r="V30" s="430">
        <f>+IF(ROUND(J28,1)=ROUND(H37,1),ROUND(J28,1),"error")</f>
        <v>0</v>
      </c>
      <c r="W30" s="431">
        <f>+IF(ROUND(K28,1)=ROUND(H38,1),ROUND(K28,1),"error")</f>
        <v>0</v>
      </c>
      <c r="X30" s="432">
        <f>+IF(OR(T30="error",U30="error",V30="error",W30="error"),"error",SUM(T30:W30))</f>
        <v>0</v>
      </c>
    </row>
    <row r="31" spans="1:24" ht="18.75" x14ac:dyDescent="0.2">
      <c r="A31" s="164"/>
      <c r="B31" s="130" t="s">
        <v>1405</v>
      </c>
      <c r="C31" s="899" t="s">
        <v>3162</v>
      </c>
      <c r="D31" s="132" t="s">
        <v>33</v>
      </c>
      <c r="E31" s="421">
        <f>IF(Table1!E107="NP",0,Table1!E107)</f>
        <v>0</v>
      </c>
      <c r="F31" s="421">
        <f>IF(Table1!F107="NP",0,Table1!F107)</f>
        <v>0</v>
      </c>
      <c r="G31" s="421">
        <f>IF(Table1!G107="NP",0,Table1!G107)</f>
        <v>0</v>
      </c>
      <c r="H31" s="422">
        <f t="shared" si="0"/>
        <v>0</v>
      </c>
      <c r="I31" s="421">
        <f>IF(Table1!I107="NP",0,Table1!I107)</f>
        <v>0</v>
      </c>
      <c r="J31" s="421">
        <f>IF(Table1!J107="NP",0,Table1!J107)</f>
        <v>0</v>
      </c>
      <c r="K31" s="421">
        <f>IF(Table1!K107="NP",0,Table1!K107)</f>
        <v>0</v>
      </c>
      <c r="L31" s="421">
        <f>IF(Table1!L107="NP",0,Table1!L107)</f>
        <v>0</v>
      </c>
      <c r="M31" s="423">
        <f t="shared" si="1"/>
        <v>0</v>
      </c>
      <c r="N31" s="421">
        <f>IF(Table1!N107="NP",0,Table1!N107)</f>
        <v>0</v>
      </c>
      <c r="O31" s="450"/>
      <c r="P31" s="1037"/>
      <c r="Q31" s="946" t="s">
        <v>2313</v>
      </c>
      <c r="R31" s="433">
        <f>+IF(ROUND(E29,1)=ROUND(I33,1),ROUND(E29,1),"error")</f>
        <v>0</v>
      </c>
      <c r="S31" s="434">
        <f>+IF(ROUND(F29,1)=ROUND(I34,1),ROUND(F29,1),"error")</f>
        <v>0</v>
      </c>
      <c r="T31" s="434">
        <f>+IF(ROUND(H29,1)=ROUND(I35,1),ROUND(H29,1),"error")</f>
        <v>0</v>
      </c>
      <c r="U31" s="435">
        <f>+IF(AND(I29=0,I36=0),0,"error")</f>
        <v>0</v>
      </c>
      <c r="V31" s="434">
        <f>+IF(ROUND(J29,1)=ROUND(I37,1),ROUND(J29,1),"error")</f>
        <v>0</v>
      </c>
      <c r="W31" s="436">
        <f>+IF(ROUND(K29,1)=ROUND(I38,1),ROUND(K29,1),"error")</f>
        <v>0</v>
      </c>
      <c r="X31" s="432">
        <f>+IF(OR(R31="error",S31="error",U31="error",V31="error",W31="error"),"error",SUM(R31:S31,U31:W31))</f>
        <v>0</v>
      </c>
    </row>
    <row r="32" spans="1:24" ht="12.95" customHeight="1" x14ac:dyDescent="0.2">
      <c r="A32" s="164"/>
      <c r="B32" s="958" t="s">
        <v>3351</v>
      </c>
      <c r="C32" s="138"/>
      <c r="D32" s="439"/>
      <c r="E32" s="421"/>
      <c r="F32" s="421"/>
      <c r="G32" s="421"/>
      <c r="H32" s="422"/>
      <c r="I32" s="421"/>
      <c r="J32" s="421"/>
      <c r="K32" s="422"/>
      <c r="L32" s="421"/>
      <c r="M32" s="423"/>
      <c r="N32" s="421"/>
      <c r="O32" s="450"/>
      <c r="P32" s="1037"/>
      <c r="Q32" s="945" t="s">
        <v>2314</v>
      </c>
      <c r="R32" s="433">
        <f>+IF(ROUND(E30,1)=ROUND(J33,1),ROUND(E30,1),"error")</f>
        <v>0</v>
      </c>
      <c r="S32" s="434">
        <f>+IF(ROUND(F30,1)=ROUND(J34,1),ROUND(F30,1),"error")</f>
        <v>0</v>
      </c>
      <c r="T32" s="434">
        <f>+IF(ROUND(H30,1)=ROUND(J35,1),ROUND(H30,1),"error")</f>
        <v>0</v>
      </c>
      <c r="U32" s="437">
        <f>+IF(ROUND(I30,1)=ROUND(J36,1),ROUND(I30,1),"error")</f>
        <v>0</v>
      </c>
      <c r="V32" s="435">
        <f>+IF(AND(J30=0,J37=0),0,"error")</f>
        <v>0</v>
      </c>
      <c r="W32" s="436">
        <f>+IF(ROUND(K30,1)=ROUND(J38,1),ROUND(K30,1),"error")</f>
        <v>0</v>
      </c>
      <c r="X32" s="432">
        <f>+IF(OR(R32="error",S32="error",U32="error",V32="error",W32="error"),"error",SUM(R32:S32,U32:W32))</f>
        <v>0</v>
      </c>
    </row>
    <row r="33" spans="1:24" ht="12.95" customHeight="1" x14ac:dyDescent="0.2">
      <c r="A33" s="164"/>
      <c r="B33" s="130" t="s">
        <v>1394</v>
      </c>
      <c r="C33" s="906" t="s">
        <v>3163</v>
      </c>
      <c r="D33" s="132" t="s">
        <v>33</v>
      </c>
      <c r="E33" s="421">
        <f>IF(Table2!E68="NP",0,Table2!E68)</f>
        <v>0</v>
      </c>
      <c r="F33" s="421">
        <f>IF(Table2!F68="NP",0,Table2!F68)</f>
        <v>0</v>
      </c>
      <c r="G33" s="421">
        <f>IF(Table2!G68="NP",0,Table2!G68)</f>
        <v>0</v>
      </c>
      <c r="H33" s="422">
        <f t="shared" ref="H33:H38" si="2">SUM(E33:G33)</f>
        <v>0</v>
      </c>
      <c r="I33" s="421">
        <f>IF(Table2!I68="NP",0,Table2!I68)</f>
        <v>0</v>
      </c>
      <c r="J33" s="421">
        <f>IF(Table2!J68="NP",0,Table2!J68)</f>
        <v>0</v>
      </c>
      <c r="K33" s="422">
        <f>IF(Table2!K68="NP",0,Table2!K68)</f>
        <v>0</v>
      </c>
      <c r="L33" s="421">
        <f>IF(Table2!L68="NP",0,Table2!L68)</f>
        <v>0</v>
      </c>
      <c r="M33" s="423">
        <f t="shared" ref="M33:M38" si="3">SUM(H33:L33)</f>
        <v>0</v>
      </c>
      <c r="N33" s="421">
        <f>IF(Table2!N68="NP",0,Table2!N68)</f>
        <v>0</v>
      </c>
      <c r="O33" s="450"/>
      <c r="P33" s="1037"/>
      <c r="Q33" s="947" t="s">
        <v>2315</v>
      </c>
      <c r="R33" s="433">
        <f>+IF(ROUND(E31,1)=ROUND(K33,1),ROUND(E31,1),"error")</f>
        <v>0</v>
      </c>
      <c r="S33" s="434">
        <f>+IF(ROUND(F31,1)=ROUND(K34,1),ROUND(F31,1),"error")</f>
        <v>0</v>
      </c>
      <c r="T33" s="434">
        <f>+IF(ROUND(H31,1)=ROUND(K35,1),ROUND(H31,1),"error")</f>
        <v>0</v>
      </c>
      <c r="U33" s="437">
        <f>+IF(ROUND(I31,1)=ROUND(K36,1),ROUND(I31,1),"error")</f>
        <v>0</v>
      </c>
      <c r="V33" s="437">
        <f>+IF(ROUND(J31,1)=ROUND(K37,1),ROUND(J31,1),"error")</f>
        <v>0</v>
      </c>
      <c r="W33" s="438">
        <f>+IF(AND(K31=0,K38=0),0,"error")</f>
        <v>0</v>
      </c>
      <c r="X33" s="432">
        <f>+IF(OR(R33="error",S33="error",U33="error",V33="error",W33="error"),"error",SUM(R33:S33,U33:W33))</f>
        <v>0</v>
      </c>
    </row>
    <row r="34" spans="1:24" ht="12.95" customHeight="1" x14ac:dyDescent="0.2">
      <c r="A34" s="164"/>
      <c r="B34" s="130" t="s">
        <v>1395</v>
      </c>
      <c r="C34" s="906" t="s">
        <v>3164</v>
      </c>
      <c r="D34" s="132" t="s">
        <v>33</v>
      </c>
      <c r="E34" s="421">
        <f>IF(Table2!E69="NP",0,Table2!E69)</f>
        <v>0</v>
      </c>
      <c r="F34" s="421">
        <f>IF(Table2!F69="NP",0,Table2!F69)</f>
        <v>0</v>
      </c>
      <c r="G34" s="421">
        <f>IF(Table2!G69="NP",0,Table2!G69)</f>
        <v>0</v>
      </c>
      <c r="H34" s="422">
        <f t="shared" si="2"/>
        <v>0</v>
      </c>
      <c r="I34" s="421">
        <f>IF(Table2!I69="NP",0,Table2!I69)</f>
        <v>0</v>
      </c>
      <c r="J34" s="421">
        <f>IF(Table2!J69="NP",0,Table2!J69)</f>
        <v>0</v>
      </c>
      <c r="K34" s="422">
        <f>IF(Table2!K69="NP",0,Table2!K69)</f>
        <v>0</v>
      </c>
      <c r="L34" s="421">
        <f>IF(Table2!L69="NP",0,Table2!L69)</f>
        <v>0</v>
      </c>
      <c r="M34" s="423">
        <f t="shared" si="3"/>
        <v>0</v>
      </c>
      <c r="N34" s="421">
        <f>IF(Table2!N69="NP",0,Table2!N69)</f>
        <v>0</v>
      </c>
      <c r="O34" s="450"/>
      <c r="P34" s="1038"/>
      <c r="Q34" s="964" t="s">
        <v>3365</v>
      </c>
      <c r="R34" s="440">
        <f>+IF(OR(R28="error",R29="error",R31="error",R32="error",R33="error"),"error",SUM(R28:R29,R31:R33))</f>
        <v>0</v>
      </c>
      <c r="S34" s="440">
        <f>+IF(OR(S28="error",S29="error",S31="error",S32="error",S33="error"),"error",SUM(S28:S29,S31:S33))</f>
        <v>0</v>
      </c>
      <c r="T34" s="441">
        <f>+IF(OR(T30="error",T31="error",T32="error",T33="error"),"error",SUM(T30:T33))</f>
        <v>0</v>
      </c>
      <c r="U34" s="441">
        <f>+IF(OR(U28="error",U29="error",U31="error",U32="error",U33="error"),"error",SUM(U28:U29,U31:U33))</f>
        <v>0</v>
      </c>
      <c r="V34" s="441">
        <f>+IF(OR(V28="error",V29="error",V31="error",V32="error",V33="error"),"error",SUM(V28:V29,V31:V33))</f>
        <v>0</v>
      </c>
      <c r="W34" s="441">
        <f>+IF(OR(W28="error",W29="error",W31="error",W32="error",W33="error"),"error",SUM(W28:W29,W31:W33))</f>
        <v>0</v>
      </c>
      <c r="X34" s="442"/>
    </row>
    <row r="35" spans="1:24" ht="12.95" customHeight="1" x14ac:dyDescent="0.2">
      <c r="A35" s="164"/>
      <c r="B35" s="130" t="s">
        <v>1396</v>
      </c>
      <c r="C35" s="906" t="s">
        <v>3165</v>
      </c>
      <c r="D35" s="132" t="s">
        <v>33</v>
      </c>
      <c r="E35" s="421">
        <f>IF(Table2!E70="NP",0,Table2!E70)</f>
        <v>0</v>
      </c>
      <c r="F35" s="421">
        <f>IF(Table2!F70="NP",0,Table2!F70)</f>
        <v>0</v>
      </c>
      <c r="G35" s="421">
        <f>IF(Table2!G70="NP",0,Table2!G70)</f>
        <v>0</v>
      </c>
      <c r="H35" s="422">
        <f t="shared" si="2"/>
        <v>0</v>
      </c>
      <c r="I35" s="421">
        <f>IF(Table2!I70="NP",0,Table2!I70)</f>
        <v>0</v>
      </c>
      <c r="J35" s="421">
        <f>IF(Table2!J70="NP",0,Table2!J70)</f>
        <v>0</v>
      </c>
      <c r="K35" s="422">
        <f>IF(Table2!K70="NP",0,Table2!K70)</f>
        <v>0</v>
      </c>
      <c r="L35" s="421">
        <f>IF(Table2!L70="NP",0,Table2!L70)</f>
        <v>0</v>
      </c>
      <c r="M35" s="423">
        <f t="shared" si="3"/>
        <v>0</v>
      </c>
      <c r="N35" s="421">
        <f>IF(Table2!N70="NP",0,Table2!N70)</f>
        <v>0</v>
      </c>
      <c r="O35" s="450"/>
      <c r="P35" s="443"/>
      <c r="Q35" s="443"/>
      <c r="R35" s="444"/>
      <c r="S35" s="444"/>
      <c r="T35" s="444"/>
      <c r="U35" s="444"/>
      <c r="V35" s="444"/>
      <c r="W35" s="444"/>
      <c r="X35" s="445"/>
    </row>
    <row r="36" spans="1:24" ht="12.95" customHeight="1" x14ac:dyDescent="0.2">
      <c r="A36" s="164"/>
      <c r="B36" s="130" t="s">
        <v>1397</v>
      </c>
      <c r="C36" s="906" t="s">
        <v>3166</v>
      </c>
      <c r="D36" s="132" t="s">
        <v>33</v>
      </c>
      <c r="E36" s="421">
        <f>IF(Table2!E71="NP",0,Table2!E71)</f>
        <v>0</v>
      </c>
      <c r="F36" s="421">
        <f>IF(Table2!F71="NP",0,Table2!F71)</f>
        <v>0</v>
      </c>
      <c r="G36" s="421">
        <f>IF(Table2!G71="NP",0,Table2!G71)</f>
        <v>0</v>
      </c>
      <c r="H36" s="422">
        <f t="shared" si="2"/>
        <v>0</v>
      </c>
      <c r="I36" s="421">
        <f>IF(Table2!I71="NP",0,Table2!I71)</f>
        <v>0</v>
      </c>
      <c r="J36" s="421">
        <f>IF(Table2!J71="NP",0,Table2!J71)</f>
        <v>0</v>
      </c>
      <c r="K36" s="422">
        <f>IF(Table2!K71="NP",0,Table2!K71)</f>
        <v>0</v>
      </c>
      <c r="L36" s="421">
        <f>IF(Table2!L71="NP",0,Table2!L71)</f>
        <v>0</v>
      </c>
      <c r="M36" s="423">
        <f t="shared" si="3"/>
        <v>0</v>
      </c>
      <c r="N36" s="421">
        <f>IF(Table2!N71="NP",0,Table2!N71)</f>
        <v>0</v>
      </c>
      <c r="O36" s="450"/>
      <c r="P36" s="451"/>
      <c r="Q36" s="443"/>
      <c r="R36" s="444"/>
      <c r="S36" s="444"/>
      <c r="T36" s="444"/>
      <c r="U36" s="444"/>
      <c r="V36" s="444"/>
      <c r="W36" s="444"/>
      <c r="X36" s="444"/>
    </row>
    <row r="37" spans="1:24" x14ac:dyDescent="0.2">
      <c r="A37" s="164"/>
      <c r="B37" s="130" t="s">
        <v>1398</v>
      </c>
      <c r="C37" s="906" t="s">
        <v>3167</v>
      </c>
      <c r="D37" s="132" t="s">
        <v>33</v>
      </c>
      <c r="E37" s="421">
        <f>IF(Table2!E72="NP",0,Table2!E72)</f>
        <v>0</v>
      </c>
      <c r="F37" s="421">
        <f>IF(Table2!F72="NP",0,Table2!F72)</f>
        <v>0</v>
      </c>
      <c r="G37" s="421">
        <f>IF(Table2!G72="NP",0,Table2!G72)</f>
        <v>0</v>
      </c>
      <c r="H37" s="422">
        <f t="shared" si="2"/>
        <v>0</v>
      </c>
      <c r="I37" s="421">
        <f>IF(Table2!I72="NP",0,Table2!I72)</f>
        <v>0</v>
      </c>
      <c r="J37" s="421">
        <f>IF(Table2!J72="NP",0,Table2!J72)</f>
        <v>0</v>
      </c>
      <c r="K37" s="422">
        <f>IF(Table2!K72="NP",0,Table2!K72)</f>
        <v>0</v>
      </c>
      <c r="L37" s="421">
        <f>IF(Table2!L72="NP",0,Table2!L72)</f>
        <v>0</v>
      </c>
      <c r="M37" s="423">
        <f t="shared" si="3"/>
        <v>0</v>
      </c>
      <c r="N37" s="421">
        <f>IF(Table2!N72="NP",0,Table2!N72)</f>
        <v>0</v>
      </c>
      <c r="O37" s="450"/>
    </row>
    <row r="38" spans="1:24" ht="12.95" customHeight="1" x14ac:dyDescent="0.2">
      <c r="A38" s="164"/>
      <c r="B38" s="131" t="s">
        <v>1399</v>
      </c>
      <c r="C38" s="716" t="s">
        <v>3168</v>
      </c>
      <c r="D38" s="446" t="s">
        <v>33</v>
      </c>
      <c r="E38" s="447">
        <f>IF(Table2!E73="NP",0,Table2!E73)</f>
        <v>0</v>
      </c>
      <c r="F38" s="447">
        <f>IF(Table2!F73="NP",0,Table2!F73)</f>
        <v>0</v>
      </c>
      <c r="G38" s="447">
        <f>IF(Table2!G73="NP",0,Table2!G73)</f>
        <v>0</v>
      </c>
      <c r="H38" s="448">
        <f t="shared" si="2"/>
        <v>0</v>
      </c>
      <c r="I38" s="447">
        <f>IF(Table2!I73="NP",0,Table2!I73)</f>
        <v>0</v>
      </c>
      <c r="J38" s="447">
        <f>IF(Table2!J73="NP",0,Table2!J73)</f>
        <v>0</v>
      </c>
      <c r="K38" s="448">
        <f>IF(Table2!K73="NP",0,Table2!K73)</f>
        <v>0</v>
      </c>
      <c r="L38" s="447">
        <f>IF(Table2!L73="NP",0,Table2!L73)</f>
        <v>0</v>
      </c>
      <c r="M38" s="449">
        <f t="shared" si="3"/>
        <v>0</v>
      </c>
      <c r="N38" s="447">
        <f>IF(Table2!N73="NP",0,Table2!N73)</f>
        <v>0</v>
      </c>
    </row>
    <row r="39" spans="1:24" ht="12.95" customHeight="1" x14ac:dyDescent="0.2">
      <c r="A39" s="164"/>
    </row>
    <row r="40" spans="1:24" ht="18.75" customHeight="1" x14ac:dyDescent="0.2">
      <c r="A40" s="164"/>
      <c r="E40" s="910" t="s">
        <v>3171</v>
      </c>
      <c r="F40" s="410"/>
      <c r="G40" s="410"/>
      <c r="H40" s="410"/>
      <c r="I40" s="410"/>
      <c r="J40" s="410"/>
      <c r="K40" s="410"/>
      <c r="L40" s="410"/>
      <c r="M40" s="410"/>
      <c r="N40" s="411"/>
    </row>
    <row r="41" spans="1:24" ht="12.95" customHeight="1" x14ac:dyDescent="0.2">
      <c r="A41" s="164"/>
      <c r="E41" s="704" t="s">
        <v>537</v>
      </c>
      <c r="F41" s="705" t="s">
        <v>538</v>
      </c>
      <c r="G41" s="706" t="s">
        <v>140</v>
      </c>
      <c r="H41" s="705" t="s">
        <v>539</v>
      </c>
      <c r="I41" s="212" t="s">
        <v>540</v>
      </c>
      <c r="J41" s="705" t="s">
        <v>541</v>
      </c>
      <c r="K41" s="706" t="s">
        <v>542</v>
      </c>
      <c r="L41" s="705" t="s">
        <v>141</v>
      </c>
      <c r="M41" s="707" t="s">
        <v>543</v>
      </c>
      <c r="N41" s="707" t="s">
        <v>544</v>
      </c>
    </row>
    <row r="42" spans="1:24" ht="18" customHeight="1" x14ac:dyDescent="0.2">
      <c r="A42" s="164"/>
      <c r="B42" s="926" t="s">
        <v>3352</v>
      </c>
      <c r="C42" s="139"/>
      <c r="D42" s="415"/>
      <c r="E42" s="416"/>
      <c r="F42" s="416"/>
      <c r="G42" s="416"/>
      <c r="H42" s="417"/>
      <c r="I42" s="416"/>
      <c r="J42" s="416"/>
      <c r="K42" s="417"/>
      <c r="L42" s="416"/>
      <c r="M42" s="418"/>
      <c r="N42" s="416"/>
      <c r="P42" s="948"/>
      <c r="Q42" s="952"/>
      <c r="R42" s="1039" t="s">
        <v>3358</v>
      </c>
      <c r="S42" s="1040"/>
      <c r="T42" s="1040"/>
      <c r="U42" s="1040"/>
      <c r="V42" s="1040"/>
      <c r="W42" s="1040"/>
      <c r="X42" s="1041"/>
    </row>
    <row r="43" spans="1:24" ht="12.95" customHeight="1" x14ac:dyDescent="0.2">
      <c r="A43" s="164" t="s">
        <v>2173</v>
      </c>
      <c r="B43" s="130" t="s">
        <v>1300</v>
      </c>
      <c r="C43" s="900" t="s">
        <v>3157</v>
      </c>
      <c r="D43" s="132" t="s">
        <v>33</v>
      </c>
      <c r="E43" s="83"/>
      <c r="F43" s="83"/>
      <c r="G43" s="83"/>
      <c r="H43" s="86"/>
      <c r="I43" s="83"/>
      <c r="J43" s="83"/>
      <c r="K43" s="83"/>
      <c r="L43" s="83"/>
      <c r="M43" s="87"/>
      <c r="N43" s="83"/>
      <c r="P43" s="953" t="s">
        <v>3188</v>
      </c>
      <c r="Q43" s="949"/>
      <c r="R43" s="1044" t="s">
        <v>2331</v>
      </c>
      <c r="S43" s="1046" t="s">
        <v>2332</v>
      </c>
      <c r="T43" s="1046" t="s">
        <v>2312</v>
      </c>
      <c r="U43" s="1046" t="s">
        <v>2313</v>
      </c>
      <c r="V43" s="1046" t="s">
        <v>2314</v>
      </c>
      <c r="W43" s="1048" t="s">
        <v>2315</v>
      </c>
      <c r="X43" s="1042" t="s">
        <v>3366</v>
      </c>
    </row>
    <row r="44" spans="1:24" ht="12.95" customHeight="1" x14ac:dyDescent="0.2">
      <c r="A44" s="164" t="s">
        <v>2174</v>
      </c>
      <c r="B44" s="130" t="s">
        <v>1316</v>
      </c>
      <c r="C44" s="900" t="s">
        <v>3158</v>
      </c>
      <c r="D44" s="132" t="s">
        <v>33</v>
      </c>
      <c r="E44" s="83"/>
      <c r="F44" s="83"/>
      <c r="G44" s="83"/>
      <c r="H44" s="86"/>
      <c r="I44" s="83"/>
      <c r="J44" s="83"/>
      <c r="K44" s="83"/>
      <c r="L44" s="83"/>
      <c r="M44" s="87"/>
      <c r="N44" s="83"/>
      <c r="P44" s="951"/>
      <c r="Q44" s="950"/>
      <c r="R44" s="1045"/>
      <c r="S44" s="1047"/>
      <c r="T44" s="1047"/>
      <c r="U44" s="1047"/>
      <c r="V44" s="1047"/>
      <c r="W44" s="1049"/>
      <c r="X44" s="1043"/>
    </row>
    <row r="45" spans="1:24" ht="12.95" customHeight="1" x14ac:dyDescent="0.2">
      <c r="A45" s="164" t="s">
        <v>2175</v>
      </c>
      <c r="B45" s="130" t="s">
        <v>1332</v>
      </c>
      <c r="C45" s="900" t="s">
        <v>3159</v>
      </c>
      <c r="D45" s="132" t="s">
        <v>33</v>
      </c>
      <c r="E45" s="83"/>
      <c r="F45" s="83"/>
      <c r="G45" s="83"/>
      <c r="H45" s="86"/>
      <c r="I45" s="83"/>
      <c r="J45" s="83"/>
      <c r="K45" s="83"/>
      <c r="L45" s="83"/>
      <c r="M45" s="87"/>
      <c r="N45" s="83"/>
      <c r="P45" s="1036" t="s">
        <v>3359</v>
      </c>
      <c r="Q45" s="954" t="s">
        <v>2331</v>
      </c>
      <c r="R45" s="424">
        <f>+IF(AND(E43=0,E50=0),0,"error")</f>
        <v>0</v>
      </c>
      <c r="S45" s="425">
        <f>+IF(ROUND(F43,1)=ROUND(E51,1),ROUND(F43,1),"error")</f>
        <v>0</v>
      </c>
      <c r="T45" s="425">
        <f>+IF(ROUND(H43,1)=ROUND(E52,1),ROUND(H43,1),"error")</f>
        <v>0</v>
      </c>
      <c r="U45" s="425">
        <f>+IF(ROUND(I43,1)=ROUND(E53,1),ROUND(I43,1),"error")</f>
        <v>0</v>
      </c>
      <c r="V45" s="425">
        <f>+IF(ROUND(J43,1)=ROUND(E54,1),ROUND(J43,1),"error")</f>
        <v>0</v>
      </c>
      <c r="W45" s="426">
        <f>+IF(ROUND(K43,1)=ROUND(E55,1),ROUND(K43,1),"error")</f>
        <v>0</v>
      </c>
      <c r="X45" s="427">
        <f>+IF(OR(R45="error",S45="error",U45="error",V45="error",W45="error"),"error",SUM(R45:S45,U45:W45))</f>
        <v>0</v>
      </c>
    </row>
    <row r="46" spans="1:24" ht="16.5" customHeight="1" x14ac:dyDescent="0.2">
      <c r="A46" s="164" t="s">
        <v>2176</v>
      </c>
      <c r="B46" s="130" t="s">
        <v>1348</v>
      </c>
      <c r="C46" s="900" t="s">
        <v>3160</v>
      </c>
      <c r="D46" s="132" t="s">
        <v>33</v>
      </c>
      <c r="E46" s="83"/>
      <c r="F46" s="83"/>
      <c r="G46" s="83"/>
      <c r="H46" s="86"/>
      <c r="I46" s="83"/>
      <c r="J46" s="83"/>
      <c r="K46" s="83"/>
      <c r="L46" s="83"/>
      <c r="M46" s="87"/>
      <c r="N46" s="83"/>
      <c r="P46" s="1037"/>
      <c r="Q46" s="955" t="s">
        <v>2332</v>
      </c>
      <c r="R46" s="428">
        <f>+IF(ROUND(E44,1)=ROUND(F50,1),ROUND(E44,1),"error")</f>
        <v>0</v>
      </c>
      <c r="S46" s="429">
        <f>+IF(AND(F44=0,F51=0),0,"error")</f>
        <v>0</v>
      </c>
      <c r="T46" s="430">
        <f>+IF(ROUND(H44,1)=ROUND(F52,1),ROUND(H44,1),"error")</f>
        <v>0</v>
      </c>
      <c r="U46" s="430">
        <f>+IF(ROUND(I44,1)=ROUND(F53,1),ROUND(I44,1),"error")</f>
        <v>0</v>
      </c>
      <c r="V46" s="430">
        <f>+IF(ROUND(J44,1)=ROUND(F54,1),ROUND(J44,1),"error")</f>
        <v>0</v>
      </c>
      <c r="W46" s="431">
        <f>+IF(ROUND(K44,1)=ROUND(F55,1),ROUND(K44,1),"error")</f>
        <v>0</v>
      </c>
      <c r="X46" s="432">
        <f>+IF(OR(R46="error",S46="error",U46="error",V46="error",W46="error"),"error",SUM(R46:S46,U46:W46))</f>
        <v>0</v>
      </c>
    </row>
    <row r="47" spans="1:24" ht="12.95" customHeight="1" x14ac:dyDescent="0.2">
      <c r="A47" s="164" t="s">
        <v>2177</v>
      </c>
      <c r="B47" s="130" t="s">
        <v>1364</v>
      </c>
      <c r="C47" s="900" t="s">
        <v>3161</v>
      </c>
      <c r="D47" s="132" t="s">
        <v>33</v>
      </c>
      <c r="E47" s="83"/>
      <c r="F47" s="83"/>
      <c r="G47" s="83"/>
      <c r="H47" s="86"/>
      <c r="I47" s="83"/>
      <c r="J47" s="83"/>
      <c r="K47" s="83"/>
      <c r="L47" s="83"/>
      <c r="M47" s="87"/>
      <c r="N47" s="83"/>
      <c r="P47" s="1037"/>
      <c r="Q47" s="955" t="s">
        <v>2312</v>
      </c>
      <c r="R47" s="428">
        <f>+IF(ROUND(E45,1)=ROUND(H50,1),ROUND(E45,1),"error")</f>
        <v>0</v>
      </c>
      <c r="S47" s="430">
        <f>+IF(ROUND(F45,1)=ROUND(H51,1),ROUND(F45,1),"error")</f>
        <v>0</v>
      </c>
      <c r="T47" s="429">
        <f>+IF(AND(H45=0,H52=0),0,"error")</f>
        <v>0</v>
      </c>
      <c r="U47" s="430">
        <f>+IF(ROUND(I45,1)=ROUND(H53,1),ROUND(I45,1),"error")</f>
        <v>0</v>
      </c>
      <c r="V47" s="430">
        <f>+IF(ROUND(J45,1)=ROUND(H54,1),ROUND(J45,1),"error")</f>
        <v>0</v>
      </c>
      <c r="W47" s="431">
        <f>+IF(ROUND(K45,1)=ROUND(H55,1),ROUND(K45,1),"error")</f>
        <v>0</v>
      </c>
      <c r="X47" s="432">
        <f>+IF(OR(T47="error",U47="error",V47="error",W47="error"),"error",SUM(T47:W47))</f>
        <v>0</v>
      </c>
    </row>
    <row r="48" spans="1:24" ht="18.75" x14ac:dyDescent="0.2">
      <c r="A48" s="164" t="s">
        <v>2178</v>
      </c>
      <c r="B48" s="130" t="s">
        <v>1380</v>
      </c>
      <c r="C48" s="900" t="s">
        <v>3162</v>
      </c>
      <c r="D48" s="132" t="s">
        <v>33</v>
      </c>
      <c r="E48" s="83"/>
      <c r="F48" s="83"/>
      <c r="G48" s="83"/>
      <c r="H48" s="86"/>
      <c r="I48" s="83"/>
      <c r="J48" s="83"/>
      <c r="K48" s="83"/>
      <c r="L48" s="83"/>
      <c r="M48" s="87"/>
      <c r="N48" s="83"/>
      <c r="P48" s="1037"/>
      <c r="Q48" s="956" t="s">
        <v>2313</v>
      </c>
      <c r="R48" s="433">
        <f>+IF(ROUND(E46,1)=ROUND(I50,1),ROUND(E46,1),"error")</f>
        <v>0</v>
      </c>
      <c r="S48" s="434">
        <f>+IF(ROUND(F46,1)=ROUND(I51,1),ROUND(F46,1),"error")</f>
        <v>0</v>
      </c>
      <c r="T48" s="434">
        <f>+IF(ROUND(H46,1)=ROUND(I52,1),ROUND(H46,1),"error")</f>
        <v>0</v>
      </c>
      <c r="U48" s="435">
        <f>+IF(AND(I46=0,I53=0),0,"error")</f>
        <v>0</v>
      </c>
      <c r="V48" s="434">
        <f>+IF(ROUND(J46,1)=ROUND(I54,1),ROUND(J46,1),"error")</f>
        <v>0</v>
      </c>
      <c r="W48" s="436">
        <f>+IF(ROUND(K46,1)=ROUND(I55,1),ROUND(K46,1),"error")</f>
        <v>0</v>
      </c>
      <c r="X48" s="432">
        <f>+IF(OR(R48="error",S48="error",U48="error",V48="error",W48="error"),"error",SUM(R48:S48,U48:W48))</f>
        <v>0</v>
      </c>
    </row>
    <row r="49" spans="1:24" ht="12.95" customHeight="1" x14ac:dyDescent="0.2">
      <c r="A49" s="164"/>
      <c r="B49" s="958" t="s">
        <v>3353</v>
      </c>
      <c r="C49" s="138"/>
      <c r="D49" s="439"/>
      <c r="E49" s="421"/>
      <c r="F49" s="421"/>
      <c r="G49" s="421"/>
      <c r="H49" s="422"/>
      <c r="I49" s="421"/>
      <c r="J49" s="421"/>
      <c r="K49" s="422"/>
      <c r="L49" s="421"/>
      <c r="M49" s="423"/>
      <c r="N49" s="421"/>
      <c r="P49" s="1037"/>
      <c r="Q49" s="955" t="s">
        <v>2314</v>
      </c>
      <c r="R49" s="433">
        <f>+IF(ROUND(E47,1)=ROUND(J50,1),ROUND(E47,1),"error")</f>
        <v>0</v>
      </c>
      <c r="S49" s="434">
        <f>+IF(ROUND(F47,1)=ROUND(J51,1),ROUND(F47,1),"error")</f>
        <v>0</v>
      </c>
      <c r="T49" s="434">
        <f>+IF(ROUND(H47,1)=ROUND(J52,1),ROUND(H47,1),"error")</f>
        <v>0</v>
      </c>
      <c r="U49" s="437">
        <f>+IF(ROUND(I47,1)=ROUND(J53,1),ROUND(I47,1),"error")</f>
        <v>0</v>
      </c>
      <c r="V49" s="435">
        <f>+IF(AND(J47=0,J54=0),0,"error")</f>
        <v>0</v>
      </c>
      <c r="W49" s="436">
        <f>+IF(ROUND(K47,1)=ROUND(J55,1),ROUND(K47,1),"error")</f>
        <v>0</v>
      </c>
      <c r="X49" s="432">
        <f>+IF(OR(R49="error",S49="error",U49="error",V49="error",W49="error"),"error",SUM(R49:S49,U49:W49))</f>
        <v>0</v>
      </c>
    </row>
    <row r="50" spans="1:24" ht="12.95" customHeight="1" x14ac:dyDescent="0.2">
      <c r="A50" s="164" t="s">
        <v>2179</v>
      </c>
      <c r="B50" s="130" t="s">
        <v>1301</v>
      </c>
      <c r="C50" s="906" t="s">
        <v>3163</v>
      </c>
      <c r="D50" s="132" t="s">
        <v>33</v>
      </c>
      <c r="E50" s="83"/>
      <c r="F50" s="83"/>
      <c r="G50" s="83"/>
      <c r="H50" s="86"/>
      <c r="I50" s="83"/>
      <c r="J50" s="83"/>
      <c r="K50" s="86"/>
      <c r="L50" s="83"/>
      <c r="M50" s="87"/>
      <c r="N50" s="83"/>
      <c r="P50" s="1037"/>
      <c r="Q50" s="957" t="s">
        <v>2315</v>
      </c>
      <c r="R50" s="433">
        <f>+IF(ROUND(E48,1)=ROUND(K50,1),ROUND(E48,1),"error")</f>
        <v>0</v>
      </c>
      <c r="S50" s="434">
        <f>+IF(ROUND(F48,1)=ROUND(K51,1),ROUND(F48,1),"error")</f>
        <v>0</v>
      </c>
      <c r="T50" s="434">
        <f>+IF(ROUND(H48,1)=ROUND(K52,1),ROUND(H48,1),"error")</f>
        <v>0</v>
      </c>
      <c r="U50" s="437">
        <f>+IF(ROUND(I48,1)=ROUND(K53,1),ROUND(I48,1),"error")</f>
        <v>0</v>
      </c>
      <c r="V50" s="437">
        <f>+IF(ROUND(J48,1)=ROUND(K54,1),ROUND(J48,1),"error")</f>
        <v>0</v>
      </c>
      <c r="W50" s="438">
        <f>+IF(AND(K48=0,K55=0),0,"error")</f>
        <v>0</v>
      </c>
      <c r="X50" s="432">
        <f>+IF(OR(R50="error",S50="error",U50="error",V50="error",W50="error"),"error",SUM(R50:S50,U50:W50))</f>
        <v>0</v>
      </c>
    </row>
    <row r="51" spans="1:24" ht="12.95" customHeight="1" x14ac:dyDescent="0.2">
      <c r="A51" s="164" t="s">
        <v>2180</v>
      </c>
      <c r="B51" s="130" t="s">
        <v>1317</v>
      </c>
      <c r="C51" s="906" t="s">
        <v>3164</v>
      </c>
      <c r="D51" s="132" t="s">
        <v>33</v>
      </c>
      <c r="E51" s="83"/>
      <c r="F51" s="83"/>
      <c r="G51" s="83"/>
      <c r="H51" s="86"/>
      <c r="I51" s="83"/>
      <c r="J51" s="83"/>
      <c r="K51" s="86"/>
      <c r="L51" s="83"/>
      <c r="M51" s="87"/>
      <c r="N51" s="83"/>
      <c r="P51" s="1038"/>
      <c r="Q51" s="964" t="s">
        <v>3365</v>
      </c>
      <c r="R51" s="440">
        <f>+IF(OR(R45="error",R46="error",R48="error",R49="error",R50="error"),"error",SUM(R45:R46,R48:R50))</f>
        <v>0</v>
      </c>
      <c r="S51" s="440">
        <f>+IF(OR(S45="error",S46="error",S48="error",S49="error",S50="error"),"error",SUM(S45:S46,S48:S50))</f>
        <v>0</v>
      </c>
      <c r="T51" s="441">
        <f>+IF(OR(T47="error",T48="error",T49="error",T50="error"),"error",SUM(T47:T50))</f>
        <v>0</v>
      </c>
      <c r="U51" s="441">
        <f>+IF(OR(U45="error",U46="error",U48="error",U49="error",U50="error"),"error",SUM(U45:U46,U48:U50))</f>
        <v>0</v>
      </c>
      <c r="V51" s="441">
        <f>+IF(OR(V45="error",V46="error",V48="error",V49="error",V50="error"),"error",SUM(V45:V46,V48:V50))</f>
        <v>0</v>
      </c>
      <c r="W51" s="441">
        <f>+IF(OR(W45="error",W46="error",W48="error",W49="error",W50="error"),"error",SUM(W45:W46,W48:W50))</f>
        <v>0</v>
      </c>
      <c r="X51" s="442"/>
    </row>
    <row r="52" spans="1:24" ht="12.95" customHeight="1" x14ac:dyDescent="0.2">
      <c r="A52" s="164" t="s">
        <v>2181</v>
      </c>
      <c r="B52" s="130" t="s">
        <v>1333</v>
      </c>
      <c r="C52" s="906" t="s">
        <v>3165</v>
      </c>
      <c r="D52" s="132" t="s">
        <v>33</v>
      </c>
      <c r="E52" s="83"/>
      <c r="F52" s="83"/>
      <c r="G52" s="83"/>
      <c r="H52" s="86"/>
      <c r="I52" s="83"/>
      <c r="J52" s="83"/>
      <c r="K52" s="86"/>
      <c r="L52" s="83"/>
      <c r="M52" s="87"/>
      <c r="N52" s="83"/>
      <c r="P52" s="452"/>
      <c r="Q52" s="453"/>
      <c r="R52" s="454"/>
      <c r="S52" s="454"/>
      <c r="T52" s="454"/>
      <c r="U52" s="454"/>
      <c r="V52" s="454"/>
      <c r="W52" s="454"/>
      <c r="X52" s="445"/>
    </row>
    <row r="53" spans="1:24" ht="12.95" customHeight="1" x14ac:dyDescent="0.2">
      <c r="A53" s="164" t="s">
        <v>2182</v>
      </c>
      <c r="B53" s="130" t="s">
        <v>1349</v>
      </c>
      <c r="C53" s="906" t="s">
        <v>3166</v>
      </c>
      <c r="D53" s="132" t="s">
        <v>33</v>
      </c>
      <c r="E53" s="83"/>
      <c r="F53" s="83"/>
      <c r="G53" s="83"/>
      <c r="H53" s="86"/>
      <c r="I53" s="83"/>
      <c r="J53" s="83"/>
      <c r="K53" s="86"/>
      <c r="L53" s="83"/>
      <c r="M53" s="87"/>
      <c r="N53" s="83"/>
      <c r="P53" s="451"/>
      <c r="Q53" s="443"/>
      <c r="R53" s="444"/>
      <c r="S53" s="444"/>
      <c r="T53" s="444"/>
      <c r="U53" s="444"/>
      <c r="V53" s="444"/>
      <c r="W53" s="444"/>
      <c r="X53" s="444"/>
    </row>
    <row r="54" spans="1:24" ht="12.95" customHeight="1" x14ac:dyDescent="0.2">
      <c r="A54" s="164" t="s">
        <v>2183</v>
      </c>
      <c r="B54" s="130" t="s">
        <v>1365</v>
      </c>
      <c r="C54" s="906" t="s">
        <v>3167</v>
      </c>
      <c r="D54" s="132" t="s">
        <v>33</v>
      </c>
      <c r="E54" s="83"/>
      <c r="F54" s="83"/>
      <c r="G54" s="83"/>
      <c r="H54" s="86"/>
      <c r="I54" s="83"/>
      <c r="J54" s="83"/>
      <c r="K54" s="86"/>
      <c r="L54" s="83"/>
      <c r="M54" s="87"/>
      <c r="N54" s="83"/>
      <c r="P54" s="451"/>
      <c r="Q54" s="443"/>
      <c r="R54" s="444"/>
      <c r="S54" s="444"/>
      <c r="T54" s="444"/>
      <c r="U54" s="444"/>
      <c r="V54" s="444"/>
      <c r="W54" s="444"/>
      <c r="X54" s="444"/>
    </row>
    <row r="55" spans="1:24" ht="12.95" customHeight="1" x14ac:dyDescent="0.2">
      <c r="A55" s="164" t="s">
        <v>2184</v>
      </c>
      <c r="B55" s="131" t="s">
        <v>1381</v>
      </c>
      <c r="C55" s="716" t="s">
        <v>3168</v>
      </c>
      <c r="D55" s="446" t="s">
        <v>33</v>
      </c>
      <c r="E55" s="85"/>
      <c r="F55" s="85"/>
      <c r="G55" s="85"/>
      <c r="H55" s="88"/>
      <c r="I55" s="85"/>
      <c r="J55" s="85"/>
      <c r="K55" s="88"/>
      <c r="L55" s="85"/>
      <c r="M55" s="89"/>
      <c r="N55" s="85"/>
      <c r="P55" s="451"/>
      <c r="Q55" s="443"/>
      <c r="R55" s="444"/>
      <c r="S55" s="444"/>
      <c r="T55" s="444"/>
      <c r="U55" s="444"/>
      <c r="V55" s="444"/>
      <c r="W55" s="444"/>
      <c r="X55" s="444"/>
    </row>
    <row r="56" spans="1:24" ht="12.95" customHeight="1" x14ac:dyDescent="0.2">
      <c r="A56" s="164"/>
      <c r="P56" s="451"/>
      <c r="Q56" s="443"/>
      <c r="R56" s="444"/>
      <c r="S56" s="444"/>
      <c r="T56" s="444"/>
      <c r="U56" s="444"/>
      <c r="V56" s="444"/>
      <c r="W56" s="444"/>
      <c r="X56" s="444"/>
    </row>
    <row r="57" spans="1:24" ht="19.5" customHeight="1" x14ac:dyDescent="0.2">
      <c r="A57" s="164"/>
      <c r="E57" s="911" t="s">
        <v>3172</v>
      </c>
      <c r="F57" s="410"/>
      <c r="G57" s="410"/>
      <c r="H57" s="410"/>
      <c r="I57" s="410"/>
      <c r="J57" s="410"/>
      <c r="K57" s="410"/>
      <c r="L57" s="410"/>
      <c r="M57" s="410"/>
      <c r="N57" s="411"/>
      <c r="P57" s="451"/>
      <c r="Q57" s="443"/>
      <c r="R57" s="444"/>
      <c r="S57" s="444"/>
      <c r="T57" s="444"/>
      <c r="U57" s="444"/>
      <c r="V57" s="444"/>
      <c r="W57" s="444"/>
      <c r="X57" s="444"/>
    </row>
    <row r="58" spans="1:24" ht="12.95" customHeight="1" x14ac:dyDescent="0.2">
      <c r="A58" s="164"/>
      <c r="E58" s="704" t="s">
        <v>537</v>
      </c>
      <c r="F58" s="705" t="s">
        <v>538</v>
      </c>
      <c r="G58" s="706" t="s">
        <v>140</v>
      </c>
      <c r="H58" s="705" t="s">
        <v>539</v>
      </c>
      <c r="I58" s="212" t="s">
        <v>540</v>
      </c>
      <c r="J58" s="705" t="s">
        <v>541</v>
      </c>
      <c r="K58" s="706" t="s">
        <v>542</v>
      </c>
      <c r="L58" s="705" t="s">
        <v>141</v>
      </c>
      <c r="M58" s="707" t="s">
        <v>543</v>
      </c>
      <c r="N58" s="707" t="s">
        <v>544</v>
      </c>
      <c r="P58" s="451"/>
      <c r="Q58" s="443"/>
      <c r="R58" s="444"/>
      <c r="S58" s="444"/>
      <c r="T58" s="444"/>
      <c r="U58" s="444"/>
      <c r="V58" s="444"/>
      <c r="W58" s="444"/>
      <c r="X58" s="444"/>
    </row>
    <row r="59" spans="1:24" ht="24" customHeight="1" x14ac:dyDescent="0.2">
      <c r="A59" s="164"/>
      <c r="B59" s="926" t="s">
        <v>3354</v>
      </c>
      <c r="C59" s="139"/>
      <c r="D59" s="415"/>
      <c r="E59" s="416"/>
      <c r="F59" s="416"/>
      <c r="G59" s="416"/>
      <c r="H59" s="417"/>
      <c r="I59" s="416"/>
      <c r="J59" s="416"/>
      <c r="K59" s="417"/>
      <c r="L59" s="416"/>
      <c r="M59" s="418"/>
      <c r="N59" s="416"/>
      <c r="P59" s="959"/>
      <c r="Q59" s="968"/>
      <c r="R59" s="1039" t="s">
        <v>3361</v>
      </c>
      <c r="S59" s="1040"/>
      <c r="T59" s="1040"/>
      <c r="U59" s="1040"/>
      <c r="V59" s="1040"/>
      <c r="W59" s="1040"/>
      <c r="X59" s="1041"/>
    </row>
    <row r="60" spans="1:24" ht="12.95" customHeight="1" x14ac:dyDescent="0.2">
      <c r="A60" s="164" t="s">
        <v>2185</v>
      </c>
      <c r="B60" s="130" t="s">
        <v>1302</v>
      </c>
      <c r="C60" s="901" t="s">
        <v>3157</v>
      </c>
      <c r="D60" s="132" t="s">
        <v>33</v>
      </c>
      <c r="E60" s="83"/>
      <c r="F60" s="83"/>
      <c r="G60" s="83"/>
      <c r="H60" s="86"/>
      <c r="I60" s="83"/>
      <c r="J60" s="83"/>
      <c r="K60" s="83"/>
      <c r="L60" s="83"/>
      <c r="M60" s="87"/>
      <c r="N60" s="83"/>
      <c r="P60" s="969" t="s">
        <v>3189</v>
      </c>
      <c r="Q60" s="965"/>
      <c r="R60" s="1044" t="s">
        <v>2331</v>
      </c>
      <c r="S60" s="1046" t="s">
        <v>2332</v>
      </c>
      <c r="T60" s="1046" t="s">
        <v>2312</v>
      </c>
      <c r="U60" s="1046" t="s">
        <v>2313</v>
      </c>
      <c r="V60" s="1046" t="s">
        <v>2314</v>
      </c>
      <c r="W60" s="1048" t="s">
        <v>2315</v>
      </c>
      <c r="X60" s="1042" t="s">
        <v>3366</v>
      </c>
    </row>
    <row r="61" spans="1:24" ht="12.95" customHeight="1" x14ac:dyDescent="0.2">
      <c r="A61" s="164" t="s">
        <v>2186</v>
      </c>
      <c r="B61" s="130" t="s">
        <v>1318</v>
      </c>
      <c r="C61" s="901" t="s">
        <v>3158</v>
      </c>
      <c r="D61" s="132" t="s">
        <v>33</v>
      </c>
      <c r="E61" s="83"/>
      <c r="F61" s="83"/>
      <c r="G61" s="83"/>
      <c r="H61" s="86"/>
      <c r="I61" s="83"/>
      <c r="J61" s="83"/>
      <c r="K61" s="83"/>
      <c r="L61" s="83"/>
      <c r="M61" s="87"/>
      <c r="N61" s="83"/>
      <c r="P61" s="967"/>
      <c r="Q61" s="966"/>
      <c r="R61" s="1045"/>
      <c r="S61" s="1047"/>
      <c r="T61" s="1047"/>
      <c r="U61" s="1047"/>
      <c r="V61" s="1047"/>
      <c r="W61" s="1049"/>
      <c r="X61" s="1043"/>
    </row>
    <row r="62" spans="1:24" ht="12.95" customHeight="1" x14ac:dyDescent="0.2">
      <c r="A62" s="164" t="s">
        <v>2187</v>
      </c>
      <c r="B62" s="130" t="s">
        <v>1334</v>
      </c>
      <c r="C62" s="901" t="s">
        <v>3159</v>
      </c>
      <c r="D62" s="132" t="s">
        <v>33</v>
      </c>
      <c r="E62" s="83"/>
      <c r="F62" s="83"/>
      <c r="G62" s="83"/>
      <c r="H62" s="86"/>
      <c r="I62" s="83"/>
      <c r="J62" s="83"/>
      <c r="K62" s="83"/>
      <c r="L62" s="83"/>
      <c r="M62" s="87"/>
      <c r="N62" s="83"/>
      <c r="P62" s="1036" t="s">
        <v>3360</v>
      </c>
      <c r="Q62" s="960" t="s">
        <v>2331</v>
      </c>
      <c r="R62" s="424">
        <f>+IF(AND(E60=0,E67=0),0,"error")</f>
        <v>0</v>
      </c>
      <c r="S62" s="425">
        <f>+IF(ROUND(F60,1)=ROUND(E68,1),ROUND(F60,1),"error")</f>
        <v>0</v>
      </c>
      <c r="T62" s="425">
        <f>+IF(ROUND(H60,1)=ROUND(E69,1),ROUND(H60,1),"error")</f>
        <v>0</v>
      </c>
      <c r="U62" s="425">
        <f>+IF(ROUND(I60,1)=ROUND(E70,1),ROUND(I60,1),"error")</f>
        <v>0</v>
      </c>
      <c r="V62" s="425">
        <f>+IF(ROUND(J60,1)=ROUND(E71,1),ROUND(J60,1),"error")</f>
        <v>0</v>
      </c>
      <c r="W62" s="426">
        <f>+IF(ROUND(K60,1)=ROUND(E72,1),ROUND(K60,1),"error")</f>
        <v>0</v>
      </c>
      <c r="X62" s="427">
        <f>+IF(OR(R62="error",S62="error",U62="error",V62="error",W62="error"),"error",SUM(R62:S62,U62:W62))</f>
        <v>0</v>
      </c>
    </row>
    <row r="63" spans="1:24" ht="19.5" customHeight="1" x14ac:dyDescent="0.2">
      <c r="A63" s="164" t="s">
        <v>2188</v>
      </c>
      <c r="B63" s="130" t="s">
        <v>1350</v>
      </c>
      <c r="C63" s="901" t="s">
        <v>3160</v>
      </c>
      <c r="D63" s="132" t="s">
        <v>33</v>
      </c>
      <c r="E63" s="83"/>
      <c r="F63" s="83"/>
      <c r="G63" s="83"/>
      <c r="H63" s="86"/>
      <c r="I63" s="83"/>
      <c r="J63" s="83"/>
      <c r="K63" s="83"/>
      <c r="L63" s="83"/>
      <c r="M63" s="87"/>
      <c r="N63" s="83"/>
      <c r="P63" s="1037"/>
      <c r="Q63" s="961" t="s">
        <v>2332</v>
      </c>
      <c r="R63" s="428">
        <f>+IF(ROUND(E61,1)=ROUND(F67,1),ROUND(E61,1),"error")</f>
        <v>0</v>
      </c>
      <c r="S63" s="429">
        <f>+IF(AND(F61=0,F68=0),0,"error")</f>
        <v>0</v>
      </c>
      <c r="T63" s="430">
        <f>+IF(ROUND(H61,1)=ROUND(F69,1),ROUND(H61,1),"error")</f>
        <v>0</v>
      </c>
      <c r="U63" s="430">
        <f>+IF(ROUND(I61,1)=ROUND(F70,1),ROUND(I61,1),"error")</f>
        <v>0</v>
      </c>
      <c r="V63" s="430">
        <f>+IF(ROUND(J61,1)=ROUND(F71,1),ROUND(J61,1),"error")</f>
        <v>0</v>
      </c>
      <c r="W63" s="431">
        <f>+IF(ROUND(K61,1)=ROUND(F72,1),ROUND(K61,1),"error")</f>
        <v>0</v>
      </c>
      <c r="X63" s="432">
        <f>+IF(OR(R63="error",S63="error",U63="error",V63="error",W63="error"),"error",SUM(R63:S63,U63:W63))</f>
        <v>0</v>
      </c>
    </row>
    <row r="64" spans="1:24" ht="12.95" customHeight="1" x14ac:dyDescent="0.2">
      <c r="A64" s="164" t="s">
        <v>2189</v>
      </c>
      <c r="B64" s="130" t="s">
        <v>1366</v>
      </c>
      <c r="C64" s="901" t="s">
        <v>3161</v>
      </c>
      <c r="D64" s="132" t="s">
        <v>33</v>
      </c>
      <c r="E64" s="83"/>
      <c r="F64" s="83"/>
      <c r="G64" s="83"/>
      <c r="H64" s="86"/>
      <c r="I64" s="83"/>
      <c r="J64" s="83"/>
      <c r="K64" s="83"/>
      <c r="L64" s="83"/>
      <c r="M64" s="87"/>
      <c r="N64" s="83"/>
      <c r="P64" s="1037"/>
      <c r="Q64" s="961" t="s">
        <v>2312</v>
      </c>
      <c r="R64" s="428">
        <f>+IF(ROUND(E62,1)=ROUND(H67,1),ROUND(E62,1),"error")</f>
        <v>0</v>
      </c>
      <c r="S64" s="430">
        <f>+IF(ROUND(F62,1)=ROUND(H68,1),ROUND(F62,1),"error")</f>
        <v>0</v>
      </c>
      <c r="T64" s="429">
        <f>+IF(AND(H62=0,H69=0),0,"error")</f>
        <v>0</v>
      </c>
      <c r="U64" s="430">
        <f>+IF(ROUND(I62,1)=ROUND(H70,1),ROUND(I62,1),"error")</f>
        <v>0</v>
      </c>
      <c r="V64" s="430">
        <f>+IF(ROUND(J62,1)=ROUND(H71,1),ROUND(J62,1),"error")</f>
        <v>0</v>
      </c>
      <c r="W64" s="431">
        <f>+IF(ROUND(K62,1)=ROUND(H72,1),ROUND(K62,1),"error")</f>
        <v>0</v>
      </c>
      <c r="X64" s="432">
        <f>+IF(OR(T64="error",U64="error",V64="error",W64="error"),"error",SUM(T64:W64))</f>
        <v>0</v>
      </c>
    </row>
    <row r="65" spans="1:24" ht="18.75" x14ac:dyDescent="0.2">
      <c r="A65" s="164" t="s">
        <v>2190</v>
      </c>
      <c r="B65" s="130" t="s">
        <v>1382</v>
      </c>
      <c r="C65" s="901" t="s">
        <v>3162</v>
      </c>
      <c r="D65" s="132" t="s">
        <v>33</v>
      </c>
      <c r="E65" s="83"/>
      <c r="F65" s="83"/>
      <c r="G65" s="83"/>
      <c r="H65" s="86"/>
      <c r="I65" s="83"/>
      <c r="J65" s="83"/>
      <c r="K65" s="83"/>
      <c r="L65" s="83"/>
      <c r="M65" s="87"/>
      <c r="N65" s="83"/>
      <c r="P65" s="1037"/>
      <c r="Q65" s="962" t="s">
        <v>2313</v>
      </c>
      <c r="R65" s="433">
        <f>+IF(ROUND(E63,1)=ROUND(I67,1),ROUND(E63,1),"error")</f>
        <v>0</v>
      </c>
      <c r="S65" s="434">
        <f>+IF(ROUND(F63,1)=ROUND(I68,1),ROUND(F63,1),"error")</f>
        <v>0</v>
      </c>
      <c r="T65" s="434">
        <f>+IF(ROUND(H63,1)=ROUND(I69,1),ROUND(H63,1),"error")</f>
        <v>0</v>
      </c>
      <c r="U65" s="435">
        <f>+IF(AND(I63=0,I70=0),0,"error")</f>
        <v>0</v>
      </c>
      <c r="V65" s="434">
        <f>+IF(ROUND(J63,1)=ROUND(I71,1),ROUND(J63,1),"error")</f>
        <v>0</v>
      </c>
      <c r="W65" s="436">
        <f>+IF(ROUND(K63,1)=ROUND(I72,1),ROUND(K63,1),"error")</f>
        <v>0</v>
      </c>
      <c r="X65" s="432">
        <f>+IF(OR(R65="error",S65="error",U65="error",V65="error",W65="error"),"error",SUM(R65:S65,U65:W65))</f>
        <v>0</v>
      </c>
    </row>
    <row r="66" spans="1:24" ht="12.95" customHeight="1" x14ac:dyDescent="0.2">
      <c r="A66" s="164"/>
      <c r="B66" s="958" t="s">
        <v>3355</v>
      </c>
      <c r="C66" s="138"/>
      <c r="D66" s="439"/>
      <c r="E66" s="421"/>
      <c r="F66" s="421"/>
      <c r="G66" s="421"/>
      <c r="H66" s="422"/>
      <c r="I66" s="421"/>
      <c r="J66" s="421"/>
      <c r="K66" s="422"/>
      <c r="L66" s="421"/>
      <c r="M66" s="423"/>
      <c r="N66" s="421"/>
      <c r="P66" s="1037"/>
      <c r="Q66" s="961" t="s">
        <v>2314</v>
      </c>
      <c r="R66" s="433">
        <f>+IF(ROUND(E64,1)=ROUND(J67,1),ROUND(E64,1),"error")</f>
        <v>0</v>
      </c>
      <c r="S66" s="434">
        <f>+IF(ROUND(F64,1)=ROUND(J68,1),ROUND(F64,1),"error")</f>
        <v>0</v>
      </c>
      <c r="T66" s="434">
        <f>+IF(ROUND(H64,1)=ROUND(J69,1),ROUND(H64,1),"error")</f>
        <v>0</v>
      </c>
      <c r="U66" s="437">
        <f>+IF(ROUND(I64,1)=ROUND(J70,1),ROUND(I64,1),"error")</f>
        <v>0</v>
      </c>
      <c r="V66" s="435">
        <f>+IF(AND(J64=0,J71=0),0,"error")</f>
        <v>0</v>
      </c>
      <c r="W66" s="436">
        <f>+IF(ROUND(K64,1)=ROUND(J72,1),ROUND(K64,1),"error")</f>
        <v>0</v>
      </c>
      <c r="X66" s="432">
        <f>+IF(OR(R66="error",S66="error",U66="error",V66="error",W66="error"),"error",SUM(R66:S66,U66:W66))</f>
        <v>0</v>
      </c>
    </row>
    <row r="67" spans="1:24" ht="12.95" customHeight="1" x14ac:dyDescent="0.2">
      <c r="A67" s="164" t="s">
        <v>2191</v>
      </c>
      <c r="B67" s="130" t="s">
        <v>1303</v>
      </c>
      <c r="C67" s="906" t="s">
        <v>3163</v>
      </c>
      <c r="D67" s="132" t="s">
        <v>33</v>
      </c>
      <c r="E67" s="83"/>
      <c r="F67" s="83"/>
      <c r="G67" s="83"/>
      <c r="H67" s="86"/>
      <c r="I67" s="83"/>
      <c r="J67" s="83"/>
      <c r="K67" s="86"/>
      <c r="L67" s="83"/>
      <c r="M67" s="87"/>
      <c r="N67" s="83"/>
      <c r="P67" s="1037"/>
      <c r="Q67" s="963" t="s">
        <v>2315</v>
      </c>
      <c r="R67" s="433">
        <f>+IF(ROUND(E65,1)=ROUND(K67,1),ROUND(E65,1),"error")</f>
        <v>0</v>
      </c>
      <c r="S67" s="434">
        <f>+IF(ROUND(F65,1)=ROUND(K68,1),ROUND(F65,1),"error")</f>
        <v>0</v>
      </c>
      <c r="T67" s="434">
        <f>+IF(ROUND(H65,1)=ROUND(K69,1),ROUND(H65,1),"error")</f>
        <v>0</v>
      </c>
      <c r="U67" s="437">
        <f>+IF(ROUND(I65,1)=ROUND(K70,1),ROUND(I65,1),"error")</f>
        <v>0</v>
      </c>
      <c r="V67" s="437">
        <f>+IF(ROUND(J65,1)=ROUND(K71,1),ROUND(J65,1),"error")</f>
        <v>0</v>
      </c>
      <c r="W67" s="438">
        <f>+IF(AND(K65=0,K72=0),0,"error")</f>
        <v>0</v>
      </c>
      <c r="X67" s="432">
        <f>+IF(OR(R67="error",S67="error",U67="error",V67="error",W67="error"),"error",SUM(R67:S67,U67:W67))</f>
        <v>0</v>
      </c>
    </row>
    <row r="68" spans="1:24" ht="12.95" customHeight="1" x14ac:dyDescent="0.2">
      <c r="A68" s="164" t="s">
        <v>2192</v>
      </c>
      <c r="B68" s="130" t="s">
        <v>1319</v>
      </c>
      <c r="C68" s="906" t="s">
        <v>3164</v>
      </c>
      <c r="D68" s="132" t="s">
        <v>33</v>
      </c>
      <c r="E68" s="83"/>
      <c r="F68" s="83"/>
      <c r="G68" s="83"/>
      <c r="H68" s="86"/>
      <c r="I68" s="83"/>
      <c r="J68" s="83"/>
      <c r="K68" s="86"/>
      <c r="L68" s="83"/>
      <c r="M68" s="87"/>
      <c r="N68" s="83"/>
      <c r="P68" s="1038"/>
      <c r="Q68" s="964" t="s">
        <v>3365</v>
      </c>
      <c r="R68" s="440">
        <f>+IF(OR(R62="error",R63="error",R65="error",R66="error",R67="error"),"error",SUM(R62:R63,R65:R67))</f>
        <v>0</v>
      </c>
      <c r="S68" s="440">
        <f>+IF(OR(S62="error",S63="error",S65="error",S66="error",S67="error"),"error",SUM(S62:S63,S65:S67))</f>
        <v>0</v>
      </c>
      <c r="T68" s="441">
        <f>+IF(OR(T64="error",T65="error",T66="error",T67="error"),"error",SUM(T64:T67))</f>
        <v>0</v>
      </c>
      <c r="U68" s="441">
        <f>+IF(OR(U62="error",U63="error",U65="error",U66="error",U67="error"),"error",SUM(U62:U63,U65:U67))</f>
        <v>0</v>
      </c>
      <c r="V68" s="441">
        <f>+IF(OR(V62="error",V63="error",V65="error",V66="error",V67="error"),"error",SUM(V62:V63,V65:V67))</f>
        <v>0</v>
      </c>
      <c r="W68" s="441">
        <f>+IF(OR(W62="error",W63="error",W65="error",W66="error",W67="error"),"error",SUM(W62:W63,W65:W67))</f>
        <v>0</v>
      </c>
      <c r="X68" s="442"/>
    </row>
    <row r="69" spans="1:24" ht="12.95" customHeight="1" x14ac:dyDescent="0.2">
      <c r="A69" s="164" t="s">
        <v>2193</v>
      </c>
      <c r="B69" s="130" t="s">
        <v>1335</v>
      </c>
      <c r="C69" s="906" t="s">
        <v>3165</v>
      </c>
      <c r="D69" s="132" t="s">
        <v>33</v>
      </c>
      <c r="E69" s="83"/>
      <c r="F69" s="83"/>
      <c r="G69" s="83"/>
      <c r="H69" s="86"/>
      <c r="I69" s="83"/>
      <c r="J69" s="83"/>
      <c r="K69" s="86"/>
      <c r="L69" s="83"/>
      <c r="M69" s="87"/>
      <c r="N69" s="83"/>
      <c r="P69" s="452"/>
      <c r="Q69" s="453"/>
      <c r="R69" s="454"/>
      <c r="S69" s="454"/>
      <c r="T69" s="454"/>
      <c r="U69" s="454"/>
      <c r="V69" s="454"/>
      <c r="W69" s="454"/>
      <c r="X69" s="445"/>
    </row>
    <row r="70" spans="1:24" ht="12.95" customHeight="1" x14ac:dyDescent="0.2">
      <c r="A70" s="164" t="s">
        <v>2194</v>
      </c>
      <c r="B70" s="130" t="s">
        <v>1351</v>
      </c>
      <c r="C70" s="906" t="s">
        <v>3166</v>
      </c>
      <c r="D70" s="132" t="s">
        <v>33</v>
      </c>
      <c r="E70" s="83"/>
      <c r="F70" s="83"/>
      <c r="G70" s="83"/>
      <c r="H70" s="86"/>
      <c r="I70" s="83"/>
      <c r="J70" s="83"/>
      <c r="K70" s="86"/>
      <c r="L70" s="83"/>
      <c r="M70" s="87"/>
      <c r="N70" s="83"/>
      <c r="P70" s="451"/>
      <c r="Q70" s="443"/>
      <c r="R70" s="444"/>
      <c r="S70" s="444"/>
      <c r="T70" s="444"/>
      <c r="U70" s="444"/>
      <c r="V70" s="444"/>
      <c r="W70" s="444"/>
      <c r="X70" s="444"/>
    </row>
    <row r="71" spans="1:24" ht="12.95" customHeight="1" x14ac:dyDescent="0.2">
      <c r="A71" s="164" t="s">
        <v>2195</v>
      </c>
      <c r="B71" s="130" t="s">
        <v>1367</v>
      </c>
      <c r="C71" s="906" t="s">
        <v>3167</v>
      </c>
      <c r="D71" s="132" t="s">
        <v>33</v>
      </c>
      <c r="E71" s="83"/>
      <c r="F71" s="83"/>
      <c r="G71" s="83"/>
      <c r="H71" s="86"/>
      <c r="I71" s="83"/>
      <c r="J71" s="83"/>
      <c r="K71" s="86"/>
      <c r="L71" s="83"/>
      <c r="M71" s="87"/>
      <c r="N71" s="83"/>
      <c r="P71" s="451"/>
      <c r="Q71" s="443"/>
      <c r="R71" s="444"/>
      <c r="S71" s="444"/>
      <c r="T71" s="444"/>
      <c r="U71" s="444"/>
      <c r="V71" s="444"/>
      <c r="W71" s="444"/>
      <c r="X71" s="444"/>
    </row>
    <row r="72" spans="1:24" ht="12.95" customHeight="1" x14ac:dyDescent="0.2">
      <c r="A72" s="164" t="s">
        <v>2196</v>
      </c>
      <c r="B72" s="131" t="s">
        <v>1383</v>
      </c>
      <c r="C72" s="716" t="s">
        <v>3168</v>
      </c>
      <c r="D72" s="446" t="s">
        <v>33</v>
      </c>
      <c r="E72" s="85"/>
      <c r="F72" s="85"/>
      <c r="G72" s="85"/>
      <c r="H72" s="88"/>
      <c r="I72" s="85"/>
      <c r="J72" s="85"/>
      <c r="K72" s="88"/>
      <c r="L72" s="85"/>
      <c r="M72" s="89"/>
      <c r="N72" s="85"/>
      <c r="P72" s="451"/>
      <c r="Q72" s="443"/>
      <c r="R72" s="444"/>
      <c r="S72" s="444"/>
      <c r="T72" s="444"/>
      <c r="U72" s="444"/>
      <c r="V72" s="444"/>
      <c r="W72" s="444"/>
      <c r="X72" s="444"/>
    </row>
    <row r="73" spans="1:24" ht="12.95" customHeight="1" x14ac:dyDescent="0.2">
      <c r="A73" s="164"/>
      <c r="P73" s="451"/>
      <c r="Q73" s="443"/>
      <c r="R73" s="444"/>
      <c r="S73" s="444"/>
      <c r="T73" s="444"/>
      <c r="U73" s="444"/>
      <c r="V73" s="444"/>
      <c r="W73" s="444"/>
      <c r="X73" s="444"/>
    </row>
    <row r="74" spans="1:24" ht="20.25" customHeight="1" x14ac:dyDescent="0.2">
      <c r="A74" s="164"/>
      <c r="E74" s="912" t="s">
        <v>3173</v>
      </c>
      <c r="F74" s="410"/>
      <c r="G74" s="410"/>
      <c r="H74" s="410"/>
      <c r="I74" s="410"/>
      <c r="J74" s="410"/>
      <c r="K74" s="410"/>
      <c r="L74" s="410"/>
      <c r="M74" s="410"/>
      <c r="N74" s="411"/>
      <c r="P74" s="451"/>
      <c r="Q74" s="443"/>
      <c r="R74" s="444"/>
      <c r="S74" s="444"/>
      <c r="T74" s="444"/>
      <c r="U74" s="444"/>
      <c r="V74" s="444"/>
      <c r="W74" s="444"/>
      <c r="X74" s="444"/>
    </row>
    <row r="75" spans="1:24" ht="12.95" customHeight="1" x14ac:dyDescent="0.2">
      <c r="A75" s="164"/>
      <c r="E75" s="704" t="s">
        <v>537</v>
      </c>
      <c r="F75" s="705" t="s">
        <v>538</v>
      </c>
      <c r="G75" s="706" t="s">
        <v>140</v>
      </c>
      <c r="H75" s="705" t="s">
        <v>539</v>
      </c>
      <c r="I75" s="212" t="s">
        <v>540</v>
      </c>
      <c r="J75" s="705" t="s">
        <v>541</v>
      </c>
      <c r="K75" s="706" t="s">
        <v>542</v>
      </c>
      <c r="L75" s="705" t="s">
        <v>141</v>
      </c>
      <c r="M75" s="707" t="s">
        <v>543</v>
      </c>
      <c r="N75" s="707" t="s">
        <v>544</v>
      </c>
      <c r="P75" s="451"/>
      <c r="Q75" s="443"/>
      <c r="R75" s="444"/>
      <c r="S75" s="444"/>
      <c r="T75" s="444"/>
      <c r="U75" s="444"/>
      <c r="V75" s="444"/>
      <c r="W75" s="444"/>
      <c r="X75" s="444"/>
    </row>
    <row r="76" spans="1:24" ht="19.5" customHeight="1" x14ac:dyDescent="0.2">
      <c r="A76" s="164"/>
      <c r="B76" s="926" t="s">
        <v>3356</v>
      </c>
      <c r="C76" s="139"/>
      <c r="D76" s="415"/>
      <c r="E76" s="416"/>
      <c r="F76" s="416"/>
      <c r="G76" s="416"/>
      <c r="H76" s="417"/>
      <c r="I76" s="416"/>
      <c r="J76" s="416"/>
      <c r="K76" s="417"/>
      <c r="L76" s="416"/>
      <c r="M76" s="418"/>
      <c r="N76" s="416"/>
      <c r="P76" s="959"/>
      <c r="Q76" s="968"/>
      <c r="R76" s="1039" t="s">
        <v>3364</v>
      </c>
      <c r="S76" s="1040"/>
      <c r="T76" s="1040"/>
      <c r="U76" s="1040"/>
      <c r="V76" s="1040"/>
      <c r="W76" s="1040"/>
      <c r="X76" s="1041"/>
    </row>
    <row r="77" spans="1:24" ht="12.95" customHeight="1" x14ac:dyDescent="0.2">
      <c r="A77" s="164"/>
      <c r="B77" s="130" t="s">
        <v>1304</v>
      </c>
      <c r="C77" s="902" t="s">
        <v>3157</v>
      </c>
      <c r="D77" s="132" t="s">
        <v>33</v>
      </c>
      <c r="E77" s="421">
        <f>IF(Table1!E109="NP",0,Table1!E109)</f>
        <v>0</v>
      </c>
      <c r="F77" s="421">
        <f>IF(Table1!F109="NP",0,Table1!F109)</f>
        <v>0</v>
      </c>
      <c r="G77" s="421">
        <f>IF(Table1!G109="NP",0,Table1!G109)</f>
        <v>0</v>
      </c>
      <c r="H77" s="422">
        <f t="shared" ref="H77:H82" si="4">SUM(E77:G77)</f>
        <v>0</v>
      </c>
      <c r="I77" s="421">
        <f>IF(Table1!I109="NP",0,Table1!I109)</f>
        <v>0</v>
      </c>
      <c r="J77" s="421">
        <f>IF(Table1!J109="NP",0,Table1!J109)</f>
        <v>0</v>
      </c>
      <c r="K77" s="421">
        <f>IF(Table1!K109="NP",0,Table1!K109)</f>
        <v>0</v>
      </c>
      <c r="L77" s="421">
        <f>IF(Table1!L109="NP",0,Table1!L109)</f>
        <v>0</v>
      </c>
      <c r="M77" s="423">
        <f t="shared" ref="M77:M82" si="5">SUM(H77:L77)</f>
        <v>0</v>
      </c>
      <c r="N77" s="421">
        <f>IF(Table1!N109="NP",0,Table1!N109)</f>
        <v>0</v>
      </c>
      <c r="P77" s="969" t="s">
        <v>3362</v>
      </c>
      <c r="Q77" s="965"/>
      <c r="R77" s="1044" t="s">
        <v>2331</v>
      </c>
      <c r="S77" s="1046" t="s">
        <v>2332</v>
      </c>
      <c r="T77" s="1046" t="s">
        <v>2312</v>
      </c>
      <c r="U77" s="1046" t="s">
        <v>2313</v>
      </c>
      <c r="V77" s="1046" t="s">
        <v>2314</v>
      </c>
      <c r="W77" s="1048" t="s">
        <v>2315</v>
      </c>
      <c r="X77" s="1042" t="s">
        <v>3366</v>
      </c>
    </row>
    <row r="78" spans="1:24" ht="12.95" customHeight="1" x14ac:dyDescent="0.2">
      <c r="A78" s="164"/>
      <c r="B78" s="130" t="s">
        <v>1320</v>
      </c>
      <c r="C78" s="902" t="s">
        <v>3158</v>
      </c>
      <c r="D78" s="132" t="s">
        <v>33</v>
      </c>
      <c r="E78" s="421">
        <f>IF(Table1!E110="NP",0,Table1!E110)</f>
        <v>0</v>
      </c>
      <c r="F78" s="421">
        <f>IF(Table1!F110="NP",0,Table1!F110)</f>
        <v>0</v>
      </c>
      <c r="G78" s="421">
        <f>IF(Table1!G110="NP",0,Table1!G110)</f>
        <v>0</v>
      </c>
      <c r="H78" s="422">
        <f t="shared" si="4"/>
        <v>0</v>
      </c>
      <c r="I78" s="421">
        <f>IF(Table1!I110="NP",0,Table1!I110)</f>
        <v>0</v>
      </c>
      <c r="J78" s="421">
        <f>IF(Table1!J110="NP",0,Table1!J110)</f>
        <v>0</v>
      </c>
      <c r="K78" s="421">
        <f>IF(Table1!K110="NP",0,Table1!K110)</f>
        <v>0</v>
      </c>
      <c r="L78" s="421">
        <f>IF(Table1!L110="NP",0,Table1!L110)</f>
        <v>0</v>
      </c>
      <c r="M78" s="423">
        <f t="shared" si="5"/>
        <v>0</v>
      </c>
      <c r="N78" s="421">
        <f>IF(Table1!N110="NP",0,Table1!N110)</f>
        <v>0</v>
      </c>
      <c r="P78" s="967"/>
      <c r="Q78" s="966"/>
      <c r="R78" s="1045"/>
      <c r="S78" s="1047"/>
      <c r="T78" s="1047"/>
      <c r="U78" s="1047"/>
      <c r="V78" s="1047"/>
      <c r="W78" s="1049"/>
      <c r="X78" s="1043"/>
    </row>
    <row r="79" spans="1:24" ht="12.95" customHeight="1" x14ac:dyDescent="0.2">
      <c r="A79" s="164"/>
      <c r="B79" s="130" t="s">
        <v>1336</v>
      </c>
      <c r="C79" s="902" t="s">
        <v>3159</v>
      </c>
      <c r="D79" s="132" t="s">
        <v>33</v>
      </c>
      <c r="E79" s="421">
        <f>IF(Table1!E111="NP",0,Table1!E111)</f>
        <v>0</v>
      </c>
      <c r="F79" s="421">
        <f>IF(Table1!F111="NP",0,Table1!F111)</f>
        <v>0</v>
      </c>
      <c r="G79" s="421">
        <f>IF(Table1!G111="NP",0,Table1!G111)</f>
        <v>0</v>
      </c>
      <c r="H79" s="422">
        <f t="shared" si="4"/>
        <v>0</v>
      </c>
      <c r="I79" s="421">
        <f>IF(Table1!I111="NP",0,Table1!I111)</f>
        <v>0</v>
      </c>
      <c r="J79" s="421">
        <f>IF(Table1!J111="NP",0,Table1!J111)</f>
        <v>0</v>
      </c>
      <c r="K79" s="421">
        <f>IF(Table1!K111="NP",0,Table1!K111)</f>
        <v>0</v>
      </c>
      <c r="L79" s="421">
        <f>IF(Table1!L111="NP",0,Table1!L111)</f>
        <v>0</v>
      </c>
      <c r="M79" s="423">
        <f t="shared" si="5"/>
        <v>0</v>
      </c>
      <c r="N79" s="421">
        <f>IF(Table1!N111="NP",0,Table1!N111)</f>
        <v>0</v>
      </c>
      <c r="P79" s="1036" t="s">
        <v>3363</v>
      </c>
      <c r="Q79" s="960" t="s">
        <v>2331</v>
      </c>
      <c r="R79" s="424">
        <f>+IF(AND(E77=0,E84=0),0,"error")</f>
        <v>0</v>
      </c>
      <c r="S79" s="425">
        <f>+IF(ROUND(F77,1)=ROUND(E85,1),ROUND(F77,1),"error")</f>
        <v>0</v>
      </c>
      <c r="T79" s="425">
        <f>+IF(ROUND(H77,1)=ROUND(E86,1),ROUND(H77,1),"error")</f>
        <v>0</v>
      </c>
      <c r="U79" s="425">
        <f>+IF(ROUND(I77,1)=ROUND(E87,1),ROUND(I77,1),"error")</f>
        <v>0</v>
      </c>
      <c r="V79" s="425">
        <f>+IF(ROUND(J77,1)=ROUND(E88,1),ROUND(J77,1),"error")</f>
        <v>0</v>
      </c>
      <c r="W79" s="426">
        <f>+IF(ROUND(K77,1)=ROUND(E89,1),ROUND(K77,1),"error")</f>
        <v>0</v>
      </c>
      <c r="X79" s="427">
        <f>+IF(OR(R79="error",S79="error",U79="error",V79="error",W79="error"),"error",SUM(R79:S79,U79:W79))</f>
        <v>0</v>
      </c>
    </row>
    <row r="80" spans="1:24" ht="18" customHeight="1" x14ac:dyDescent="0.2">
      <c r="A80" s="164"/>
      <c r="B80" s="130" t="s">
        <v>1352</v>
      </c>
      <c r="C80" s="902" t="s">
        <v>3160</v>
      </c>
      <c r="D80" s="132" t="s">
        <v>33</v>
      </c>
      <c r="E80" s="421">
        <f>IF(Table1!E112="NP",0,Table1!E112)</f>
        <v>0</v>
      </c>
      <c r="F80" s="421">
        <f>IF(Table1!F112="NP",0,Table1!F112)</f>
        <v>0</v>
      </c>
      <c r="G80" s="421">
        <f>IF(Table1!G112="NP",0,Table1!G112)</f>
        <v>0</v>
      </c>
      <c r="H80" s="422">
        <f t="shared" si="4"/>
        <v>0</v>
      </c>
      <c r="I80" s="421">
        <f>IF(Table1!I112="NP",0,Table1!I112)</f>
        <v>0</v>
      </c>
      <c r="J80" s="421">
        <f>IF(Table1!J112="NP",0,Table1!J112)</f>
        <v>0</v>
      </c>
      <c r="K80" s="421">
        <f>IF(Table1!K112="NP",0,Table1!K112)</f>
        <v>0</v>
      </c>
      <c r="L80" s="421">
        <f>IF(Table1!L112="NP",0,Table1!L112)</f>
        <v>0</v>
      </c>
      <c r="M80" s="423">
        <f t="shared" si="5"/>
        <v>0</v>
      </c>
      <c r="N80" s="421">
        <f>IF(Table1!N112="NP",0,Table1!N112)</f>
        <v>0</v>
      </c>
      <c r="P80" s="1037"/>
      <c r="Q80" s="961" t="s">
        <v>2332</v>
      </c>
      <c r="R80" s="428">
        <f>+IF(ROUND(E78,1)=ROUND(F84,1),ROUND(E78,1),"error")</f>
        <v>0</v>
      </c>
      <c r="S80" s="429">
        <f>+IF(AND(F78=0,F85=0),0,"error")</f>
        <v>0</v>
      </c>
      <c r="T80" s="430">
        <f>+IF(ROUND(H78,1)=ROUND(F86,1),ROUND(H78,1),"error")</f>
        <v>0</v>
      </c>
      <c r="U80" s="430">
        <f>+IF(ROUND(I78,1)=ROUND(F87,1),ROUND(I78,1),"error")</f>
        <v>0</v>
      </c>
      <c r="V80" s="430">
        <f>+IF(ROUND(J78,1)=ROUND(F88,1),ROUND(J78,1),"error")</f>
        <v>0</v>
      </c>
      <c r="W80" s="431">
        <f>+IF(ROUND(K78,1)=ROUND(F89,1),ROUND(K78,1),"error")</f>
        <v>0</v>
      </c>
      <c r="X80" s="432">
        <f>+IF(OR(R80="error",S80="error",U80="error",V80="error",W80="error"),"error",SUM(R80:S80,U80:W80))</f>
        <v>0</v>
      </c>
    </row>
    <row r="81" spans="1:24" ht="12.95" customHeight="1" x14ac:dyDescent="0.2">
      <c r="A81" s="164"/>
      <c r="B81" s="130" t="s">
        <v>1368</v>
      </c>
      <c r="C81" s="902" t="s">
        <v>3161</v>
      </c>
      <c r="D81" s="132" t="s">
        <v>33</v>
      </c>
      <c r="E81" s="421">
        <f>IF(Table1!E113="NP",0,Table1!E113)</f>
        <v>0</v>
      </c>
      <c r="F81" s="421">
        <f>IF(Table1!F113="NP",0,Table1!F113)</f>
        <v>0</v>
      </c>
      <c r="G81" s="421">
        <f>IF(Table1!G113="NP",0,Table1!G113)</f>
        <v>0</v>
      </c>
      <c r="H81" s="422">
        <f t="shared" si="4"/>
        <v>0</v>
      </c>
      <c r="I81" s="421">
        <f>IF(Table1!I113="NP",0,Table1!I113)</f>
        <v>0</v>
      </c>
      <c r="J81" s="421">
        <f>IF(Table1!J113="NP",0,Table1!J113)</f>
        <v>0</v>
      </c>
      <c r="K81" s="421">
        <f>IF(Table1!K113="NP",0,Table1!K113)</f>
        <v>0</v>
      </c>
      <c r="L81" s="421">
        <f>IF(Table1!L113="NP",0,Table1!L113)</f>
        <v>0</v>
      </c>
      <c r="M81" s="423">
        <f t="shared" si="5"/>
        <v>0</v>
      </c>
      <c r="N81" s="421">
        <f>IF(Table1!N113="NP",0,Table1!N113)</f>
        <v>0</v>
      </c>
      <c r="P81" s="1037"/>
      <c r="Q81" s="961" t="s">
        <v>2312</v>
      </c>
      <c r="R81" s="428">
        <f>+IF(ROUND(E79,1)=ROUND(H84,1),ROUND(E79,1),"error")</f>
        <v>0</v>
      </c>
      <c r="S81" s="430">
        <f>+IF(ROUND(F79,1)=ROUND(H85,1),ROUND(F79,1),"error")</f>
        <v>0</v>
      </c>
      <c r="T81" s="429">
        <f>+IF(AND(H79=0,H86=0),0,"error")</f>
        <v>0</v>
      </c>
      <c r="U81" s="430">
        <f>+IF(ROUND(I79,1)=ROUND(H87,1),ROUND(I79,1),"error")</f>
        <v>0</v>
      </c>
      <c r="V81" s="430">
        <f>+IF(ROUND(J79,1)=ROUND(H88,1),ROUND(J79,1),"error")</f>
        <v>0</v>
      </c>
      <c r="W81" s="431">
        <f>+IF(ROUND(K79,1)=ROUND(H89,1),ROUND(K79,1),"error")</f>
        <v>0</v>
      </c>
      <c r="X81" s="432">
        <f>+IF(OR(T81="error",U81="error",V81="error",W81="error"),"error",SUM(T81:W81))</f>
        <v>0</v>
      </c>
    </row>
    <row r="82" spans="1:24" ht="18.75" x14ac:dyDescent="0.2">
      <c r="A82" s="164"/>
      <c r="B82" s="921" t="s">
        <v>1384</v>
      </c>
      <c r="C82" s="902" t="s">
        <v>3162</v>
      </c>
      <c r="D82" s="132" t="s">
        <v>33</v>
      </c>
      <c r="E82" s="421">
        <f>IF(Table1!E114="NP",0,Table1!E114)</f>
        <v>0</v>
      </c>
      <c r="F82" s="421">
        <f>IF(Table1!F114="NP",0,Table1!F114)</f>
        <v>0</v>
      </c>
      <c r="G82" s="421">
        <f>IF(Table1!G114="NP",0,Table1!G114)</f>
        <v>0</v>
      </c>
      <c r="H82" s="422">
        <f t="shared" si="4"/>
        <v>0</v>
      </c>
      <c r="I82" s="421">
        <f>IF(Table1!I114="NP",0,Table1!I114)</f>
        <v>0</v>
      </c>
      <c r="J82" s="421">
        <f>IF(Table1!J114="NP",0,Table1!J114)</f>
        <v>0</v>
      </c>
      <c r="K82" s="421">
        <f>IF(Table1!K114="NP",0,Table1!K114)</f>
        <v>0</v>
      </c>
      <c r="L82" s="421">
        <f>IF(Table1!L114="NP",0,Table1!L114)</f>
        <v>0</v>
      </c>
      <c r="M82" s="423">
        <f t="shared" si="5"/>
        <v>0</v>
      </c>
      <c r="N82" s="421">
        <f>IF(Table1!N114="NP",0,Table1!N114)</f>
        <v>0</v>
      </c>
      <c r="P82" s="1037"/>
      <c r="Q82" s="962" t="s">
        <v>2313</v>
      </c>
      <c r="R82" s="433">
        <f>+IF(ROUND(E80,1)=ROUND(I84,1),ROUND(E80,1),"error")</f>
        <v>0</v>
      </c>
      <c r="S82" s="434">
        <f>+IF(ROUND(F80,1)=ROUND(I85,1),ROUND(F80,1),"error")</f>
        <v>0</v>
      </c>
      <c r="T82" s="434">
        <f>+IF(ROUND(H80,1)=ROUND(I86,1),ROUND(H80,1),"error")</f>
        <v>0</v>
      </c>
      <c r="U82" s="435">
        <f>+IF(AND(I80=0,I87=0),0,"error")</f>
        <v>0</v>
      </c>
      <c r="V82" s="434">
        <f>+IF(ROUND(J80,1)=ROUND(I88,1),ROUND(J80,1),"error")</f>
        <v>0</v>
      </c>
      <c r="W82" s="436">
        <f>+IF(ROUND(K80,1)=ROUND(I89,1),ROUND(K80,1),"error")</f>
        <v>0</v>
      </c>
      <c r="X82" s="432">
        <f>+IF(OR(R82="error",S82="error",U82="error",V82="error",W82="error"),"error",SUM(R82:S82,U82:W82))</f>
        <v>0</v>
      </c>
    </row>
    <row r="83" spans="1:24" ht="12.95" customHeight="1" x14ac:dyDescent="0.2">
      <c r="A83" s="164"/>
      <c r="B83" s="958" t="s">
        <v>3357</v>
      </c>
      <c r="C83" s="138"/>
      <c r="D83" s="439"/>
      <c r="E83" s="421"/>
      <c r="F83" s="421"/>
      <c r="G83" s="421"/>
      <c r="H83" s="422"/>
      <c r="I83" s="421"/>
      <c r="J83" s="421"/>
      <c r="K83" s="422"/>
      <c r="L83" s="421"/>
      <c r="M83" s="423"/>
      <c r="N83" s="421"/>
      <c r="P83" s="1037"/>
      <c r="Q83" s="961" t="s">
        <v>2314</v>
      </c>
      <c r="R83" s="433">
        <f>+IF(ROUND(E81,1)=ROUND(J84,1),ROUND(E81,1),"error")</f>
        <v>0</v>
      </c>
      <c r="S83" s="434">
        <f>+IF(ROUND(F81,1)=ROUND(J85,1),ROUND(F81,1),"error")</f>
        <v>0</v>
      </c>
      <c r="T83" s="434">
        <f>+IF(ROUND(H81,1)=ROUND(J86,1),ROUND(H81,1),"error")</f>
        <v>0</v>
      </c>
      <c r="U83" s="437">
        <f>+IF(ROUND(I81,1)=ROUND(J87,1),ROUND(I81,1),"error")</f>
        <v>0</v>
      </c>
      <c r="V83" s="435">
        <f>+IF(AND(J81=0,J88=0),0,"error")</f>
        <v>0</v>
      </c>
      <c r="W83" s="436">
        <f>+IF(ROUND(K81,1)=ROUND(J89,1),ROUND(K81,1),"error")</f>
        <v>0</v>
      </c>
      <c r="X83" s="432">
        <f>+IF(OR(R83="error",S83="error",U83="error",V83="error",W83="error"),"error",SUM(R83:S83,U83:W83))</f>
        <v>0</v>
      </c>
    </row>
    <row r="84" spans="1:24" ht="12.95" customHeight="1" x14ac:dyDescent="0.2">
      <c r="A84" s="164"/>
      <c r="B84" s="130" t="s">
        <v>1305</v>
      </c>
      <c r="C84" s="906" t="s">
        <v>3163</v>
      </c>
      <c r="D84" s="132" t="s">
        <v>33</v>
      </c>
      <c r="E84" s="421">
        <f>IF(Table2!E75="NP",0,Table2!E75)</f>
        <v>0</v>
      </c>
      <c r="F84" s="421">
        <f>IF(Table2!F75="NP",0,Table2!F75)</f>
        <v>0</v>
      </c>
      <c r="G84" s="421">
        <f>IF(Table2!G75="NP",0,Table2!G75)</f>
        <v>0</v>
      </c>
      <c r="H84" s="422">
        <f t="shared" ref="H84:H89" si="6">SUM(E84:G84)</f>
        <v>0</v>
      </c>
      <c r="I84" s="421">
        <f>IF(Table2!I75="NP",0,Table2!I75)</f>
        <v>0</v>
      </c>
      <c r="J84" s="421">
        <f>IF(Table2!J75="NP",0,Table2!J75)</f>
        <v>0</v>
      </c>
      <c r="K84" s="422">
        <f>IF(Table2!K75="NP",0,Table2!K75)</f>
        <v>0</v>
      </c>
      <c r="L84" s="421">
        <f>IF(Table2!L75="NP",0,Table2!L75)</f>
        <v>0</v>
      </c>
      <c r="M84" s="423">
        <f t="shared" ref="M84:M89" si="7">SUM(H84:L84)</f>
        <v>0</v>
      </c>
      <c r="N84" s="421">
        <f>IF(Table2!N75="NP",0,Table2!N75)</f>
        <v>0</v>
      </c>
      <c r="P84" s="1037"/>
      <c r="Q84" s="963" t="s">
        <v>2315</v>
      </c>
      <c r="R84" s="433">
        <f>+IF(ROUND(E82,1)=ROUND(K84,1),ROUND(E82,1),"error")</f>
        <v>0</v>
      </c>
      <c r="S84" s="434">
        <f>+IF(ROUND(F82,1)=ROUND(K85,1),ROUND(F82,1),"error")</f>
        <v>0</v>
      </c>
      <c r="T84" s="434">
        <f>+IF(ROUND(H82,1)=ROUND(K86,1),ROUND(H82,1),"error")</f>
        <v>0</v>
      </c>
      <c r="U84" s="437">
        <f>+IF(ROUND(I82,1)=ROUND(K87,1),ROUND(I82,1),"error")</f>
        <v>0</v>
      </c>
      <c r="V84" s="437">
        <f>+IF(ROUND(J82,1)=ROUND(K88,1),ROUND(J82,1),"error")</f>
        <v>0</v>
      </c>
      <c r="W84" s="438">
        <f>+IF(AND(K82=0,K89=0),0,"error")</f>
        <v>0</v>
      </c>
      <c r="X84" s="432">
        <f>+IF(OR(R84="error",S84="error",U84="error",V84="error",W84="error"),"error",SUM(R84:S84,U84:W84))</f>
        <v>0</v>
      </c>
    </row>
    <row r="85" spans="1:24" ht="12.95" customHeight="1" x14ac:dyDescent="0.2">
      <c r="A85" s="164"/>
      <c r="B85" s="130" t="s">
        <v>1321</v>
      </c>
      <c r="C85" s="906" t="s">
        <v>3164</v>
      </c>
      <c r="D85" s="132" t="s">
        <v>33</v>
      </c>
      <c r="E85" s="421">
        <f>IF(Table2!E76="NP",0,Table2!E76)</f>
        <v>0</v>
      </c>
      <c r="F85" s="421">
        <f>IF(Table2!F76="NP",0,Table2!F76)</f>
        <v>0</v>
      </c>
      <c r="G85" s="421">
        <f>IF(Table2!G76="NP",0,Table2!G76)</f>
        <v>0</v>
      </c>
      <c r="H85" s="422">
        <f t="shared" si="6"/>
        <v>0</v>
      </c>
      <c r="I85" s="421">
        <f>IF(Table2!I76="NP",0,Table2!I76)</f>
        <v>0</v>
      </c>
      <c r="J85" s="421">
        <f>IF(Table2!J76="NP",0,Table2!J76)</f>
        <v>0</v>
      </c>
      <c r="K85" s="422">
        <f>IF(Table2!K76="NP",0,Table2!K76)</f>
        <v>0</v>
      </c>
      <c r="L85" s="421">
        <f>IF(Table2!L76="NP",0,Table2!L76)</f>
        <v>0</v>
      </c>
      <c r="M85" s="423">
        <f t="shared" si="7"/>
        <v>0</v>
      </c>
      <c r="N85" s="421">
        <f>IF(Table2!N76="NP",0,Table2!N76)</f>
        <v>0</v>
      </c>
      <c r="P85" s="1038"/>
      <c r="Q85" s="964" t="s">
        <v>3365</v>
      </c>
      <c r="R85" s="440">
        <f>+IF(OR(R79="error",R80="error",R82="error",R83="error",R84="error"),"error",SUM(R79:R80,R82:R84))</f>
        <v>0</v>
      </c>
      <c r="S85" s="440">
        <f>+IF(OR(S79="error",S80="error",S82="error",S83="error",S84="error"),"error",SUM(S79:S80,S82:S84))</f>
        <v>0</v>
      </c>
      <c r="T85" s="441">
        <f>+IF(OR(T81="error",T82="error",T83="error",T84="error"),"error",SUM(T81:T84))</f>
        <v>0</v>
      </c>
      <c r="U85" s="441">
        <f>+IF(OR(U79="error",U80="error",U82="error",U83="error",U84="error"),"error",SUM(U79:U80,U82:U84))</f>
        <v>0</v>
      </c>
      <c r="V85" s="441">
        <f>+IF(OR(V79="error",V80="error",V82="error",V83="error",V84="error"),"error",SUM(V79:V80,V82:V84))</f>
        <v>0</v>
      </c>
      <c r="W85" s="441">
        <f>+IF(OR(W79="error",W80="error",W82="error",W83="error",W84="error"),"error",SUM(W79:W80,W82:W84))</f>
        <v>0</v>
      </c>
      <c r="X85" s="442"/>
    </row>
    <row r="86" spans="1:24" ht="12.95" customHeight="1" x14ac:dyDescent="0.2">
      <c r="A86" s="164"/>
      <c r="B86" s="130" t="s">
        <v>1337</v>
      </c>
      <c r="C86" s="906" t="s">
        <v>3165</v>
      </c>
      <c r="D86" s="132" t="s">
        <v>33</v>
      </c>
      <c r="E86" s="421">
        <f>IF(Table2!E77="NP",0,Table2!E77)</f>
        <v>0</v>
      </c>
      <c r="F86" s="421">
        <f>IF(Table2!F77="NP",0,Table2!F77)</f>
        <v>0</v>
      </c>
      <c r="G86" s="421">
        <f>IF(Table2!G77="NP",0,Table2!G77)</f>
        <v>0</v>
      </c>
      <c r="H86" s="422">
        <f t="shared" si="6"/>
        <v>0</v>
      </c>
      <c r="I86" s="421">
        <f>IF(Table2!I77="NP",0,Table2!I77)</f>
        <v>0</v>
      </c>
      <c r="J86" s="421">
        <f>IF(Table2!J77="NP",0,Table2!J77)</f>
        <v>0</v>
      </c>
      <c r="K86" s="422">
        <f>IF(Table2!K77="NP",0,Table2!K77)</f>
        <v>0</v>
      </c>
      <c r="L86" s="421">
        <f>IF(Table2!L77="NP",0,Table2!L77)</f>
        <v>0</v>
      </c>
      <c r="M86" s="423">
        <f t="shared" si="7"/>
        <v>0</v>
      </c>
      <c r="N86" s="421">
        <f>IF(Table2!N77="NP",0,Table2!N77)</f>
        <v>0</v>
      </c>
      <c r="P86" s="455"/>
      <c r="Q86" s="453"/>
      <c r="R86" s="454"/>
      <c r="S86" s="454"/>
      <c r="T86" s="454"/>
      <c r="U86" s="454"/>
      <c r="V86" s="454"/>
      <c r="W86" s="454"/>
      <c r="X86" s="445"/>
    </row>
    <row r="87" spans="1:24" ht="12.95" customHeight="1" x14ac:dyDescent="0.2">
      <c r="A87" s="164"/>
      <c r="B87" s="130" t="s">
        <v>1353</v>
      </c>
      <c r="C87" s="906" t="s">
        <v>3166</v>
      </c>
      <c r="D87" s="132" t="s">
        <v>33</v>
      </c>
      <c r="E87" s="421">
        <f>IF(Table2!E78="NP",0,Table2!E78)</f>
        <v>0</v>
      </c>
      <c r="F87" s="421">
        <f>IF(Table2!F78="NP",0,Table2!F78)</f>
        <v>0</v>
      </c>
      <c r="G87" s="421">
        <f>IF(Table2!G78="NP",0,Table2!G78)</f>
        <v>0</v>
      </c>
      <c r="H87" s="422">
        <f t="shared" si="6"/>
        <v>0</v>
      </c>
      <c r="I87" s="421">
        <f>IF(Table2!I78="NP",0,Table2!I78)</f>
        <v>0</v>
      </c>
      <c r="J87" s="421">
        <f>IF(Table2!J78="NP",0,Table2!J78)</f>
        <v>0</v>
      </c>
      <c r="K87" s="422">
        <f>IF(Table2!K78="NP",0,Table2!K78)</f>
        <v>0</v>
      </c>
      <c r="L87" s="421">
        <f>IF(Table2!L78="NP",0,Table2!L78)</f>
        <v>0</v>
      </c>
      <c r="M87" s="423">
        <f t="shared" si="7"/>
        <v>0</v>
      </c>
      <c r="N87" s="421">
        <f>IF(Table2!N78="NP",0,Table2!N78)</f>
        <v>0</v>
      </c>
      <c r="P87" s="451"/>
      <c r="Q87" s="443"/>
      <c r="R87" s="444"/>
      <c r="S87" s="444"/>
      <c r="T87" s="444"/>
      <c r="U87" s="444"/>
      <c r="V87" s="444"/>
      <c r="W87" s="444"/>
      <c r="X87" s="444"/>
    </row>
    <row r="88" spans="1:24" x14ac:dyDescent="0.2">
      <c r="A88" s="164"/>
      <c r="B88" s="130" t="s">
        <v>1369</v>
      </c>
      <c r="C88" s="906" t="s">
        <v>3167</v>
      </c>
      <c r="D88" s="132" t="s">
        <v>33</v>
      </c>
      <c r="E88" s="421">
        <f>IF(Table2!E79="NP",0,Table2!E79)</f>
        <v>0</v>
      </c>
      <c r="F88" s="421">
        <f>IF(Table2!F79="NP",0,Table2!F79)</f>
        <v>0</v>
      </c>
      <c r="G88" s="421">
        <f>IF(Table2!G79="NP",0,Table2!G79)</f>
        <v>0</v>
      </c>
      <c r="H88" s="422">
        <f t="shared" si="6"/>
        <v>0</v>
      </c>
      <c r="I88" s="421">
        <f>IF(Table2!I79="NP",0,Table2!I79)</f>
        <v>0</v>
      </c>
      <c r="J88" s="421">
        <f>IF(Table2!J79="NP",0,Table2!J79)</f>
        <v>0</v>
      </c>
      <c r="K88" s="422">
        <f>IF(Table2!K79="NP",0,Table2!K79)</f>
        <v>0</v>
      </c>
      <c r="L88" s="421">
        <f>IF(Table2!L79="NP",0,Table2!L79)</f>
        <v>0</v>
      </c>
      <c r="M88" s="423">
        <f t="shared" si="7"/>
        <v>0</v>
      </c>
      <c r="N88" s="421">
        <f>IF(Table2!N79="NP",0,Table2!N79)</f>
        <v>0</v>
      </c>
    </row>
    <row r="89" spans="1:24" ht="12.95" customHeight="1" x14ac:dyDescent="0.2">
      <c r="A89" s="164"/>
      <c r="B89" s="131" t="s">
        <v>1385</v>
      </c>
      <c r="C89" s="716" t="s">
        <v>3168</v>
      </c>
      <c r="D89" s="446" t="s">
        <v>33</v>
      </c>
      <c r="E89" s="447">
        <f>IF(Table2!E80="NP",0,Table2!E80)</f>
        <v>0</v>
      </c>
      <c r="F89" s="447">
        <f>IF(Table2!F80="NP",0,Table2!F80)</f>
        <v>0</v>
      </c>
      <c r="G89" s="447">
        <f>IF(Table2!G80="NP",0,Table2!G80)</f>
        <v>0</v>
      </c>
      <c r="H89" s="448">
        <f t="shared" si="6"/>
        <v>0</v>
      </c>
      <c r="I89" s="447">
        <f>IF(Table2!I80="NP",0,Table2!I80)</f>
        <v>0</v>
      </c>
      <c r="J89" s="447">
        <f>IF(Table2!J80="NP",0,Table2!J80)</f>
        <v>0</v>
      </c>
      <c r="K89" s="448">
        <f>IF(Table2!K80="NP",0,Table2!K80)</f>
        <v>0</v>
      </c>
      <c r="L89" s="447">
        <f>IF(Table2!L80="NP",0,Table2!L80)</f>
        <v>0</v>
      </c>
      <c r="M89" s="449">
        <f t="shared" si="7"/>
        <v>0</v>
      </c>
      <c r="N89" s="447">
        <f>IF(Table2!N80="NP",0,Table2!N80)</f>
        <v>0</v>
      </c>
    </row>
    <row r="90" spans="1:24" ht="12.95" customHeight="1" x14ac:dyDescent="0.2">
      <c r="A90" s="164"/>
    </row>
    <row r="91" spans="1:24" ht="20.25" customHeight="1" x14ac:dyDescent="0.2">
      <c r="A91" s="164"/>
      <c r="E91" s="913" t="s">
        <v>3174</v>
      </c>
      <c r="F91" s="410"/>
      <c r="G91" s="410"/>
      <c r="H91" s="410"/>
      <c r="I91" s="410"/>
      <c r="J91" s="410"/>
      <c r="K91" s="410"/>
      <c r="L91" s="410"/>
      <c r="M91" s="410"/>
      <c r="N91" s="411"/>
    </row>
    <row r="92" spans="1:24" ht="12.95" customHeight="1" x14ac:dyDescent="0.2">
      <c r="A92" s="164"/>
      <c r="E92" s="704" t="s">
        <v>537</v>
      </c>
      <c r="F92" s="705" t="s">
        <v>538</v>
      </c>
      <c r="G92" s="706" t="s">
        <v>140</v>
      </c>
      <c r="H92" s="705" t="s">
        <v>539</v>
      </c>
      <c r="I92" s="212" t="s">
        <v>540</v>
      </c>
      <c r="J92" s="705" t="s">
        <v>541</v>
      </c>
      <c r="K92" s="706" t="s">
        <v>542</v>
      </c>
      <c r="L92" s="705" t="s">
        <v>141</v>
      </c>
      <c r="M92" s="707" t="s">
        <v>543</v>
      </c>
      <c r="N92" s="707" t="s">
        <v>544</v>
      </c>
    </row>
    <row r="93" spans="1:24" ht="19.5" customHeight="1" x14ac:dyDescent="0.2">
      <c r="A93" s="164"/>
      <c r="B93" s="926" t="s">
        <v>3276</v>
      </c>
      <c r="C93" s="139"/>
      <c r="D93" s="415"/>
      <c r="E93" s="416"/>
      <c r="F93" s="416"/>
      <c r="G93" s="416"/>
      <c r="H93" s="417"/>
      <c r="I93" s="416"/>
      <c r="J93" s="416"/>
      <c r="K93" s="417"/>
      <c r="L93" s="416"/>
      <c r="M93" s="418"/>
      <c r="N93" s="416"/>
      <c r="P93" s="959"/>
      <c r="Q93" s="968"/>
      <c r="R93" s="1039" t="s">
        <v>3279</v>
      </c>
      <c r="S93" s="1040"/>
      <c r="T93" s="1040"/>
      <c r="U93" s="1040"/>
      <c r="V93" s="1040"/>
      <c r="W93" s="1040"/>
      <c r="X93" s="1041"/>
    </row>
    <row r="94" spans="1:24" ht="12.95" customHeight="1" x14ac:dyDescent="0.2">
      <c r="A94" s="164" t="s">
        <v>2197</v>
      </c>
      <c r="B94" s="130" t="s">
        <v>1306</v>
      </c>
      <c r="C94" s="903" t="s">
        <v>3157</v>
      </c>
      <c r="D94" s="132" t="s">
        <v>33</v>
      </c>
      <c r="E94" s="83"/>
      <c r="F94" s="83"/>
      <c r="G94" s="83"/>
      <c r="H94" s="86"/>
      <c r="I94" s="83"/>
      <c r="J94" s="83"/>
      <c r="K94" s="83"/>
      <c r="L94" s="83"/>
      <c r="M94" s="87"/>
      <c r="N94" s="83"/>
      <c r="P94" s="969" t="s">
        <v>3190</v>
      </c>
      <c r="Q94" s="965"/>
      <c r="R94" s="1044" t="s">
        <v>2331</v>
      </c>
      <c r="S94" s="1046" t="s">
        <v>2332</v>
      </c>
      <c r="T94" s="1046" t="s">
        <v>2312</v>
      </c>
      <c r="U94" s="1046" t="s">
        <v>2313</v>
      </c>
      <c r="V94" s="1046" t="s">
        <v>2314</v>
      </c>
      <c r="W94" s="1048" t="s">
        <v>2315</v>
      </c>
      <c r="X94" s="1042" t="s">
        <v>3194</v>
      </c>
    </row>
    <row r="95" spans="1:24" ht="12.95" customHeight="1" x14ac:dyDescent="0.2">
      <c r="A95" s="164" t="s">
        <v>2198</v>
      </c>
      <c r="B95" s="130" t="s">
        <v>1322</v>
      </c>
      <c r="C95" s="903" t="s">
        <v>3158</v>
      </c>
      <c r="D95" s="132" t="s">
        <v>33</v>
      </c>
      <c r="E95" s="83"/>
      <c r="F95" s="83"/>
      <c r="G95" s="83"/>
      <c r="H95" s="86"/>
      <c r="I95" s="83"/>
      <c r="J95" s="83"/>
      <c r="K95" s="83"/>
      <c r="L95" s="83"/>
      <c r="M95" s="87"/>
      <c r="N95" s="83"/>
      <c r="P95" s="967"/>
      <c r="Q95" s="966"/>
      <c r="R95" s="1045"/>
      <c r="S95" s="1047"/>
      <c r="T95" s="1047"/>
      <c r="U95" s="1047"/>
      <c r="V95" s="1047"/>
      <c r="W95" s="1049"/>
      <c r="X95" s="1043"/>
    </row>
    <row r="96" spans="1:24" ht="12.95" customHeight="1" x14ac:dyDescent="0.2">
      <c r="A96" s="164" t="s">
        <v>2199</v>
      </c>
      <c r="B96" s="130" t="s">
        <v>1338</v>
      </c>
      <c r="C96" s="903" t="s">
        <v>3159</v>
      </c>
      <c r="D96" s="132" t="s">
        <v>33</v>
      </c>
      <c r="E96" s="83"/>
      <c r="F96" s="83"/>
      <c r="G96" s="83"/>
      <c r="H96" s="86"/>
      <c r="I96" s="83"/>
      <c r="J96" s="83"/>
      <c r="K96" s="83"/>
      <c r="L96" s="83"/>
      <c r="M96" s="87"/>
      <c r="N96" s="83"/>
      <c r="P96" s="1036" t="s">
        <v>3278</v>
      </c>
      <c r="Q96" s="960" t="s">
        <v>2331</v>
      </c>
      <c r="R96" s="424">
        <f>+IF(AND(E94=0,E101=0),0,"error")</f>
        <v>0</v>
      </c>
      <c r="S96" s="425">
        <f>+IF(ROUND(F94,1)=ROUND(E102,1),ROUND(F94,1),"error")</f>
        <v>0</v>
      </c>
      <c r="T96" s="425">
        <f>+IF(ROUND(H94,1)=ROUND(E103,1),ROUND(H94,1),"error")</f>
        <v>0</v>
      </c>
      <c r="U96" s="425">
        <f>+IF(ROUND(I94,1)=ROUND(E104,1),ROUND(I94,1),"error")</f>
        <v>0</v>
      </c>
      <c r="V96" s="425">
        <f>+IF(ROUND(J94,1)=ROUND(E105,1),ROUND(J94,1),"error")</f>
        <v>0</v>
      </c>
      <c r="W96" s="426">
        <f>+IF(ROUND(K94,1)=ROUND(E106,1),ROUND(K94,1),"error")</f>
        <v>0</v>
      </c>
      <c r="X96" s="427">
        <f>+IF(OR(R96="error",S96="error",U96="error",V96="error",W96="error"),"error",SUM(R96:S96,U96:W96))</f>
        <v>0</v>
      </c>
    </row>
    <row r="97" spans="1:24" ht="19.5" customHeight="1" x14ac:dyDescent="0.2">
      <c r="A97" s="164" t="s">
        <v>2200</v>
      </c>
      <c r="B97" s="130" t="s">
        <v>1354</v>
      </c>
      <c r="C97" s="903" t="s">
        <v>3160</v>
      </c>
      <c r="D97" s="132" t="s">
        <v>33</v>
      </c>
      <c r="E97" s="83"/>
      <c r="F97" s="83"/>
      <c r="G97" s="83"/>
      <c r="H97" s="86"/>
      <c r="I97" s="83"/>
      <c r="J97" s="83"/>
      <c r="K97" s="83"/>
      <c r="L97" s="83"/>
      <c r="M97" s="87"/>
      <c r="N97" s="83"/>
      <c r="P97" s="1037"/>
      <c r="Q97" s="961" t="s">
        <v>2332</v>
      </c>
      <c r="R97" s="428">
        <f>+IF(ROUND(E95,1)=ROUND(F101,1),ROUND(E95,1),"error")</f>
        <v>0</v>
      </c>
      <c r="S97" s="429">
        <f>+IF(AND(F95=0,F102=0),0,"error")</f>
        <v>0</v>
      </c>
      <c r="T97" s="430">
        <f>+IF(ROUND(H95,1)=ROUND(F103,1),ROUND(H95,1),"error")</f>
        <v>0</v>
      </c>
      <c r="U97" s="430">
        <f>+IF(ROUND(I95,1)=ROUND(F104,1),ROUND(I95,1),"error")</f>
        <v>0</v>
      </c>
      <c r="V97" s="430">
        <f>+IF(ROUND(J95,1)=ROUND(F105,1),ROUND(J95,1),"error")</f>
        <v>0</v>
      </c>
      <c r="W97" s="431">
        <f>+IF(ROUND(K95,1)=ROUND(F106,1),ROUND(K95,1),"error")</f>
        <v>0</v>
      </c>
      <c r="X97" s="432">
        <f>+IF(OR(R97="error",S97="error",U97="error",V97="error",W97="error"),"error",SUM(R97:S97,U97:W97))</f>
        <v>0</v>
      </c>
    </row>
    <row r="98" spans="1:24" ht="12.95" customHeight="1" x14ac:dyDescent="0.2">
      <c r="A98" s="164" t="s">
        <v>2201</v>
      </c>
      <c r="B98" s="130" t="s">
        <v>1370</v>
      </c>
      <c r="C98" s="903" t="s">
        <v>3161</v>
      </c>
      <c r="D98" s="132" t="s">
        <v>33</v>
      </c>
      <c r="E98" s="83"/>
      <c r="F98" s="83"/>
      <c r="G98" s="83"/>
      <c r="H98" s="86"/>
      <c r="I98" s="83"/>
      <c r="J98" s="83"/>
      <c r="K98" s="83"/>
      <c r="L98" s="83"/>
      <c r="M98" s="87"/>
      <c r="N98" s="83"/>
      <c r="P98" s="1037"/>
      <c r="Q98" s="961" t="s">
        <v>2312</v>
      </c>
      <c r="R98" s="428">
        <f>+IF(ROUND(E96,1)=ROUND(H101,1),ROUND(E96,1),"error")</f>
        <v>0</v>
      </c>
      <c r="S98" s="430">
        <f>+IF(ROUND(F96,1)=ROUND(H102,1),ROUND(F96,1),"error")</f>
        <v>0</v>
      </c>
      <c r="T98" s="429">
        <f>+IF(AND(H96=0,H103=0),0,"error")</f>
        <v>0</v>
      </c>
      <c r="U98" s="430">
        <f>+IF(ROUND(I96,1)=ROUND(H104,1),ROUND(I96,1),"error")</f>
        <v>0</v>
      </c>
      <c r="V98" s="430">
        <f>+IF(ROUND(J96,1)=ROUND(H105,1),ROUND(J96,1),"error")</f>
        <v>0</v>
      </c>
      <c r="W98" s="431">
        <f>+IF(ROUND(K96,1)=ROUND(H106,1),ROUND(K96,1),"error")</f>
        <v>0</v>
      </c>
      <c r="X98" s="432">
        <f>+IF(OR(T98="error",U98="error",V98="error",W98="error"),"error",SUM(T98:W98))</f>
        <v>0</v>
      </c>
    </row>
    <row r="99" spans="1:24" ht="19.5" customHeight="1" x14ac:dyDescent="0.2">
      <c r="A99" s="164" t="s">
        <v>2202</v>
      </c>
      <c r="B99" s="130" t="s">
        <v>1386</v>
      </c>
      <c r="C99" s="903" t="s">
        <v>3162</v>
      </c>
      <c r="D99" s="132" t="s">
        <v>33</v>
      </c>
      <c r="E99" s="83"/>
      <c r="F99" s="83"/>
      <c r="G99" s="83"/>
      <c r="H99" s="86"/>
      <c r="I99" s="83"/>
      <c r="J99" s="83"/>
      <c r="K99" s="83"/>
      <c r="L99" s="83"/>
      <c r="M99" s="87"/>
      <c r="N99" s="83"/>
      <c r="P99" s="1037"/>
      <c r="Q99" s="962" t="s">
        <v>2313</v>
      </c>
      <c r="R99" s="433">
        <f>+IF(ROUND(E97,1)=ROUND(I101,1),ROUND(E97,1),"error")</f>
        <v>0</v>
      </c>
      <c r="S99" s="434">
        <f>+IF(ROUND(F97,1)=ROUND(I102,1),ROUND(F97,1),"error")</f>
        <v>0</v>
      </c>
      <c r="T99" s="434">
        <f>+IF(ROUND(H97,1)=ROUND(I103,1),ROUND(H97,1),"error")</f>
        <v>0</v>
      </c>
      <c r="U99" s="435">
        <f>+IF(AND(I97=0,I104=0),0,"error")</f>
        <v>0</v>
      </c>
      <c r="V99" s="434">
        <f>+IF(ROUND(J97,1)=ROUND(I105,1),ROUND(J97,1),"error")</f>
        <v>0</v>
      </c>
      <c r="W99" s="436">
        <f>+IF(ROUND(K97,1)=ROUND(I106,1),ROUND(K97,1),"error")</f>
        <v>0</v>
      </c>
      <c r="X99" s="432">
        <f>+IF(OR(R99="error",S99="error",U99="error",V99="error",W99="error"),"error",SUM(R99:S99,U99:W99))</f>
        <v>0</v>
      </c>
    </row>
    <row r="100" spans="1:24" ht="25.5" customHeight="1" x14ac:dyDescent="0.2">
      <c r="A100" s="164"/>
      <c r="B100" s="922" t="s">
        <v>3277</v>
      </c>
      <c r="C100" s="138"/>
      <c r="D100" s="439"/>
      <c r="E100" s="421"/>
      <c r="F100" s="421"/>
      <c r="G100" s="421"/>
      <c r="H100" s="422"/>
      <c r="I100" s="421"/>
      <c r="J100" s="421"/>
      <c r="K100" s="422"/>
      <c r="L100" s="421"/>
      <c r="M100" s="423"/>
      <c r="N100" s="421"/>
      <c r="P100" s="1037"/>
      <c r="Q100" s="961" t="s">
        <v>2314</v>
      </c>
      <c r="R100" s="433">
        <f>+IF(ROUND(E98,1)=ROUND(J101,1),ROUND(E98,1),"error")</f>
        <v>0</v>
      </c>
      <c r="S100" s="434">
        <f>+IF(ROUND(F98,1)=ROUND(J102,1),ROUND(F98,1),"error")</f>
        <v>0</v>
      </c>
      <c r="T100" s="434">
        <f>+IF(ROUND(H98,1)=ROUND(J103,1),ROUND(H98,1),"error")</f>
        <v>0</v>
      </c>
      <c r="U100" s="437">
        <f>+IF(ROUND(I98,1)=ROUND(J104,1),ROUND(I98,1),"error")</f>
        <v>0</v>
      </c>
      <c r="V100" s="435">
        <f>+IF(AND(J98=0,J105=0),0,"error")</f>
        <v>0</v>
      </c>
      <c r="W100" s="436">
        <f>+IF(ROUND(K98,1)=ROUND(J106,1),ROUND(K98,1),"error")</f>
        <v>0</v>
      </c>
      <c r="X100" s="432">
        <f>+IF(OR(R100="error",S100="error",U100="error",V100="error",W100="error"),"error",SUM(R100:S100,U100:W100))</f>
        <v>0</v>
      </c>
    </row>
    <row r="101" spans="1:24" ht="12.95" customHeight="1" x14ac:dyDescent="0.2">
      <c r="A101" s="164" t="s">
        <v>2203</v>
      </c>
      <c r="B101" s="130" t="s">
        <v>1307</v>
      </c>
      <c r="C101" s="920" t="s">
        <v>3178</v>
      </c>
      <c r="D101" s="132" t="s">
        <v>33</v>
      </c>
      <c r="E101" s="83"/>
      <c r="F101" s="83"/>
      <c r="G101" s="83"/>
      <c r="H101" s="86"/>
      <c r="I101" s="83"/>
      <c r="J101" s="83"/>
      <c r="K101" s="86"/>
      <c r="L101" s="83"/>
      <c r="M101" s="87"/>
      <c r="N101" s="83"/>
      <c r="P101" s="1037"/>
      <c r="Q101" s="963" t="s">
        <v>2315</v>
      </c>
      <c r="R101" s="433">
        <f>+IF(ROUND(E99,1)=ROUND(K101,1),ROUND(E99,1),"error")</f>
        <v>0</v>
      </c>
      <c r="S101" s="434">
        <f>+IF(ROUND(F99,1)=ROUND(K102,1),ROUND(F99,1),"error")</f>
        <v>0</v>
      </c>
      <c r="T101" s="434">
        <f>+IF(ROUND(H99,1)=ROUND(K103,1),ROUND(H99,1),"error")</f>
        <v>0</v>
      </c>
      <c r="U101" s="437">
        <f>+IF(ROUND(I99,1)=ROUND(K104,1),ROUND(I99,1),"error")</f>
        <v>0</v>
      </c>
      <c r="V101" s="437">
        <f>+IF(ROUND(J99,1)=ROUND(K105,1),ROUND(J99,1),"error")</f>
        <v>0</v>
      </c>
      <c r="W101" s="438">
        <f>+IF(AND(K99=0,K106=0),0,"error")</f>
        <v>0</v>
      </c>
      <c r="X101" s="432">
        <f>+IF(OR(R101="error",S101="error",U101="error",V101="error",W101="error"),"error",SUM(R101:S101,U101:W101))</f>
        <v>0</v>
      </c>
    </row>
    <row r="102" spans="1:24" ht="18.75" x14ac:dyDescent="0.2">
      <c r="A102" s="164" t="s">
        <v>2204</v>
      </c>
      <c r="B102" s="130" t="s">
        <v>1323</v>
      </c>
      <c r="C102" s="920" t="s">
        <v>3179</v>
      </c>
      <c r="D102" s="132" t="s">
        <v>33</v>
      </c>
      <c r="E102" s="83"/>
      <c r="F102" s="83"/>
      <c r="G102" s="83"/>
      <c r="H102" s="86"/>
      <c r="I102" s="83"/>
      <c r="J102" s="83"/>
      <c r="K102" s="86"/>
      <c r="L102" s="83"/>
      <c r="M102" s="87"/>
      <c r="N102" s="83"/>
      <c r="P102" s="1038"/>
      <c r="Q102" s="964" t="s">
        <v>3200</v>
      </c>
      <c r="R102" s="440">
        <f>+IF(OR(R96="error",R97="error",R99="error",R100="error",R101="error"),"error",SUM(R96:R97,R99:R101))</f>
        <v>0</v>
      </c>
      <c r="S102" s="440">
        <f>+IF(OR(S96="error",S97="error",S99="error",S100="error",S101="error"),"error",SUM(S96:S97,S99:S101))</f>
        <v>0</v>
      </c>
      <c r="T102" s="441">
        <f>+IF(OR(T98="error",T99="error",T100="error",T101="error"),"error",SUM(T98:T101))</f>
        <v>0</v>
      </c>
      <c r="U102" s="441">
        <f>+IF(OR(U96="error",U97="error",U99="error",U100="error",U101="error"),"error",SUM(U96:U97,U99:U101))</f>
        <v>0</v>
      </c>
      <c r="V102" s="441">
        <f>+IF(OR(V96="error",V97="error",V99="error",V100="error",V101="error"),"error",SUM(V96:V97,V99:V101))</f>
        <v>0</v>
      </c>
      <c r="W102" s="441">
        <f>+IF(OR(W96="error",W97="error",W99="error",W100="error",W101="error"),"error",SUM(W96:W97,W99:W101))</f>
        <v>0</v>
      </c>
      <c r="X102" s="442"/>
    </row>
    <row r="103" spans="1:24" ht="12.95" customHeight="1" x14ac:dyDescent="0.2">
      <c r="A103" s="164" t="s">
        <v>2205</v>
      </c>
      <c r="B103" s="130" t="s">
        <v>1339</v>
      </c>
      <c r="C103" s="920" t="s">
        <v>3180</v>
      </c>
      <c r="D103" s="132" t="s">
        <v>33</v>
      </c>
      <c r="E103" s="83"/>
      <c r="F103" s="83"/>
      <c r="G103" s="83"/>
      <c r="H103" s="86"/>
      <c r="I103" s="83"/>
      <c r="J103" s="83"/>
      <c r="K103" s="86"/>
      <c r="L103" s="83"/>
      <c r="M103" s="87"/>
      <c r="N103" s="83"/>
      <c r="P103" s="455"/>
      <c r="Q103" s="453"/>
      <c r="R103" s="454"/>
      <c r="S103" s="454"/>
      <c r="T103" s="454"/>
      <c r="U103" s="454"/>
      <c r="V103" s="454"/>
      <c r="W103" s="454"/>
      <c r="X103" s="445"/>
    </row>
    <row r="104" spans="1:24" ht="12.95" customHeight="1" x14ac:dyDescent="0.2">
      <c r="A104" s="164" t="s">
        <v>2206</v>
      </c>
      <c r="B104" s="130" t="s">
        <v>1355</v>
      </c>
      <c r="C104" s="920" t="s">
        <v>3181</v>
      </c>
      <c r="D104" s="132" t="s">
        <v>33</v>
      </c>
      <c r="E104" s="83"/>
      <c r="F104" s="83"/>
      <c r="G104" s="83"/>
      <c r="H104" s="86"/>
      <c r="I104" s="83"/>
      <c r="J104" s="83"/>
      <c r="K104" s="86"/>
      <c r="L104" s="83"/>
      <c r="M104" s="87"/>
      <c r="N104" s="83"/>
      <c r="P104" s="451"/>
      <c r="Q104" s="443"/>
      <c r="R104" s="444"/>
      <c r="S104" s="444"/>
      <c r="T104" s="444"/>
      <c r="U104" s="444"/>
      <c r="V104" s="444"/>
      <c r="W104" s="444"/>
      <c r="X104" s="444"/>
    </row>
    <row r="105" spans="1:24" ht="12.95" customHeight="1" x14ac:dyDescent="0.2">
      <c r="A105" s="164" t="s">
        <v>2207</v>
      </c>
      <c r="B105" s="130" t="s">
        <v>1371</v>
      </c>
      <c r="C105" s="920" t="s">
        <v>3182</v>
      </c>
      <c r="D105" s="132" t="s">
        <v>33</v>
      </c>
      <c r="E105" s="83"/>
      <c r="F105" s="83"/>
      <c r="G105" s="83"/>
      <c r="H105" s="86"/>
      <c r="I105" s="83"/>
      <c r="J105" s="83"/>
      <c r="K105" s="86"/>
      <c r="L105" s="83"/>
      <c r="M105" s="87"/>
      <c r="N105" s="83"/>
      <c r="P105" s="451"/>
      <c r="Q105" s="443"/>
      <c r="R105" s="444"/>
      <c r="S105" s="444"/>
      <c r="T105" s="444"/>
      <c r="U105" s="444"/>
      <c r="V105" s="444"/>
      <c r="W105" s="444"/>
      <c r="X105" s="444"/>
    </row>
    <row r="106" spans="1:24" ht="12.95" customHeight="1" x14ac:dyDescent="0.2">
      <c r="A106" s="164" t="s">
        <v>2208</v>
      </c>
      <c r="B106" s="131" t="s">
        <v>1387</v>
      </c>
      <c r="C106" s="129" t="s">
        <v>3183</v>
      </c>
      <c r="D106" s="446" t="s">
        <v>33</v>
      </c>
      <c r="E106" s="85"/>
      <c r="F106" s="85"/>
      <c r="G106" s="85"/>
      <c r="H106" s="88"/>
      <c r="I106" s="85"/>
      <c r="J106" s="85"/>
      <c r="K106" s="88"/>
      <c r="L106" s="85"/>
      <c r="M106" s="89"/>
      <c r="N106" s="85"/>
      <c r="P106" s="451"/>
      <c r="Q106" s="443"/>
      <c r="R106" s="444"/>
      <c r="S106" s="444"/>
      <c r="T106" s="444"/>
      <c r="U106" s="444"/>
      <c r="V106" s="444"/>
      <c r="W106" s="444"/>
      <c r="X106" s="444"/>
    </row>
    <row r="107" spans="1:24" ht="12.95" customHeight="1" x14ac:dyDescent="0.2">
      <c r="A107" s="164"/>
      <c r="P107" s="451"/>
      <c r="Q107" s="443"/>
      <c r="R107" s="444"/>
      <c r="S107" s="444"/>
      <c r="T107" s="444"/>
      <c r="U107" s="444"/>
      <c r="V107" s="444"/>
      <c r="W107" s="444"/>
      <c r="X107" s="444"/>
    </row>
    <row r="108" spans="1:24" ht="12.95" customHeight="1" x14ac:dyDescent="0.2">
      <c r="A108" s="164"/>
      <c r="E108" s="916" t="s">
        <v>3177</v>
      </c>
      <c r="F108" s="410"/>
      <c r="G108" s="410"/>
      <c r="H108" s="410"/>
      <c r="I108" s="410"/>
      <c r="J108" s="410"/>
      <c r="K108" s="410"/>
      <c r="L108" s="410"/>
      <c r="M108" s="410"/>
      <c r="N108" s="411"/>
      <c r="P108" s="451"/>
      <c r="Q108" s="443"/>
      <c r="R108" s="444"/>
      <c r="S108" s="444"/>
      <c r="T108" s="444"/>
      <c r="U108" s="444"/>
      <c r="V108" s="444"/>
      <c r="W108" s="444"/>
      <c r="X108" s="444"/>
    </row>
    <row r="109" spans="1:24" ht="12.95" customHeight="1" x14ac:dyDescent="0.2">
      <c r="A109" s="164"/>
      <c r="E109" s="704" t="s">
        <v>537</v>
      </c>
      <c r="F109" s="705" t="s">
        <v>538</v>
      </c>
      <c r="G109" s="706" t="s">
        <v>140</v>
      </c>
      <c r="H109" s="705" t="s">
        <v>539</v>
      </c>
      <c r="I109" s="212" t="s">
        <v>540</v>
      </c>
      <c r="J109" s="705" t="s">
        <v>541</v>
      </c>
      <c r="K109" s="706" t="s">
        <v>542</v>
      </c>
      <c r="L109" s="705" t="s">
        <v>141</v>
      </c>
      <c r="M109" s="707" t="s">
        <v>543</v>
      </c>
      <c r="N109" s="707" t="s">
        <v>544</v>
      </c>
      <c r="P109" s="451"/>
      <c r="Q109" s="443"/>
      <c r="R109" s="444"/>
      <c r="S109" s="444"/>
      <c r="T109" s="444"/>
      <c r="U109" s="444"/>
      <c r="V109" s="444"/>
      <c r="W109" s="444"/>
      <c r="X109" s="444"/>
    </row>
    <row r="110" spans="1:24" x14ac:dyDescent="0.2">
      <c r="A110" s="164"/>
      <c r="B110" s="914" t="s">
        <v>3175</v>
      </c>
      <c r="C110" s="139"/>
      <c r="D110" s="415"/>
      <c r="E110" s="416"/>
      <c r="F110" s="416"/>
      <c r="G110" s="416"/>
      <c r="H110" s="417"/>
      <c r="I110" s="416"/>
      <c r="J110" s="416"/>
      <c r="K110" s="417"/>
      <c r="L110" s="416"/>
      <c r="M110" s="418"/>
      <c r="N110" s="416"/>
      <c r="P110" s="226"/>
      <c r="Q110" s="412"/>
      <c r="R110" s="1039" t="s">
        <v>3193</v>
      </c>
      <c r="S110" s="1040"/>
      <c r="T110" s="1040"/>
      <c r="U110" s="1040"/>
      <c r="V110" s="1040"/>
      <c r="W110" s="1040"/>
      <c r="X110" s="1041"/>
    </row>
    <row r="111" spans="1:24" ht="12.95" customHeight="1" x14ac:dyDescent="0.2">
      <c r="A111" s="164" t="s">
        <v>2209</v>
      </c>
      <c r="B111" s="130" t="s">
        <v>1308</v>
      </c>
      <c r="C111" s="904" t="s">
        <v>3157</v>
      </c>
      <c r="D111" s="132" t="s">
        <v>33</v>
      </c>
      <c r="E111" s="83"/>
      <c r="F111" s="83"/>
      <c r="G111" s="83"/>
      <c r="H111" s="86"/>
      <c r="I111" s="83"/>
      <c r="J111" s="83"/>
      <c r="K111" s="83"/>
      <c r="L111" s="83"/>
      <c r="M111" s="87"/>
      <c r="N111" s="83"/>
      <c r="P111" s="413" t="s">
        <v>3191</v>
      </c>
      <c r="Q111" s="414"/>
      <c r="R111" s="1044" t="s">
        <v>2331</v>
      </c>
      <c r="S111" s="1046" t="s">
        <v>2332</v>
      </c>
      <c r="T111" s="1046" t="s">
        <v>2312</v>
      </c>
      <c r="U111" s="1046" t="s">
        <v>2313</v>
      </c>
      <c r="V111" s="1046" t="s">
        <v>2314</v>
      </c>
      <c r="W111" s="1048" t="s">
        <v>2315</v>
      </c>
      <c r="X111" s="1042" t="s">
        <v>3196</v>
      </c>
    </row>
    <row r="112" spans="1:24" ht="12.95" customHeight="1" x14ac:dyDescent="0.2">
      <c r="A112" s="164" t="s">
        <v>2210</v>
      </c>
      <c r="B112" s="130" t="s">
        <v>1324</v>
      </c>
      <c r="C112" s="904" t="s">
        <v>3158</v>
      </c>
      <c r="D112" s="132" t="s">
        <v>33</v>
      </c>
      <c r="E112" s="83"/>
      <c r="F112" s="83"/>
      <c r="G112" s="83"/>
      <c r="H112" s="86"/>
      <c r="I112" s="83"/>
      <c r="J112" s="83"/>
      <c r="K112" s="83"/>
      <c r="L112" s="83"/>
      <c r="M112" s="87"/>
      <c r="N112" s="83"/>
      <c r="P112" s="419"/>
      <c r="Q112" s="420"/>
      <c r="R112" s="1045"/>
      <c r="S112" s="1047"/>
      <c r="T112" s="1047"/>
      <c r="U112" s="1047"/>
      <c r="V112" s="1047"/>
      <c r="W112" s="1049"/>
      <c r="X112" s="1043"/>
    </row>
    <row r="113" spans="1:24" ht="12.95" customHeight="1" x14ac:dyDescent="0.2">
      <c r="A113" s="164" t="s">
        <v>2211</v>
      </c>
      <c r="B113" s="130" t="s">
        <v>1340</v>
      </c>
      <c r="C113" s="904" t="s">
        <v>3159</v>
      </c>
      <c r="D113" s="132" t="s">
        <v>33</v>
      </c>
      <c r="E113" s="83"/>
      <c r="F113" s="83"/>
      <c r="G113" s="83"/>
      <c r="H113" s="86"/>
      <c r="I113" s="83"/>
      <c r="J113" s="83"/>
      <c r="K113" s="83"/>
      <c r="L113" s="83"/>
      <c r="M113" s="87"/>
      <c r="N113" s="83"/>
      <c r="P113" s="1036" t="s">
        <v>3192</v>
      </c>
      <c r="Q113" s="960" t="s">
        <v>2331</v>
      </c>
      <c r="R113" s="424">
        <f>+IF(AND(E111=0,E118=0),0,"error")</f>
        <v>0</v>
      </c>
      <c r="S113" s="425">
        <f>+IF(ROUND(F111,1)=ROUND(E119,1),ROUND(F111,1),"error")</f>
        <v>0</v>
      </c>
      <c r="T113" s="425">
        <f>+IF(ROUND(H111,1)=ROUND(E120,1),ROUND(H111,1),"error")</f>
        <v>0</v>
      </c>
      <c r="U113" s="425">
        <f>+IF(ROUND(I111,1)=ROUND(E121,1),ROUND(I111,1),"error")</f>
        <v>0</v>
      </c>
      <c r="V113" s="425">
        <f>+IF(ROUND(J111,1)=ROUND(E122,1),ROUND(J111,1),"error")</f>
        <v>0</v>
      </c>
      <c r="W113" s="426">
        <f>+IF(ROUND(K111,1)=ROUND(E123,1),ROUND(K111,1),"error")</f>
        <v>0</v>
      </c>
      <c r="X113" s="427">
        <f>+IF(OR(R113="error",S113="error",U113="error",V113="error",W113="error"),"error",SUM(R113:S113,U113:W113))</f>
        <v>0</v>
      </c>
    </row>
    <row r="114" spans="1:24" ht="18.75" customHeight="1" x14ac:dyDescent="0.2">
      <c r="A114" s="164" t="s">
        <v>2212</v>
      </c>
      <c r="B114" s="130" t="s">
        <v>1356</v>
      </c>
      <c r="C114" s="904" t="s">
        <v>3160</v>
      </c>
      <c r="D114" s="132" t="s">
        <v>33</v>
      </c>
      <c r="E114" s="83"/>
      <c r="F114" s="83"/>
      <c r="G114" s="83"/>
      <c r="H114" s="86"/>
      <c r="I114" s="83"/>
      <c r="J114" s="83"/>
      <c r="K114" s="83"/>
      <c r="L114" s="83"/>
      <c r="M114" s="87"/>
      <c r="N114" s="83"/>
      <c r="P114" s="1037"/>
      <c r="Q114" s="961" t="s">
        <v>2332</v>
      </c>
      <c r="R114" s="428">
        <f>+IF(ROUND(E112,1)=ROUND(F118,1),ROUND(E112,1),"error")</f>
        <v>0</v>
      </c>
      <c r="S114" s="429">
        <f>+IF(AND(F112=0,F119=0),0,"error")</f>
        <v>0</v>
      </c>
      <c r="T114" s="430">
        <f>+IF(ROUND(H112,1)=ROUND(F120,1),ROUND(H112,1),"error")</f>
        <v>0</v>
      </c>
      <c r="U114" s="430">
        <f>+IF(ROUND(I112,1)=ROUND(F121,1),ROUND(I112,1),"error")</f>
        <v>0</v>
      </c>
      <c r="V114" s="430">
        <f>+IF(ROUND(J112,1)=ROUND(F122,1),ROUND(J112,1),"error")</f>
        <v>0</v>
      </c>
      <c r="W114" s="431">
        <f>+IF(ROUND(K112,1)=ROUND(F123,1),ROUND(K112,1),"error")</f>
        <v>0</v>
      </c>
      <c r="X114" s="432">
        <f>+IF(OR(R114="error",S114="error",U114="error",V114="error",W114="error"),"error",SUM(R114:S114,U114:W114))</f>
        <v>0</v>
      </c>
    </row>
    <row r="115" spans="1:24" ht="12.95" customHeight="1" x14ac:dyDescent="0.2">
      <c r="A115" s="164" t="s">
        <v>2213</v>
      </c>
      <c r="B115" s="130" t="s">
        <v>1372</v>
      </c>
      <c r="C115" s="904" t="s">
        <v>3161</v>
      </c>
      <c r="D115" s="132" t="s">
        <v>33</v>
      </c>
      <c r="E115" s="83"/>
      <c r="F115" s="83"/>
      <c r="G115" s="83"/>
      <c r="H115" s="86"/>
      <c r="I115" s="83"/>
      <c r="J115" s="83"/>
      <c r="K115" s="83"/>
      <c r="L115" s="83"/>
      <c r="M115" s="87"/>
      <c r="N115" s="83"/>
      <c r="P115" s="1037"/>
      <c r="Q115" s="961" t="s">
        <v>2312</v>
      </c>
      <c r="R115" s="428">
        <f>+IF(ROUND(E113,1)=ROUND(H118,1),ROUND(E113,1),"error")</f>
        <v>0</v>
      </c>
      <c r="S115" s="430">
        <f>+IF(ROUND(F113,1)=ROUND(H119,1),ROUND(F113,1),"error")</f>
        <v>0</v>
      </c>
      <c r="T115" s="429">
        <f>+IF(AND(H113=0,H120=0),0,"error")</f>
        <v>0</v>
      </c>
      <c r="U115" s="430">
        <f>+IF(ROUND(I113,1)=ROUND(H121,1),ROUND(I113,1),"error")</f>
        <v>0</v>
      </c>
      <c r="V115" s="430">
        <f>+IF(ROUND(J113,1)=ROUND(H122,1),ROUND(J113,1),"error")</f>
        <v>0</v>
      </c>
      <c r="W115" s="431">
        <f>+IF(ROUND(K113,1)=ROUND(H123,1),ROUND(K113,1),"error")</f>
        <v>0</v>
      </c>
      <c r="X115" s="432">
        <f>+IF(OR(T115="error",U115="error",V115="error",W115="error"),"error",SUM(T115:W115))</f>
        <v>0</v>
      </c>
    </row>
    <row r="116" spans="1:24" ht="18.75" x14ac:dyDescent="0.2">
      <c r="A116" s="164" t="s">
        <v>2214</v>
      </c>
      <c r="B116" s="130" t="s">
        <v>1388</v>
      </c>
      <c r="C116" s="904" t="s">
        <v>3162</v>
      </c>
      <c r="D116" s="132" t="s">
        <v>33</v>
      </c>
      <c r="E116" s="83"/>
      <c r="F116" s="83"/>
      <c r="G116" s="83"/>
      <c r="H116" s="86"/>
      <c r="I116" s="83"/>
      <c r="J116" s="83"/>
      <c r="K116" s="83"/>
      <c r="L116" s="83"/>
      <c r="M116" s="87"/>
      <c r="N116" s="83"/>
      <c r="P116" s="1037"/>
      <c r="Q116" s="962" t="s">
        <v>2313</v>
      </c>
      <c r="R116" s="433">
        <f>+IF(ROUND(E114,1)=ROUND(I118,1),ROUND(E114,1),"error")</f>
        <v>0</v>
      </c>
      <c r="S116" s="434">
        <f>+IF(ROUND(F114,1)=ROUND(I119,1),ROUND(F114,1),"error")</f>
        <v>0</v>
      </c>
      <c r="T116" s="434">
        <f>+IF(ROUND(H114,1)=ROUND(I120,1),ROUND(H114,1),"error")</f>
        <v>0</v>
      </c>
      <c r="U116" s="435">
        <f>+IF(AND(I114=0,I121=0),0,"error")</f>
        <v>0</v>
      </c>
      <c r="V116" s="434">
        <f>+IF(ROUND(J114,1)=ROUND(I122,1),ROUND(J114,1),"error")</f>
        <v>0</v>
      </c>
      <c r="W116" s="436">
        <f>+IF(ROUND(K114,1)=ROUND(I123,1),ROUND(K114,1),"error")</f>
        <v>0</v>
      </c>
      <c r="X116" s="432">
        <f>+IF(OR(R116="error",S116="error",U116="error",V116="error",W116="error"),"error",SUM(R116:S116,U116:W116))</f>
        <v>0</v>
      </c>
    </row>
    <row r="117" spans="1:24" ht="21" customHeight="1" x14ac:dyDescent="0.2">
      <c r="A117" s="164"/>
      <c r="B117" s="915" t="s">
        <v>3176</v>
      </c>
      <c r="C117" s="138"/>
      <c r="D117" s="439"/>
      <c r="E117" s="421"/>
      <c r="F117" s="421"/>
      <c r="G117" s="421"/>
      <c r="H117" s="422"/>
      <c r="I117" s="421"/>
      <c r="J117" s="421"/>
      <c r="K117" s="422"/>
      <c r="L117" s="421"/>
      <c r="M117" s="423"/>
      <c r="N117" s="421"/>
      <c r="P117" s="1037"/>
      <c r="Q117" s="961" t="s">
        <v>2314</v>
      </c>
      <c r="R117" s="433">
        <f>+IF(ROUND(E115,1)=ROUND(J118,1),ROUND(E115,1),"error")</f>
        <v>0</v>
      </c>
      <c r="S117" s="434">
        <f>+IF(ROUND(F115,1)=ROUND(J119,1),ROUND(F115,1),"error")</f>
        <v>0</v>
      </c>
      <c r="T117" s="434">
        <f>+IF(ROUND(H115,1)=ROUND(J120,1),ROUND(H115,1),"error")</f>
        <v>0</v>
      </c>
      <c r="U117" s="437">
        <f>+IF(ROUND(I115,1)=ROUND(J121,1),ROUND(I115,1),"error")</f>
        <v>0</v>
      </c>
      <c r="V117" s="435">
        <f>+IF(AND(J115=0,J122=0),0,"error")</f>
        <v>0</v>
      </c>
      <c r="W117" s="436">
        <f>+IF(ROUND(K115,1)=ROUND(J123,1),ROUND(K115,1),"error")</f>
        <v>0</v>
      </c>
      <c r="X117" s="432">
        <f>+IF(OR(R117="error",S117="error",U117="error",V117="error",W117="error"),"error",SUM(R117:S117,U117:W117))</f>
        <v>0</v>
      </c>
    </row>
    <row r="118" spans="1:24" ht="12.95" customHeight="1" x14ac:dyDescent="0.2">
      <c r="A118" s="164" t="s">
        <v>2215</v>
      </c>
      <c r="B118" s="130" t="s">
        <v>1309</v>
      </c>
      <c r="C118" s="906" t="s">
        <v>3163</v>
      </c>
      <c r="D118" s="132" t="s">
        <v>33</v>
      </c>
      <c r="E118" s="83"/>
      <c r="F118" s="83"/>
      <c r="G118" s="83"/>
      <c r="H118" s="86"/>
      <c r="I118" s="83"/>
      <c r="J118" s="83"/>
      <c r="K118" s="86"/>
      <c r="L118" s="83"/>
      <c r="M118" s="87"/>
      <c r="N118" s="83"/>
      <c r="P118" s="1037"/>
      <c r="Q118" s="963" t="s">
        <v>2315</v>
      </c>
      <c r="R118" s="433">
        <f>+IF(ROUND(E116,1)=ROUND(K118,1),ROUND(E116,1),"error")</f>
        <v>0</v>
      </c>
      <c r="S118" s="434">
        <f>+IF(ROUND(F116,1)=ROUND(K119,1),ROUND(F116,1),"error")</f>
        <v>0</v>
      </c>
      <c r="T118" s="434">
        <f>+IF(ROUND(H116,1)=ROUND(K120,1),ROUND(H116,1),"error")</f>
        <v>0</v>
      </c>
      <c r="U118" s="437">
        <f>+IF(ROUND(I116,1)=ROUND(K121,1),ROUND(I116,1),"error")</f>
        <v>0</v>
      </c>
      <c r="V118" s="437">
        <f>+IF(ROUND(J116,1)=ROUND(K122,1),ROUND(J116,1),"error")</f>
        <v>0</v>
      </c>
      <c r="W118" s="438">
        <f>+IF(AND(K116=0,K123=0),0,"error")</f>
        <v>0</v>
      </c>
      <c r="X118" s="432">
        <f>+IF(OR(R118="error",S118="error",U118="error",V118="error",W118="error"),"error",SUM(R118:S118,U118:W118))</f>
        <v>0</v>
      </c>
    </row>
    <row r="119" spans="1:24" ht="18.75" x14ac:dyDescent="0.2">
      <c r="A119" s="164" t="s">
        <v>2216</v>
      </c>
      <c r="B119" s="130" t="s">
        <v>1325</v>
      </c>
      <c r="C119" s="906" t="s">
        <v>3164</v>
      </c>
      <c r="D119" s="132" t="s">
        <v>33</v>
      </c>
      <c r="E119" s="83"/>
      <c r="F119" s="83"/>
      <c r="G119" s="83"/>
      <c r="H119" s="86"/>
      <c r="I119" s="83"/>
      <c r="J119" s="83"/>
      <c r="K119" s="86"/>
      <c r="L119" s="83"/>
      <c r="M119" s="87"/>
      <c r="N119" s="83"/>
      <c r="P119" s="1038"/>
      <c r="Q119" s="964" t="s">
        <v>3195</v>
      </c>
      <c r="R119" s="440">
        <f>+IF(OR(R113="error",R114="error",R116="error",R117="error",R118="error"),"error",SUM(R113:R114,R116:R118))</f>
        <v>0</v>
      </c>
      <c r="S119" s="440">
        <f>+IF(OR(S113="error",S114="error",S116="error",S117="error",S118="error"),"error",SUM(S113:S114,S116:S118))</f>
        <v>0</v>
      </c>
      <c r="T119" s="441">
        <f>+IF(OR(T115="error",T116="error",T117="error",T118="error"),"error",SUM(T115:T118))</f>
        <v>0</v>
      </c>
      <c r="U119" s="441">
        <f>+IF(OR(U113="error",U114="error",U116="error",U117="error",U118="error"),"error",SUM(U113:U114,U116:U118))</f>
        <v>0</v>
      </c>
      <c r="V119" s="441">
        <f>+IF(OR(V113="error",V114="error",V116="error",V117="error",V118="error"),"error",SUM(V113:V114,V116:V118))</f>
        <v>0</v>
      </c>
      <c r="W119" s="441">
        <f>+IF(OR(W113="error",W114="error",W116="error",W117="error",W118="error"),"error",SUM(W113:W114,W116:W118))</f>
        <v>0</v>
      </c>
      <c r="X119" s="442"/>
    </row>
    <row r="120" spans="1:24" ht="12.95" customHeight="1" x14ac:dyDescent="0.2">
      <c r="A120" s="164" t="s">
        <v>2217</v>
      </c>
      <c r="B120" s="130" t="s">
        <v>1341</v>
      </c>
      <c r="C120" s="906" t="s">
        <v>3165</v>
      </c>
      <c r="D120" s="132" t="s">
        <v>33</v>
      </c>
      <c r="E120" s="83"/>
      <c r="F120" s="83"/>
      <c r="G120" s="83"/>
      <c r="H120" s="86"/>
      <c r="I120" s="83"/>
      <c r="J120" s="83"/>
      <c r="K120" s="86"/>
      <c r="L120" s="83"/>
      <c r="M120" s="87"/>
      <c r="N120" s="83"/>
      <c r="P120" s="455"/>
      <c r="Q120" s="453"/>
      <c r="R120" s="454"/>
      <c r="S120" s="454"/>
      <c r="T120" s="454"/>
      <c r="U120" s="454"/>
      <c r="V120" s="454"/>
      <c r="W120" s="454"/>
      <c r="X120" s="445"/>
    </row>
    <row r="121" spans="1:24" ht="12.95" customHeight="1" x14ac:dyDescent="0.2">
      <c r="A121" s="164" t="s">
        <v>2218</v>
      </c>
      <c r="B121" s="130" t="s">
        <v>1357</v>
      </c>
      <c r="C121" s="906" t="s">
        <v>3166</v>
      </c>
      <c r="D121" s="132" t="s">
        <v>33</v>
      </c>
      <c r="E121" s="83"/>
      <c r="F121" s="83"/>
      <c r="G121" s="83"/>
      <c r="H121" s="86"/>
      <c r="I121" s="83"/>
      <c r="J121" s="83"/>
      <c r="K121" s="86"/>
      <c r="L121" s="83"/>
      <c r="M121" s="87"/>
      <c r="N121" s="83"/>
      <c r="P121" s="455"/>
      <c r="Q121" s="453"/>
      <c r="R121" s="454"/>
      <c r="S121" s="454"/>
      <c r="T121" s="454"/>
      <c r="U121" s="454"/>
      <c r="V121" s="454"/>
      <c r="W121" s="454"/>
      <c r="X121" s="456"/>
    </row>
    <row r="122" spans="1:24" ht="12.95" customHeight="1" x14ac:dyDescent="0.2">
      <c r="A122" s="164" t="s">
        <v>2219</v>
      </c>
      <c r="B122" s="130" t="s">
        <v>1373</v>
      </c>
      <c r="C122" s="906" t="s">
        <v>3167</v>
      </c>
      <c r="D122" s="132" t="s">
        <v>33</v>
      </c>
      <c r="E122" s="83"/>
      <c r="F122" s="83"/>
      <c r="G122" s="83"/>
      <c r="H122" s="86"/>
      <c r="I122" s="83"/>
      <c r="J122" s="83"/>
      <c r="K122" s="86"/>
      <c r="L122" s="83"/>
      <c r="M122" s="87"/>
      <c r="N122" s="83"/>
      <c r="P122" s="455"/>
      <c r="Q122" s="453"/>
      <c r="R122" s="454"/>
      <c r="S122" s="454"/>
      <c r="T122" s="454"/>
      <c r="U122" s="454"/>
      <c r="V122" s="454"/>
      <c r="W122" s="454"/>
      <c r="X122" s="456"/>
    </row>
    <row r="123" spans="1:24" ht="12.95" customHeight="1" x14ac:dyDescent="0.2">
      <c r="A123" s="164" t="s">
        <v>2220</v>
      </c>
      <c r="B123" s="131" t="s">
        <v>1389</v>
      </c>
      <c r="C123" s="716" t="s">
        <v>3168</v>
      </c>
      <c r="D123" s="446" t="s">
        <v>33</v>
      </c>
      <c r="E123" s="85"/>
      <c r="F123" s="85"/>
      <c r="G123" s="85"/>
      <c r="H123" s="88"/>
      <c r="I123" s="85"/>
      <c r="J123" s="85"/>
      <c r="K123" s="88"/>
      <c r="L123" s="85"/>
      <c r="M123" s="89"/>
      <c r="N123" s="85"/>
      <c r="P123" s="455"/>
      <c r="Q123" s="453"/>
      <c r="R123" s="454"/>
      <c r="S123" s="454"/>
      <c r="T123" s="454"/>
      <c r="U123" s="454"/>
      <c r="V123" s="454"/>
      <c r="W123" s="454"/>
      <c r="X123" s="456"/>
    </row>
    <row r="124" spans="1:24" ht="12.95" customHeight="1" x14ac:dyDescent="0.2">
      <c r="A124" s="164"/>
      <c r="P124" s="455"/>
      <c r="Q124" s="453"/>
      <c r="R124" s="454"/>
      <c r="S124" s="454"/>
      <c r="T124" s="454"/>
      <c r="U124" s="454"/>
      <c r="V124" s="454"/>
      <c r="W124" s="454"/>
      <c r="X124" s="456"/>
    </row>
    <row r="125" spans="1:24" ht="12.95" customHeight="1" x14ac:dyDescent="0.2">
      <c r="A125" s="164"/>
      <c r="P125" s="455"/>
      <c r="Q125" s="453"/>
      <c r="R125" s="454"/>
      <c r="S125" s="454"/>
      <c r="T125" s="454"/>
      <c r="U125" s="454"/>
      <c r="V125" s="454"/>
      <c r="W125" s="454"/>
      <c r="X125" s="456"/>
    </row>
    <row r="126" spans="1:24" ht="18.75" customHeight="1" x14ac:dyDescent="0.2">
      <c r="A126" s="164"/>
      <c r="E126" s="924" t="s">
        <v>3184</v>
      </c>
      <c r="F126" s="410"/>
      <c r="G126" s="410"/>
      <c r="H126" s="410"/>
      <c r="I126" s="410"/>
      <c r="J126" s="410"/>
      <c r="K126" s="410"/>
      <c r="L126" s="410"/>
      <c r="M126" s="410"/>
      <c r="N126" s="411"/>
      <c r="P126" s="409" t="s">
        <v>3197</v>
      </c>
      <c r="Q126" s="453"/>
      <c r="R126" s="454"/>
      <c r="S126" s="454"/>
      <c r="T126" s="454"/>
      <c r="U126" s="454"/>
      <c r="V126" s="454"/>
      <c r="W126" s="454"/>
      <c r="X126" s="456"/>
    </row>
    <row r="127" spans="1:24" ht="12.95" customHeight="1" x14ac:dyDescent="0.2">
      <c r="A127" s="164"/>
      <c r="E127" s="704" t="s">
        <v>537</v>
      </c>
      <c r="F127" s="705" t="s">
        <v>538</v>
      </c>
      <c r="G127" s="706" t="s">
        <v>140</v>
      </c>
      <c r="H127" s="705" t="s">
        <v>539</v>
      </c>
      <c r="I127" s="212" t="s">
        <v>540</v>
      </c>
      <c r="J127" s="705" t="s">
        <v>541</v>
      </c>
      <c r="K127" s="706" t="s">
        <v>542</v>
      </c>
      <c r="L127" s="705" t="s">
        <v>141</v>
      </c>
      <c r="M127" s="707" t="s">
        <v>543</v>
      </c>
      <c r="N127" s="707" t="s">
        <v>544</v>
      </c>
      <c r="P127" s="451"/>
      <c r="Q127" s="443"/>
      <c r="R127" s="444"/>
      <c r="S127" s="444"/>
      <c r="T127" s="444"/>
      <c r="U127" s="444"/>
      <c r="V127" s="444"/>
      <c r="W127" s="444"/>
      <c r="X127" s="444"/>
    </row>
    <row r="128" spans="1:24" ht="18" customHeight="1" x14ac:dyDescent="0.2">
      <c r="A128" s="164"/>
      <c r="B128" s="917" t="s">
        <v>3280</v>
      </c>
      <c r="C128" s="139"/>
      <c r="D128" s="415"/>
      <c r="E128" s="416"/>
      <c r="F128" s="416"/>
      <c r="G128" s="416"/>
      <c r="H128" s="417"/>
      <c r="I128" s="416"/>
      <c r="J128" s="416"/>
      <c r="K128" s="417"/>
      <c r="L128" s="416"/>
      <c r="M128" s="418"/>
      <c r="N128" s="416"/>
      <c r="P128" s="959"/>
      <c r="Q128" s="968"/>
      <c r="R128" s="1039" t="s">
        <v>3281</v>
      </c>
      <c r="S128" s="1040"/>
      <c r="T128" s="1040"/>
      <c r="U128" s="1040"/>
      <c r="V128" s="1040"/>
      <c r="W128" s="1040"/>
      <c r="X128" s="1041"/>
    </row>
    <row r="129" spans="1:24" ht="12.95" customHeight="1" x14ac:dyDescent="0.2">
      <c r="A129" s="164" t="s">
        <v>2221</v>
      </c>
      <c r="B129" s="130" t="s">
        <v>1310</v>
      </c>
      <c r="C129" s="918" t="s">
        <v>3178</v>
      </c>
      <c r="D129" s="132" t="s">
        <v>33</v>
      </c>
      <c r="E129" s="83"/>
      <c r="F129" s="83"/>
      <c r="G129" s="83"/>
      <c r="H129" s="86"/>
      <c r="I129" s="83"/>
      <c r="J129" s="83"/>
      <c r="K129" s="83"/>
      <c r="L129" s="83"/>
      <c r="M129" s="87"/>
      <c r="N129" s="83"/>
      <c r="P129" s="969" t="s">
        <v>3198</v>
      </c>
      <c r="Q129" s="965"/>
      <c r="R129" s="1044" t="s">
        <v>2331</v>
      </c>
      <c r="S129" s="1046" t="s">
        <v>2332</v>
      </c>
      <c r="T129" s="1046" t="s">
        <v>2312</v>
      </c>
      <c r="U129" s="1046" t="s">
        <v>2313</v>
      </c>
      <c r="V129" s="1046" t="s">
        <v>2314</v>
      </c>
      <c r="W129" s="1048" t="s">
        <v>2315</v>
      </c>
      <c r="X129" s="1042" t="s">
        <v>3199</v>
      </c>
    </row>
    <row r="130" spans="1:24" ht="12.95" customHeight="1" x14ac:dyDescent="0.2">
      <c r="A130" s="164" t="s">
        <v>2222</v>
      </c>
      <c r="B130" s="130" t="s">
        <v>1326</v>
      </c>
      <c r="C130" s="918" t="s">
        <v>3179</v>
      </c>
      <c r="D130" s="132" t="s">
        <v>33</v>
      </c>
      <c r="E130" s="83"/>
      <c r="F130" s="83"/>
      <c r="G130" s="83"/>
      <c r="H130" s="86"/>
      <c r="I130" s="83"/>
      <c r="J130" s="83"/>
      <c r="K130" s="83"/>
      <c r="L130" s="83"/>
      <c r="M130" s="87"/>
      <c r="N130" s="83"/>
      <c r="P130" s="967"/>
      <c r="Q130" s="966"/>
      <c r="R130" s="1045"/>
      <c r="S130" s="1047"/>
      <c r="T130" s="1047"/>
      <c r="U130" s="1047"/>
      <c r="V130" s="1047"/>
      <c r="W130" s="1049"/>
      <c r="X130" s="1043"/>
    </row>
    <row r="131" spans="1:24" ht="12.95" customHeight="1" x14ac:dyDescent="0.2">
      <c r="A131" s="164" t="s">
        <v>2223</v>
      </c>
      <c r="B131" s="130" t="s">
        <v>1342</v>
      </c>
      <c r="C131" s="918" t="s">
        <v>3180</v>
      </c>
      <c r="D131" s="132" t="s">
        <v>33</v>
      </c>
      <c r="E131" s="83"/>
      <c r="F131" s="83"/>
      <c r="G131" s="83"/>
      <c r="H131" s="86"/>
      <c r="I131" s="83"/>
      <c r="J131" s="83"/>
      <c r="K131" s="83"/>
      <c r="L131" s="83"/>
      <c r="M131" s="87"/>
      <c r="N131" s="83"/>
      <c r="P131" s="1036" t="s">
        <v>3367</v>
      </c>
      <c r="Q131" s="960" t="s">
        <v>2331</v>
      </c>
      <c r="R131" s="424">
        <f>+IF(AND(E129=0,E136=0),0,"error")</f>
        <v>0</v>
      </c>
      <c r="S131" s="425">
        <f>+IF(ROUND(F129,1)=ROUND(E137,1),ROUND(F129,1),"error")</f>
        <v>0</v>
      </c>
      <c r="T131" s="425">
        <f>+IF(ROUND(H129,1)=ROUND(E138,1),ROUND(H129,1),"error")</f>
        <v>0</v>
      </c>
      <c r="U131" s="425">
        <f>+IF(ROUND(I129,1)=ROUND(E139,1),ROUND(I129,1),"error")</f>
        <v>0</v>
      </c>
      <c r="V131" s="425">
        <f>+IF(ROUND(J129,1)=ROUND(E140,1),ROUND(J129,1),"error")</f>
        <v>0</v>
      </c>
      <c r="W131" s="426">
        <f>+IF(ROUND(K129,1)=ROUND(E141,1),ROUND(K129,1),"error")</f>
        <v>0</v>
      </c>
      <c r="X131" s="427">
        <f>+IF(OR(R131="error",S131="error",U131="error",V131="error",W131="error"),"error",SUM(R131:S131,U131:W131))</f>
        <v>0</v>
      </c>
    </row>
    <row r="132" spans="1:24" ht="21" customHeight="1" x14ac:dyDescent="0.2">
      <c r="A132" s="164" t="s">
        <v>2224</v>
      </c>
      <c r="B132" s="130" t="s">
        <v>1358</v>
      </c>
      <c r="C132" s="918" t="s">
        <v>3181</v>
      </c>
      <c r="D132" s="132" t="s">
        <v>33</v>
      </c>
      <c r="E132" s="83"/>
      <c r="F132" s="83"/>
      <c r="G132" s="83"/>
      <c r="H132" s="86"/>
      <c r="I132" s="83"/>
      <c r="J132" s="83"/>
      <c r="K132" s="83"/>
      <c r="L132" s="83"/>
      <c r="M132" s="87"/>
      <c r="N132" s="83"/>
      <c r="P132" s="1037"/>
      <c r="Q132" s="961" t="s">
        <v>2332</v>
      </c>
      <c r="R132" s="428">
        <f>+IF(ROUND(E130,1)=ROUND(F136,1),ROUND(E130,1),"error")</f>
        <v>0</v>
      </c>
      <c r="S132" s="429">
        <f>+IF(AND(F130=0,F137=0),0,"error")</f>
        <v>0</v>
      </c>
      <c r="T132" s="430">
        <f>+IF(ROUND(H130,1)=ROUND(F138,1),ROUND(H130,1),"error")</f>
        <v>0</v>
      </c>
      <c r="U132" s="430">
        <f>+IF(ROUND(I130,1)=ROUND(F139,1),ROUND(I130,1),"error")</f>
        <v>0</v>
      </c>
      <c r="V132" s="430">
        <f>+IF(ROUND(J130,1)=ROUND(F140,1),ROUND(J130,1),"error")</f>
        <v>0</v>
      </c>
      <c r="W132" s="431">
        <f>+IF(ROUND(K130,1)=ROUND(F141,1),ROUND(K130,1),"error")</f>
        <v>0</v>
      </c>
      <c r="X132" s="432">
        <f>+IF(OR(R132="error",S132="error",U132="error",V132="error",W132="error"),"error",SUM(R132:S132,U132:W132))</f>
        <v>0</v>
      </c>
    </row>
    <row r="133" spans="1:24" ht="12.95" customHeight="1" x14ac:dyDescent="0.2">
      <c r="A133" s="164" t="s">
        <v>2225</v>
      </c>
      <c r="B133" s="130" t="s">
        <v>1374</v>
      </c>
      <c r="C133" s="918" t="s">
        <v>3182</v>
      </c>
      <c r="D133" s="132" t="s">
        <v>33</v>
      </c>
      <c r="E133" s="83"/>
      <c r="F133" s="83"/>
      <c r="G133" s="83"/>
      <c r="H133" s="86"/>
      <c r="I133" s="83"/>
      <c r="J133" s="83"/>
      <c r="K133" s="83"/>
      <c r="L133" s="83"/>
      <c r="M133" s="87"/>
      <c r="N133" s="83"/>
      <c r="P133" s="1037"/>
      <c r="Q133" s="961" t="s">
        <v>2312</v>
      </c>
      <c r="R133" s="428">
        <f>+IF(ROUND(E131,1)=ROUND(H136,1),ROUND(E131,1),"error")</f>
        <v>0</v>
      </c>
      <c r="S133" s="430">
        <f>+IF(ROUND(F131,1)=ROUND(H137,1),ROUND(F131,1),"error")</f>
        <v>0</v>
      </c>
      <c r="T133" s="429">
        <f>+IF(AND(H131=0,H138=0),0,"error")</f>
        <v>0</v>
      </c>
      <c r="U133" s="430">
        <f>+IF(ROUND(I131,1)=ROUND(H139,1),ROUND(I131,1),"error")</f>
        <v>0</v>
      </c>
      <c r="V133" s="430">
        <f>+IF(ROUND(J131,1)=ROUND(H140,1),ROUND(J131,1),"error")</f>
        <v>0</v>
      </c>
      <c r="W133" s="431">
        <f>+IF(ROUND(K131,1)=ROUND(H141,1),ROUND(K131,1),"error")</f>
        <v>0</v>
      </c>
      <c r="X133" s="432">
        <f>+IF(OR(T133="error",U133="error",V133="error",W133="error"),"error",SUM(T133:W133))</f>
        <v>0</v>
      </c>
    </row>
    <row r="134" spans="1:24" ht="18.75" x14ac:dyDescent="0.2">
      <c r="A134" s="164" t="s">
        <v>2226</v>
      </c>
      <c r="B134" s="130" t="s">
        <v>1390</v>
      </c>
      <c r="C134" s="918" t="s">
        <v>3183</v>
      </c>
      <c r="D134" s="132" t="s">
        <v>33</v>
      </c>
      <c r="E134" s="83"/>
      <c r="F134" s="83"/>
      <c r="G134" s="83"/>
      <c r="H134" s="86"/>
      <c r="I134" s="83"/>
      <c r="J134" s="83"/>
      <c r="K134" s="83"/>
      <c r="L134" s="83"/>
      <c r="M134" s="87"/>
      <c r="N134" s="83"/>
      <c r="P134" s="1037"/>
      <c r="Q134" s="962" t="s">
        <v>2313</v>
      </c>
      <c r="R134" s="433">
        <f>+IF(ROUND(E132,1)=ROUND(I136,1),ROUND(E132,1),"error")</f>
        <v>0</v>
      </c>
      <c r="S134" s="434">
        <f>+IF(ROUND(F132,1)=ROUND(I137,1),ROUND(F132,1),"error")</f>
        <v>0</v>
      </c>
      <c r="T134" s="434">
        <f>+IF(ROUND(H132,1)=ROUND(I138,1),ROUND(H132,1),"error")</f>
        <v>0</v>
      </c>
      <c r="U134" s="435">
        <f>+IF(AND(I132=0,I139=0),0,"error")</f>
        <v>0</v>
      </c>
      <c r="V134" s="434">
        <f>+IF(ROUND(J132,1)=ROUND(I140,1),ROUND(J132,1),"error")</f>
        <v>0</v>
      </c>
      <c r="W134" s="436">
        <f>+IF(ROUND(K132,1)=ROUND(I141,1),ROUND(K132,1),"error")</f>
        <v>0</v>
      </c>
      <c r="X134" s="432">
        <f>+IF(OR(R134="error",S134="error",U134="error",V134="error",W134="error"),"error",SUM(R134:S134,U134:W134))</f>
        <v>0</v>
      </c>
    </row>
    <row r="135" spans="1:24" ht="19.5" customHeight="1" x14ac:dyDescent="0.2">
      <c r="A135" s="164"/>
      <c r="B135" s="922" t="s">
        <v>3277</v>
      </c>
      <c r="C135" s="138"/>
      <c r="D135" s="439"/>
      <c r="E135" s="421"/>
      <c r="F135" s="421"/>
      <c r="G135" s="421"/>
      <c r="H135" s="422"/>
      <c r="I135" s="421"/>
      <c r="J135" s="421"/>
      <c r="K135" s="422"/>
      <c r="L135" s="421"/>
      <c r="M135" s="423"/>
      <c r="N135" s="421"/>
      <c r="P135" s="1037"/>
      <c r="Q135" s="961" t="s">
        <v>2314</v>
      </c>
      <c r="R135" s="433">
        <f>+IF(ROUND(E133,1)=ROUND(J136,1),ROUND(E133,1),"error")</f>
        <v>0</v>
      </c>
      <c r="S135" s="434">
        <f>+IF(ROUND(F133,1)=ROUND(J137,1),ROUND(F133,1),"error")</f>
        <v>0</v>
      </c>
      <c r="T135" s="434">
        <f>+IF(ROUND(H133,1)=ROUND(J138,1),ROUND(H133,1),"error")</f>
        <v>0</v>
      </c>
      <c r="U135" s="437">
        <f>+IF(ROUND(I133,1)=ROUND(J139,1),ROUND(I133,1),"error")</f>
        <v>0</v>
      </c>
      <c r="V135" s="435">
        <f>+IF(AND(J133=0,J140=0),0,"error")</f>
        <v>0</v>
      </c>
      <c r="W135" s="436">
        <f>+IF(ROUND(K133,1)=ROUND(J141,1),ROUND(K133,1),"error")</f>
        <v>0</v>
      </c>
      <c r="X135" s="432">
        <f>+IF(OR(R135="error",S135="error",U135="error",V135="error",W135="error"),"error",SUM(R135:S135,U135:W135))</f>
        <v>0</v>
      </c>
    </row>
    <row r="136" spans="1:24" ht="12.95" customHeight="1" x14ac:dyDescent="0.2">
      <c r="A136" s="164" t="s">
        <v>2227</v>
      </c>
      <c r="B136" s="130" t="s">
        <v>1311</v>
      </c>
      <c r="C136" s="919" t="s">
        <v>3178</v>
      </c>
      <c r="D136" s="132" t="s">
        <v>33</v>
      </c>
      <c r="E136" s="83"/>
      <c r="F136" s="83"/>
      <c r="G136" s="83"/>
      <c r="H136" s="86"/>
      <c r="I136" s="83"/>
      <c r="J136" s="83"/>
      <c r="K136" s="86"/>
      <c r="L136" s="83"/>
      <c r="M136" s="87"/>
      <c r="N136" s="83"/>
      <c r="P136" s="1037"/>
      <c r="Q136" s="963" t="s">
        <v>2315</v>
      </c>
      <c r="R136" s="433">
        <f>+IF(ROUND(E134,1)=ROUND(K136,1),ROUND(E134,1),"error")</f>
        <v>0</v>
      </c>
      <c r="S136" s="434">
        <f>+IF(ROUND(F134,1)=ROUND(K137,1),ROUND(F134,1),"error")</f>
        <v>0</v>
      </c>
      <c r="T136" s="434">
        <f>+IF(ROUND(H134,1)=ROUND(K138,1),ROUND(H134,1),"error")</f>
        <v>0</v>
      </c>
      <c r="U136" s="437">
        <f>+IF(ROUND(I134,1)=ROUND(K139,1),ROUND(I134,1),"error")</f>
        <v>0</v>
      </c>
      <c r="V136" s="437">
        <f>+IF(ROUND(J134,1)=ROUND(K140,1),ROUND(J134,1),"error")</f>
        <v>0</v>
      </c>
      <c r="W136" s="438">
        <f>+IF(AND(K134=0,K141=0),0,"error")</f>
        <v>0</v>
      </c>
      <c r="X136" s="432">
        <f>+IF(OR(R136="error",S136="error",U136="error",V136="error",W136="error"),"error",SUM(R136:S136,U136:W136))</f>
        <v>0</v>
      </c>
    </row>
    <row r="137" spans="1:24" ht="18.75" x14ac:dyDescent="0.2">
      <c r="A137" s="164" t="s">
        <v>2228</v>
      </c>
      <c r="B137" s="130" t="s">
        <v>1327</v>
      </c>
      <c r="C137" s="919" t="s">
        <v>3179</v>
      </c>
      <c r="D137" s="132" t="s">
        <v>33</v>
      </c>
      <c r="E137" s="83"/>
      <c r="F137" s="83"/>
      <c r="G137" s="83"/>
      <c r="H137" s="86"/>
      <c r="I137" s="83"/>
      <c r="J137" s="83"/>
      <c r="K137" s="86"/>
      <c r="L137" s="83"/>
      <c r="M137" s="87"/>
      <c r="N137" s="83"/>
      <c r="P137" s="1038"/>
      <c r="Q137" s="964" t="s">
        <v>3204</v>
      </c>
      <c r="R137" s="440">
        <f>+IF(OR(R131="error",R132="error",R134="error",R135="error",R136="error"),"error",SUM(R131:R132,R134:R136))</f>
        <v>0</v>
      </c>
      <c r="S137" s="440">
        <f>+IF(OR(S131="error",S132="error",S134="error",S135="error",S136="error"),"error",SUM(S131:S132,S134:S136))</f>
        <v>0</v>
      </c>
      <c r="T137" s="441">
        <f>+IF(OR(T133="error",T134="error",T135="error",T136="error"),"error",SUM(T133:T136))</f>
        <v>0</v>
      </c>
      <c r="U137" s="441">
        <f>+IF(OR(U131="error",U132="error",U134="error",U135="error",U136="error"),"error",SUM(U131:U132,U134:U136))</f>
        <v>0</v>
      </c>
      <c r="V137" s="441">
        <f>+IF(OR(V131="error",V132="error",V134="error",V135="error",V136="error"),"error",SUM(V131:V132,V134:V136))</f>
        <v>0</v>
      </c>
      <c r="W137" s="441">
        <f>+IF(OR(W131="error",W132="error",W134="error",W135="error",W136="error"),"error",SUM(W131:W132,W134:W136))</f>
        <v>0</v>
      </c>
      <c r="X137" s="442"/>
    </row>
    <row r="138" spans="1:24" ht="12.95" customHeight="1" x14ac:dyDescent="0.2">
      <c r="A138" s="164" t="s">
        <v>2229</v>
      </c>
      <c r="B138" s="130" t="s">
        <v>1343</v>
      </c>
      <c r="C138" s="919" t="s">
        <v>3180</v>
      </c>
      <c r="D138" s="132" t="s">
        <v>33</v>
      </c>
      <c r="E138" s="83"/>
      <c r="F138" s="83"/>
      <c r="G138" s="83"/>
      <c r="H138" s="86"/>
      <c r="I138" s="83"/>
      <c r="J138" s="83"/>
      <c r="K138" s="86"/>
      <c r="L138" s="83"/>
      <c r="M138" s="87"/>
      <c r="N138" s="83"/>
      <c r="P138" s="455"/>
      <c r="Q138" s="453"/>
      <c r="R138" s="454"/>
      <c r="S138" s="454"/>
      <c r="T138" s="454"/>
      <c r="U138" s="454"/>
      <c r="V138" s="454"/>
      <c r="W138" s="454"/>
      <c r="X138" s="445"/>
    </row>
    <row r="139" spans="1:24" ht="12.95" customHeight="1" x14ac:dyDescent="0.2">
      <c r="A139" s="164" t="s">
        <v>2230</v>
      </c>
      <c r="B139" s="130" t="s">
        <v>1359</v>
      </c>
      <c r="C139" s="919" t="s">
        <v>3181</v>
      </c>
      <c r="D139" s="132" t="s">
        <v>33</v>
      </c>
      <c r="E139" s="83"/>
      <c r="F139" s="83"/>
      <c r="G139" s="83"/>
      <c r="H139" s="86"/>
      <c r="I139" s="83"/>
      <c r="J139" s="83"/>
      <c r="K139" s="86"/>
      <c r="L139" s="83"/>
      <c r="M139" s="87"/>
      <c r="N139" s="83"/>
      <c r="P139" s="451"/>
      <c r="Q139" s="443"/>
      <c r="R139" s="444"/>
      <c r="S139" s="444"/>
      <c r="T139" s="444"/>
      <c r="U139" s="444"/>
      <c r="V139" s="444"/>
      <c r="W139" s="444"/>
      <c r="X139" s="444"/>
    </row>
    <row r="140" spans="1:24" ht="12.95" customHeight="1" x14ac:dyDescent="0.2">
      <c r="A140" s="164" t="s">
        <v>2231</v>
      </c>
      <c r="B140" s="130" t="s">
        <v>1375</v>
      </c>
      <c r="C140" s="919" t="s">
        <v>3182</v>
      </c>
      <c r="D140" s="132" t="s">
        <v>33</v>
      </c>
      <c r="E140" s="83"/>
      <c r="F140" s="83"/>
      <c r="G140" s="83"/>
      <c r="H140" s="86"/>
      <c r="I140" s="83"/>
      <c r="J140" s="83"/>
      <c r="K140" s="86"/>
      <c r="L140" s="83"/>
      <c r="M140" s="87"/>
      <c r="N140" s="83"/>
      <c r="P140" s="451"/>
      <c r="Q140" s="443"/>
      <c r="R140" s="444"/>
      <c r="S140" s="444"/>
      <c r="T140" s="444"/>
      <c r="U140" s="444"/>
      <c r="V140" s="444"/>
      <c r="W140" s="444"/>
      <c r="X140" s="444"/>
    </row>
    <row r="141" spans="1:24" ht="12.95" customHeight="1" x14ac:dyDescent="0.2">
      <c r="A141" s="164" t="s">
        <v>2232</v>
      </c>
      <c r="B141" s="131" t="s">
        <v>1391</v>
      </c>
      <c r="C141" s="129" t="s">
        <v>3183</v>
      </c>
      <c r="D141" s="446" t="s">
        <v>33</v>
      </c>
      <c r="E141" s="85"/>
      <c r="F141" s="85"/>
      <c r="G141" s="85"/>
      <c r="H141" s="88"/>
      <c r="I141" s="85"/>
      <c r="J141" s="85"/>
      <c r="K141" s="88"/>
      <c r="L141" s="85"/>
      <c r="M141" s="89"/>
      <c r="N141" s="85"/>
      <c r="P141" s="451"/>
      <c r="Q141" s="443"/>
      <c r="R141" s="444"/>
      <c r="S141" s="444"/>
      <c r="T141" s="444"/>
      <c r="U141" s="444"/>
      <c r="V141" s="444"/>
      <c r="W141" s="444"/>
      <c r="X141" s="444"/>
    </row>
    <row r="142" spans="1:24" ht="12.95" customHeight="1" x14ac:dyDescent="0.2">
      <c r="A142" s="164"/>
      <c r="P142" s="451"/>
      <c r="Q142" s="443"/>
      <c r="R142" s="444"/>
      <c r="S142" s="444"/>
      <c r="T142" s="444"/>
      <c r="U142" s="444"/>
      <c r="V142" s="444"/>
      <c r="W142" s="444"/>
      <c r="X142" s="444"/>
    </row>
    <row r="143" spans="1:24" ht="12.95" customHeight="1" x14ac:dyDescent="0.2">
      <c r="A143" s="164"/>
      <c r="E143" s="925" t="s">
        <v>3185</v>
      </c>
      <c r="F143" s="410"/>
      <c r="G143" s="410"/>
      <c r="H143" s="410"/>
      <c r="I143" s="410"/>
      <c r="J143" s="410"/>
      <c r="K143" s="410"/>
      <c r="L143" s="410"/>
      <c r="M143" s="410"/>
      <c r="N143" s="411"/>
      <c r="P143" s="451"/>
      <c r="Q143" s="443"/>
      <c r="R143" s="444"/>
      <c r="S143" s="444"/>
      <c r="T143" s="444"/>
      <c r="U143" s="444"/>
      <c r="V143" s="444"/>
      <c r="W143" s="444"/>
      <c r="X143" s="444"/>
    </row>
    <row r="144" spans="1:24" ht="12.95" customHeight="1" x14ac:dyDescent="0.2">
      <c r="A144" s="164"/>
      <c r="E144" s="704" t="s">
        <v>537</v>
      </c>
      <c r="F144" s="705" t="s">
        <v>538</v>
      </c>
      <c r="G144" s="706" t="s">
        <v>140</v>
      </c>
      <c r="H144" s="705" t="s">
        <v>539</v>
      </c>
      <c r="I144" s="212" t="s">
        <v>540</v>
      </c>
      <c r="J144" s="705" t="s">
        <v>541</v>
      </c>
      <c r="K144" s="706" t="s">
        <v>542</v>
      </c>
      <c r="L144" s="705" t="s">
        <v>141</v>
      </c>
      <c r="M144" s="707" t="s">
        <v>543</v>
      </c>
      <c r="N144" s="707" t="s">
        <v>544</v>
      </c>
      <c r="P144" s="451"/>
      <c r="Q144" s="443"/>
      <c r="R144" s="444"/>
      <c r="S144" s="444"/>
      <c r="T144" s="444"/>
      <c r="U144" s="444"/>
      <c r="V144" s="444"/>
      <c r="W144" s="444"/>
      <c r="X144" s="444"/>
    </row>
    <row r="145" spans="1:24" x14ac:dyDescent="0.2">
      <c r="A145" s="164"/>
      <c r="B145" s="926" t="s">
        <v>3175</v>
      </c>
      <c r="C145" s="139"/>
      <c r="D145" s="415"/>
      <c r="E145" s="416"/>
      <c r="F145" s="416"/>
      <c r="G145" s="416"/>
      <c r="H145" s="417"/>
      <c r="I145" s="416"/>
      <c r="J145" s="416"/>
      <c r="K145" s="417"/>
      <c r="L145" s="416"/>
      <c r="M145" s="418"/>
      <c r="N145" s="416"/>
      <c r="P145" s="923"/>
      <c r="Q145" s="412"/>
      <c r="R145" s="1039" t="s">
        <v>3202</v>
      </c>
      <c r="S145" s="1040"/>
      <c r="T145" s="1040"/>
      <c r="U145" s="1040"/>
      <c r="V145" s="1040"/>
      <c r="W145" s="1040"/>
      <c r="X145" s="1041"/>
    </row>
    <row r="146" spans="1:24" ht="12.95" customHeight="1" x14ac:dyDescent="0.2">
      <c r="A146" s="164" t="s">
        <v>2233</v>
      </c>
      <c r="B146" s="130" t="s">
        <v>1312</v>
      </c>
      <c r="C146" s="905" t="s">
        <v>3157</v>
      </c>
      <c r="D146" s="132" t="s">
        <v>33</v>
      </c>
      <c r="E146" s="83"/>
      <c r="F146" s="83"/>
      <c r="G146" s="83"/>
      <c r="H146" s="86"/>
      <c r="I146" s="83"/>
      <c r="J146" s="83"/>
      <c r="K146" s="83"/>
      <c r="L146" s="83"/>
      <c r="M146" s="87"/>
      <c r="N146" s="83"/>
      <c r="P146" s="413" t="s">
        <v>3201</v>
      </c>
      <c r="Q146" s="414"/>
      <c r="R146" s="1044" t="s">
        <v>2331</v>
      </c>
      <c r="S146" s="1046" t="s">
        <v>2332</v>
      </c>
      <c r="T146" s="1046" t="s">
        <v>2312</v>
      </c>
      <c r="U146" s="1046" t="s">
        <v>2313</v>
      </c>
      <c r="V146" s="1046" t="s">
        <v>2314</v>
      </c>
      <c r="W146" s="1048" t="s">
        <v>2315</v>
      </c>
      <c r="X146" s="1042" t="s">
        <v>3196</v>
      </c>
    </row>
    <row r="147" spans="1:24" ht="12.95" customHeight="1" x14ac:dyDescent="0.2">
      <c r="A147" s="164" t="s">
        <v>2234</v>
      </c>
      <c r="B147" s="130" t="s">
        <v>1328</v>
      </c>
      <c r="C147" s="905" t="s">
        <v>3158</v>
      </c>
      <c r="D147" s="132" t="s">
        <v>33</v>
      </c>
      <c r="E147" s="83"/>
      <c r="F147" s="83"/>
      <c r="G147" s="83"/>
      <c r="H147" s="86"/>
      <c r="I147" s="83"/>
      <c r="J147" s="83"/>
      <c r="K147" s="83"/>
      <c r="L147" s="83"/>
      <c r="M147" s="87"/>
      <c r="N147" s="83"/>
      <c r="P147" s="419"/>
      <c r="Q147" s="420"/>
      <c r="R147" s="1045"/>
      <c r="S147" s="1047"/>
      <c r="T147" s="1047"/>
      <c r="U147" s="1047"/>
      <c r="V147" s="1047"/>
      <c r="W147" s="1049"/>
      <c r="X147" s="1043"/>
    </row>
    <row r="148" spans="1:24" ht="12.95" customHeight="1" x14ac:dyDescent="0.2">
      <c r="A148" s="164" t="s">
        <v>2235</v>
      </c>
      <c r="B148" s="130" t="s">
        <v>1344</v>
      </c>
      <c r="C148" s="905" t="s">
        <v>3159</v>
      </c>
      <c r="D148" s="132" t="s">
        <v>33</v>
      </c>
      <c r="E148" s="83"/>
      <c r="F148" s="83"/>
      <c r="G148" s="83"/>
      <c r="H148" s="86"/>
      <c r="I148" s="83"/>
      <c r="J148" s="83"/>
      <c r="K148" s="83"/>
      <c r="L148" s="83"/>
      <c r="M148" s="87"/>
      <c r="N148" s="83"/>
      <c r="P148" s="1036" t="s">
        <v>3203</v>
      </c>
      <c r="Q148" s="960" t="s">
        <v>2331</v>
      </c>
      <c r="R148" s="424">
        <f>+IF(AND(E146=0,E153=0),0,"error")</f>
        <v>0</v>
      </c>
      <c r="S148" s="425">
        <f>+IF(ROUND(F146,1)=ROUND(E154,1),ROUND(F146,1),"error")</f>
        <v>0</v>
      </c>
      <c r="T148" s="425">
        <f>+IF(ROUND(H146,1)=ROUND(E155,1),ROUND(H146,1),"error")</f>
        <v>0</v>
      </c>
      <c r="U148" s="425">
        <f>+IF(ROUND(I146,1)=ROUND(E156,1),ROUND(I146,1),"error")</f>
        <v>0</v>
      </c>
      <c r="V148" s="425">
        <f>+IF(ROUND(J146,1)=ROUND(E157,1),ROUND(J146,1),"error")</f>
        <v>0</v>
      </c>
      <c r="W148" s="426">
        <f>+IF(ROUND(K146,1)=ROUND(E158,1),ROUND(K146,1),"error")</f>
        <v>0</v>
      </c>
      <c r="X148" s="427">
        <f>+IF(OR(R148="error",S148="error",U148="error",V148="error",W148="error"),"error",SUM(R148:S148,U148:W148))</f>
        <v>0</v>
      </c>
    </row>
    <row r="149" spans="1:24" ht="21" customHeight="1" x14ac:dyDescent="0.2">
      <c r="A149" s="164" t="s">
        <v>2236</v>
      </c>
      <c r="B149" s="130" t="s">
        <v>1360</v>
      </c>
      <c r="C149" s="905" t="s">
        <v>3160</v>
      </c>
      <c r="D149" s="132" t="s">
        <v>33</v>
      </c>
      <c r="E149" s="83"/>
      <c r="F149" s="83"/>
      <c r="G149" s="83"/>
      <c r="H149" s="86"/>
      <c r="I149" s="83"/>
      <c r="J149" s="83"/>
      <c r="K149" s="83"/>
      <c r="L149" s="83"/>
      <c r="M149" s="87"/>
      <c r="N149" s="83"/>
      <c r="P149" s="1037"/>
      <c r="Q149" s="961" t="s">
        <v>2332</v>
      </c>
      <c r="R149" s="428">
        <f>+IF(ROUND(E147,1)=ROUND(F153,1),ROUND(E147,1),"error")</f>
        <v>0</v>
      </c>
      <c r="S149" s="429">
        <f>+IF(AND(F147=0,F154=0),0,"error")</f>
        <v>0</v>
      </c>
      <c r="T149" s="430">
        <f>+IF(ROUND(H147,1)=ROUND(F155,1),ROUND(H147,1),"error")</f>
        <v>0</v>
      </c>
      <c r="U149" s="430">
        <f>+IF(ROUND(I147,1)=ROUND(F156,1),ROUND(I147,1),"error")</f>
        <v>0</v>
      </c>
      <c r="V149" s="430">
        <f>+IF(ROUND(J147,1)=ROUND(F157,1),ROUND(J147,1),"error")</f>
        <v>0</v>
      </c>
      <c r="W149" s="431">
        <f>+IF(ROUND(K147,1)=ROUND(F158,1),ROUND(K147,1),"error")</f>
        <v>0</v>
      </c>
      <c r="X149" s="432">
        <f>+IF(OR(R149="error",S149="error",U149="error",V149="error",W149="error"),"error",SUM(R149:S149,U149:W149))</f>
        <v>0</v>
      </c>
    </row>
    <row r="150" spans="1:24" ht="12.95" customHeight="1" x14ac:dyDescent="0.2">
      <c r="A150" s="164" t="s">
        <v>2237</v>
      </c>
      <c r="B150" s="130" t="s">
        <v>1376</v>
      </c>
      <c r="C150" s="905" t="s">
        <v>3161</v>
      </c>
      <c r="D150" s="132" t="s">
        <v>33</v>
      </c>
      <c r="E150" s="83"/>
      <c r="F150" s="83"/>
      <c r="G150" s="83"/>
      <c r="H150" s="86"/>
      <c r="I150" s="83"/>
      <c r="J150" s="83"/>
      <c r="K150" s="83"/>
      <c r="L150" s="83"/>
      <c r="M150" s="87"/>
      <c r="N150" s="83"/>
      <c r="P150" s="1037"/>
      <c r="Q150" s="961" t="s">
        <v>2312</v>
      </c>
      <c r="R150" s="428">
        <f>+IF(ROUND(E148,1)=ROUND(H153,1),ROUND(E148,1),"error")</f>
        <v>0</v>
      </c>
      <c r="S150" s="430">
        <f>+IF(ROUND(F148,1)=ROUND(H154,1),ROUND(F148,1),"error")</f>
        <v>0</v>
      </c>
      <c r="T150" s="429">
        <f>+IF(AND(H148=0,H155=0),0,"error")</f>
        <v>0</v>
      </c>
      <c r="U150" s="430">
        <f>+IF(ROUND(I148,1)=ROUND(H156,1),ROUND(I148,1),"error")</f>
        <v>0</v>
      </c>
      <c r="V150" s="430">
        <f>+IF(ROUND(J148,1)=ROUND(H157,1),ROUND(J148,1),"error")</f>
        <v>0</v>
      </c>
      <c r="W150" s="431">
        <f>+IF(ROUND(K148,1)=ROUND(H158,1),ROUND(K148,1),"error")</f>
        <v>0</v>
      </c>
      <c r="X150" s="432">
        <f>+IF(OR(T150="error",U150="error",V150="error",W150="error"),"error",SUM(T150:W150))</f>
        <v>0</v>
      </c>
    </row>
    <row r="151" spans="1:24" ht="18.75" x14ac:dyDescent="0.2">
      <c r="A151" s="164" t="s">
        <v>2238</v>
      </c>
      <c r="B151" s="130" t="s">
        <v>1392</v>
      </c>
      <c r="C151" s="905" t="s">
        <v>3162</v>
      </c>
      <c r="D151" s="132" t="s">
        <v>33</v>
      </c>
      <c r="E151" s="83"/>
      <c r="F151" s="83"/>
      <c r="G151" s="83"/>
      <c r="H151" s="86"/>
      <c r="I151" s="83"/>
      <c r="J151" s="83"/>
      <c r="K151" s="83"/>
      <c r="L151" s="83"/>
      <c r="M151" s="87"/>
      <c r="N151" s="83"/>
      <c r="P151" s="1037"/>
      <c r="Q151" s="962" t="s">
        <v>2313</v>
      </c>
      <c r="R151" s="433">
        <f>+IF(ROUND(E149,1)=ROUND(I153,1),ROUND(E149,1),"error")</f>
        <v>0</v>
      </c>
      <c r="S151" s="434">
        <f>+IF(ROUND(F149,1)=ROUND(I154,1),ROUND(F149,1),"error")</f>
        <v>0</v>
      </c>
      <c r="T151" s="434">
        <f>+IF(ROUND(H149,1)=ROUND(I155,1),ROUND(H149,1),"error")</f>
        <v>0</v>
      </c>
      <c r="U151" s="435">
        <f>+IF(AND(I149=0,I156=0),0,"error")</f>
        <v>0</v>
      </c>
      <c r="V151" s="434">
        <f>+IF(ROUND(J149,1)=ROUND(I157,1),ROUND(J149,1),"error")</f>
        <v>0</v>
      </c>
      <c r="W151" s="436">
        <f>+IF(ROUND(K149,1)=ROUND(I158,1),ROUND(K149,1),"error")</f>
        <v>0</v>
      </c>
      <c r="X151" s="432">
        <f>+IF(OR(R151="error",S151="error",U151="error",V151="error",W151="error"),"error",SUM(R151:S151,U151:W151))</f>
        <v>0</v>
      </c>
    </row>
    <row r="152" spans="1:24" ht="18.75" customHeight="1" x14ac:dyDescent="0.2">
      <c r="A152" s="164"/>
      <c r="B152" s="927" t="s">
        <v>3176</v>
      </c>
      <c r="C152" s="138"/>
      <c r="D152" s="439"/>
      <c r="E152" s="421"/>
      <c r="F152" s="421"/>
      <c r="G152" s="421"/>
      <c r="H152" s="422"/>
      <c r="I152" s="421"/>
      <c r="J152" s="421"/>
      <c r="K152" s="422"/>
      <c r="L152" s="421"/>
      <c r="M152" s="423"/>
      <c r="N152" s="421"/>
      <c r="P152" s="1037"/>
      <c r="Q152" s="961" t="s">
        <v>2314</v>
      </c>
      <c r="R152" s="433">
        <f>+IF(ROUND(E150,1)=ROUND(J153,1),ROUND(E150,1),"error")</f>
        <v>0</v>
      </c>
      <c r="S152" s="434">
        <f>+IF(ROUND(F150,1)=ROUND(J154,1),ROUND(F150,1),"error")</f>
        <v>0</v>
      </c>
      <c r="T152" s="434">
        <f>+IF(ROUND(H150,1)=ROUND(J155,1),ROUND(H150,1),"error")</f>
        <v>0</v>
      </c>
      <c r="U152" s="437">
        <f>+IF(ROUND(I150,1)=ROUND(J156,1),ROUND(I150,1),"error")</f>
        <v>0</v>
      </c>
      <c r="V152" s="435">
        <f>+IF(AND(J150=0,J157=0),0,"error")</f>
        <v>0</v>
      </c>
      <c r="W152" s="436">
        <f>+IF(ROUND(K150,1)=ROUND(J158,1),ROUND(K150,1),"error")</f>
        <v>0</v>
      </c>
      <c r="X152" s="432">
        <f>+IF(OR(R152="error",S152="error",U152="error",V152="error",W152="error"),"error",SUM(R152:S152,U152:W152))</f>
        <v>0</v>
      </c>
    </row>
    <row r="153" spans="1:24" ht="12.95" customHeight="1" x14ac:dyDescent="0.2">
      <c r="A153" s="164" t="s">
        <v>2239</v>
      </c>
      <c r="B153" s="130" t="s">
        <v>1313</v>
      </c>
      <c r="C153" s="906" t="s">
        <v>3163</v>
      </c>
      <c r="D153" s="132" t="s">
        <v>33</v>
      </c>
      <c r="E153" s="83"/>
      <c r="F153" s="83"/>
      <c r="G153" s="83"/>
      <c r="H153" s="86"/>
      <c r="I153" s="83"/>
      <c r="J153" s="83"/>
      <c r="K153" s="86"/>
      <c r="L153" s="83"/>
      <c r="M153" s="87"/>
      <c r="N153" s="83"/>
      <c r="P153" s="1037"/>
      <c r="Q153" s="963" t="s">
        <v>2315</v>
      </c>
      <c r="R153" s="433">
        <f>+IF(ROUND(E151,1)=ROUND(K153,1),ROUND(E151,1),"error")</f>
        <v>0</v>
      </c>
      <c r="S153" s="434">
        <f>+IF(ROUND(F151,1)=ROUND(K154,1),ROUND(F151,1),"error")</f>
        <v>0</v>
      </c>
      <c r="T153" s="434">
        <f>+IF(ROUND(H151,1)=ROUND(K155,1),ROUND(H151,1),"error")</f>
        <v>0</v>
      </c>
      <c r="U153" s="437">
        <f>+IF(ROUND(I151,1)=ROUND(K156,1),ROUND(I151,1),"error")</f>
        <v>0</v>
      </c>
      <c r="V153" s="437">
        <f>+IF(ROUND(J151,1)=ROUND(K157,1),ROUND(J151,1),"error")</f>
        <v>0</v>
      </c>
      <c r="W153" s="438">
        <f>+IF(AND(K151=0,K158=0),0,"error")</f>
        <v>0</v>
      </c>
      <c r="X153" s="432">
        <f>+IF(OR(R153="error",S153="error",U153="error",V153="error",W153="error"),"error",SUM(R153:S153,U153:W153))</f>
        <v>0</v>
      </c>
    </row>
    <row r="154" spans="1:24" ht="18.75" x14ac:dyDescent="0.2">
      <c r="A154" s="164" t="s">
        <v>2240</v>
      </c>
      <c r="B154" s="130" t="s">
        <v>1329</v>
      </c>
      <c r="C154" s="906" t="s">
        <v>3164</v>
      </c>
      <c r="D154" s="132" t="s">
        <v>33</v>
      </c>
      <c r="E154" s="83"/>
      <c r="F154" s="83"/>
      <c r="G154" s="83"/>
      <c r="H154" s="86"/>
      <c r="I154" s="83"/>
      <c r="J154" s="83"/>
      <c r="K154" s="86"/>
      <c r="L154" s="83"/>
      <c r="M154" s="87"/>
      <c r="N154" s="83"/>
      <c r="P154" s="1038"/>
      <c r="Q154" s="964" t="s">
        <v>3195</v>
      </c>
      <c r="R154" s="440">
        <f>+IF(OR(R148="error",R149="error",R151="error",R152="error",R153="error"),"error",SUM(R148:R149,R151:R153))</f>
        <v>0</v>
      </c>
      <c r="S154" s="440">
        <f>+IF(OR(S148="error",S149="error",S151="error",S152="error",S153="error"),"error",SUM(S148:S149,S151:S153))</f>
        <v>0</v>
      </c>
      <c r="T154" s="441">
        <f>+IF(OR(T150="error",T151="error",T152="error",T153="error"),"error",SUM(T150:T153))</f>
        <v>0</v>
      </c>
      <c r="U154" s="441">
        <f>+IF(OR(U148="error",U149="error",U151="error",U152="error",U153="error"),"error",SUM(U148:U149,U151:U153))</f>
        <v>0</v>
      </c>
      <c r="V154" s="441">
        <f>+IF(OR(V148="error",V149="error",V151="error",V152="error",V153="error"),"error",SUM(V148:V149,V151:V153))</f>
        <v>0</v>
      </c>
      <c r="W154" s="441">
        <f>+IF(OR(W148="error",W149="error",W151="error",W152="error",W153="error"),"error",SUM(W148:W149,W151:W153))</f>
        <v>0</v>
      </c>
      <c r="X154" s="442"/>
    </row>
    <row r="155" spans="1:24" x14ac:dyDescent="0.2">
      <c r="A155" s="164" t="s">
        <v>2241</v>
      </c>
      <c r="B155" s="130" t="s">
        <v>1345</v>
      </c>
      <c r="C155" s="906" t="s">
        <v>3165</v>
      </c>
      <c r="D155" s="132" t="s">
        <v>33</v>
      </c>
      <c r="E155" s="83"/>
      <c r="F155" s="83"/>
      <c r="G155" s="83"/>
      <c r="H155" s="86"/>
      <c r="I155" s="83"/>
      <c r="J155" s="83"/>
      <c r="K155" s="86"/>
      <c r="L155" s="83"/>
      <c r="M155" s="87"/>
      <c r="N155" s="83"/>
      <c r="P155" s="455"/>
      <c r="Q155" s="453"/>
      <c r="R155" s="454"/>
      <c r="S155" s="454"/>
      <c r="T155" s="454"/>
      <c r="U155" s="454"/>
      <c r="V155" s="454"/>
      <c r="W155" s="454"/>
      <c r="X155" s="445"/>
    </row>
    <row r="156" spans="1:24" x14ac:dyDescent="0.2">
      <c r="A156" s="164" t="s">
        <v>2242</v>
      </c>
      <c r="B156" s="130" t="s">
        <v>1361</v>
      </c>
      <c r="C156" s="906" t="s">
        <v>3166</v>
      </c>
      <c r="D156" s="132" t="s">
        <v>33</v>
      </c>
      <c r="E156" s="83"/>
      <c r="F156" s="83"/>
      <c r="G156" s="83"/>
      <c r="H156" s="86"/>
      <c r="I156" s="83"/>
      <c r="J156" s="83"/>
      <c r="K156" s="86"/>
      <c r="L156" s="83"/>
      <c r="M156" s="87"/>
      <c r="N156" s="83"/>
      <c r="P156" s="457"/>
      <c r="Q156" s="457"/>
      <c r="R156" s="457"/>
      <c r="S156" s="457"/>
      <c r="T156" s="457"/>
      <c r="U156" s="457"/>
      <c r="V156" s="457"/>
      <c r="W156" s="457"/>
      <c r="X156" s="457"/>
    </row>
    <row r="157" spans="1:24" x14ac:dyDescent="0.2">
      <c r="A157" s="164" t="s">
        <v>2243</v>
      </c>
      <c r="B157" s="130" t="s">
        <v>1377</v>
      </c>
      <c r="C157" s="906" t="s">
        <v>3167</v>
      </c>
      <c r="D157" s="132" t="s">
        <v>33</v>
      </c>
      <c r="E157" s="83"/>
      <c r="F157" s="83"/>
      <c r="G157" s="83"/>
      <c r="H157" s="86"/>
      <c r="I157" s="83"/>
      <c r="J157" s="83"/>
      <c r="K157" s="86"/>
      <c r="L157" s="83"/>
      <c r="M157" s="87"/>
      <c r="N157" s="83"/>
    </row>
    <row r="158" spans="1:24" x14ac:dyDescent="0.2">
      <c r="A158" s="164" t="s">
        <v>2244</v>
      </c>
      <c r="B158" s="131" t="s">
        <v>1393</v>
      </c>
      <c r="C158" s="716" t="s">
        <v>3168</v>
      </c>
      <c r="D158" s="446" t="s">
        <v>33</v>
      </c>
      <c r="E158" s="85"/>
      <c r="F158" s="85"/>
      <c r="G158" s="85"/>
      <c r="H158" s="88"/>
      <c r="I158" s="85"/>
      <c r="J158" s="85"/>
      <c r="K158" s="88"/>
      <c r="L158" s="85"/>
      <c r="M158" s="89"/>
      <c r="N158" s="85"/>
    </row>
  </sheetData>
  <sheetProtection password="EECE" sheet="1" objects="1" scenarios="1" formatColumns="0" formatRows="0"/>
  <customSheetViews>
    <customSheetView guid="{C3088B2E-F853-4D7E-B687-C6500891DFCB}" showPageBreaks="1" fitToPage="1" printArea="1" topLeftCell="A10">
      <selection activeCell="A26" sqref="A26:A31"/>
      <rowBreaks count="1" manualBreakCount="1">
        <brk id="84" max="16383" man="1"/>
      </rowBreaks>
      <pageMargins left="0.47244094488188998" right="0.47244094488188998" top="0.59055118110236204" bottom="0.59055118110236204" header="0.39370078740157499" footer="0.39370078740157499"/>
      <pageSetup fitToHeight="0" orientation="landscape" r:id="rId1"/>
      <headerFooter alignWithMargins="0">
        <oddFooter>&amp;L&amp;8&amp;D  &amp;T&amp;R&amp;8March 2014, Version 0.2</oddFooter>
      </headerFooter>
    </customSheetView>
    <customSheetView guid="{F866C9B2-56BF-4FE4-B270-CC8FE15A5892}" showPageBreaks="1" fitToPage="1" printArea="1">
      <selection activeCell="A26" sqref="A26:A31"/>
      <rowBreaks count="1" manualBreakCount="1">
        <brk id="84" max="16383" man="1"/>
      </rowBreaks>
      <pageMargins left="0.47244094488188998" right="0.47244094488188998" top="0.59055118110236204" bottom="0.59055118110236204" header="0.39370078740157499" footer="0.39370078740157499"/>
      <pageSetup fitToHeight="0" orientation="landscape" r:id="rId2"/>
      <headerFooter alignWithMargins="0">
        <oddFooter>&amp;L&amp;8&amp;D  &amp;T&amp;R&amp;8March 2014, Version 0.2</oddFooter>
      </headerFooter>
    </customSheetView>
    <customSheetView guid="{D66484CB-9D53-43A1-A83D-11534BC40BF6}" showPageBreaks="1" fitToPage="1" printArea="1">
      <selection activeCell="G20" sqref="G20"/>
      <rowBreaks count="1" manualBreakCount="1">
        <brk id="84" max="16383" man="1"/>
      </rowBreaks>
      <pageMargins left="0.47244094488188998" right="0.47244094488188998" top="0.59055118110236204" bottom="0.59055118110236204" header="0.39370078740157499" footer="0.39370078740157499"/>
      <pageSetup fitToHeight="0" orientation="landscape" r:id="rId3"/>
      <headerFooter alignWithMargins="0">
        <oddFooter>&amp;L&amp;8&amp;D  &amp;T&amp;R&amp;8March 2014, Version 0.2</oddFooter>
      </headerFooter>
    </customSheetView>
  </customSheetViews>
  <mergeCells count="84">
    <mergeCell ref="P148:P154"/>
    <mergeCell ref="R128:X128"/>
    <mergeCell ref="P131:P137"/>
    <mergeCell ref="R145:X145"/>
    <mergeCell ref="R146:R147"/>
    <mergeCell ref="S146:S147"/>
    <mergeCell ref="T146:T147"/>
    <mergeCell ref="U146:U147"/>
    <mergeCell ref="X129:X130"/>
    <mergeCell ref="X146:X147"/>
    <mergeCell ref="V146:V147"/>
    <mergeCell ref="W146:W147"/>
    <mergeCell ref="R129:R130"/>
    <mergeCell ref="S129:S130"/>
    <mergeCell ref="T129:T130"/>
    <mergeCell ref="U129:U130"/>
    <mergeCell ref="V129:V130"/>
    <mergeCell ref="W129:W130"/>
    <mergeCell ref="R110:X110"/>
    <mergeCell ref="P96:P102"/>
    <mergeCell ref="X77:X78"/>
    <mergeCell ref="R94:R95"/>
    <mergeCell ref="S94:S95"/>
    <mergeCell ref="T94:T95"/>
    <mergeCell ref="U94:U95"/>
    <mergeCell ref="P113:P119"/>
    <mergeCell ref="P79:P85"/>
    <mergeCell ref="R93:X93"/>
    <mergeCell ref="R77:R78"/>
    <mergeCell ref="S77:S78"/>
    <mergeCell ref="T77:T78"/>
    <mergeCell ref="U77:U78"/>
    <mergeCell ref="I1:M1"/>
    <mergeCell ref="L2:N2"/>
    <mergeCell ref="I3:N3"/>
    <mergeCell ref="R8:X8"/>
    <mergeCell ref="R9:R10"/>
    <mergeCell ref="X9:X10"/>
    <mergeCell ref="S9:S10"/>
    <mergeCell ref="T9:T10"/>
    <mergeCell ref="U9:U10"/>
    <mergeCell ref="V9:V10"/>
    <mergeCell ref="W9:W10"/>
    <mergeCell ref="V111:V112"/>
    <mergeCell ref="W111:W112"/>
    <mergeCell ref="V77:V78"/>
    <mergeCell ref="W77:W78"/>
    <mergeCell ref="P28:P34"/>
    <mergeCell ref="R76:X76"/>
    <mergeCell ref="X94:X95"/>
    <mergeCell ref="R111:R112"/>
    <mergeCell ref="X111:X112"/>
    <mergeCell ref="V94:V95"/>
    <mergeCell ref="W94:W95"/>
    <mergeCell ref="S111:S112"/>
    <mergeCell ref="T111:T112"/>
    <mergeCell ref="U111:U112"/>
    <mergeCell ref="T43:T44"/>
    <mergeCell ref="U43:U44"/>
    <mergeCell ref="P11:P17"/>
    <mergeCell ref="R26:R27"/>
    <mergeCell ref="S26:S27"/>
    <mergeCell ref="T26:T27"/>
    <mergeCell ref="R25:X25"/>
    <mergeCell ref="U26:U27"/>
    <mergeCell ref="V26:V27"/>
    <mergeCell ref="W26:W27"/>
    <mergeCell ref="X26:X27"/>
    <mergeCell ref="R42:X42"/>
    <mergeCell ref="X43:X44"/>
    <mergeCell ref="R43:R44"/>
    <mergeCell ref="S43:S44"/>
    <mergeCell ref="V43:V44"/>
    <mergeCell ref="W43:W44"/>
    <mergeCell ref="P62:P68"/>
    <mergeCell ref="P45:P51"/>
    <mergeCell ref="R59:X59"/>
    <mergeCell ref="X60:X61"/>
    <mergeCell ref="R60:R61"/>
    <mergeCell ref="T60:T61"/>
    <mergeCell ref="U60:U61"/>
    <mergeCell ref="S60:S61"/>
    <mergeCell ref="V60:V61"/>
    <mergeCell ref="W60:W61"/>
  </mergeCells>
  <conditionalFormatting sqref="R79:W85 X79:X84 R28:W34 R28:X33 R11:W17 X11:X16 R45:W51 X45:X50 R62:W68 X62:X67 R96:W102 X96:X101 R113:W119 X113:X118 R131:W137 X131:X136 R148:W154 X148:X153">
    <cfRule type="containsText" dxfId="4" priority="10" stopIfTrue="1" operator="containsText" text="error">
      <formula>NOT(ISERROR(SEARCH("error",R11)))</formula>
    </cfRule>
  </conditionalFormatting>
  <pageMargins left="0.47244094488188998" right="0.47244094488188998" top="0.59055118110236204" bottom="0.59055118110236204" header="0.39370078740157499" footer="0.39370078740157499"/>
  <pageSetup fitToHeight="0" orientation="landscape" r:id="rId4"/>
  <headerFooter alignWithMargins="0">
    <oddFooter>&amp;L&amp;8&amp;D  &amp;T&amp;R&amp;8March 2014, Version 0.2</oddFooter>
  </headerFooter>
  <rowBreaks count="1" manualBreakCount="1">
    <brk id="84" max="16383" man="1"/>
  </rowBreaks>
  <legacy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M122"/>
  <sheetViews>
    <sheetView zoomScale="110" zoomScaleNormal="110" workbookViewId="0">
      <pane xSplit="3" ySplit="6" topLeftCell="D7" activePane="bottomRight" state="frozen"/>
      <selection activeCell="K2" sqref="K2:M2"/>
      <selection pane="topRight" activeCell="K2" sqref="K2:M2"/>
      <selection pane="bottomLeft" activeCell="K2" sqref="K2:M2"/>
      <selection pane="bottomRight" activeCell="D7" sqref="D7"/>
    </sheetView>
  </sheetViews>
  <sheetFormatPr baseColWidth="10" defaultColWidth="9.140625" defaultRowHeight="12.75" x14ac:dyDescent="0.2"/>
  <cols>
    <col min="1" max="1" width="7.28515625" style="232" customWidth="1"/>
    <col min="2" max="2" width="53.42578125" style="232" customWidth="1"/>
    <col min="3" max="3" width="4.7109375" style="232" customWidth="1"/>
    <col min="4" max="4" width="10" style="232" customWidth="1"/>
    <col min="5" max="5" width="70.7109375" style="232" customWidth="1"/>
    <col min="6" max="6" width="9.140625" style="232" customWidth="1"/>
    <col min="7" max="16384" width="9.140625" style="232"/>
  </cols>
  <sheetData>
    <row r="1" spans="1:13" ht="14.25" x14ac:dyDescent="0.25">
      <c r="A1" s="69" t="str">
        <f>+Coverpage!A1</f>
        <v>GFSM2014_V1.4</v>
      </c>
      <c r="B1" s="70"/>
      <c r="C1" s="71"/>
      <c r="D1" s="220" t="str">
        <f>Reporting_Country_Code</f>
        <v>233</v>
      </c>
      <c r="E1" s="126" t="str">
        <f>Reporting_Country_Name</f>
        <v>Colombia</v>
      </c>
      <c r="F1" s="232" t="str">
        <f>Reporting_Period_Code</f>
        <v>2015</v>
      </c>
      <c r="M1" s="232" t="str">
        <f>Reporting_Country_Code</f>
        <v>233</v>
      </c>
    </row>
    <row r="2" spans="1:13" ht="14.25" x14ac:dyDescent="0.25">
      <c r="A2" s="970" t="s">
        <v>3205</v>
      </c>
      <c r="B2" s="74"/>
      <c r="C2" s="75"/>
      <c r="D2" s="215"/>
      <c r="E2" s="220" t="str">
        <f>"In "&amp;Coverpage!$I$15&amp;" of "&amp;Coverpage!$I$14&amp;" / Fiscal year ends in "&amp;Coverpage!$I$11&amp;" "&amp;Coverpage!$I$12</f>
        <v>In Billion of Colombian Pesos (COP) / Fiscal year ends in December 31st</v>
      </c>
    </row>
    <row r="3" spans="1:13" ht="12" customHeight="1" x14ac:dyDescent="0.25">
      <c r="A3" s="127"/>
      <c r="B3" s="77"/>
      <c r="C3" s="78"/>
      <c r="D3" s="133" t="str">
        <f>Coverpage!I10</f>
        <v>2015</v>
      </c>
      <c r="E3" s="458"/>
    </row>
    <row r="4" spans="1:13" ht="12" customHeight="1" x14ac:dyDescent="0.2">
      <c r="A4" s="1008" t="s">
        <v>3206</v>
      </c>
      <c r="B4" s="1009"/>
      <c r="C4" s="79"/>
      <c r="D4" s="1056" t="s">
        <v>2316</v>
      </c>
      <c r="E4" s="1057" t="s">
        <v>3207</v>
      </c>
    </row>
    <row r="5" spans="1:13" ht="30" customHeight="1" x14ac:dyDescent="0.2">
      <c r="A5" s="1008"/>
      <c r="B5" s="1009"/>
      <c r="C5" s="79"/>
      <c r="D5" s="1056"/>
      <c r="E5" s="1057"/>
    </row>
    <row r="6" spans="1:13" ht="10.5" customHeight="1" x14ac:dyDescent="0.2">
      <c r="A6" s="128"/>
      <c r="B6" s="80"/>
      <c r="C6" s="80"/>
      <c r="D6" s="134"/>
      <c r="E6" s="459"/>
    </row>
    <row r="7" spans="1:13" ht="15" customHeight="1" x14ac:dyDescent="0.2">
      <c r="A7" s="977" t="s">
        <v>3208</v>
      </c>
      <c r="B7" s="976"/>
      <c r="C7" s="247" t="s">
        <v>33</v>
      </c>
      <c r="D7" s="460"/>
      <c r="E7" s="461"/>
    </row>
    <row r="8" spans="1:13" ht="11.25" customHeight="1" x14ac:dyDescent="0.2">
      <c r="A8" s="971" t="s">
        <v>3209</v>
      </c>
      <c r="B8" s="972"/>
      <c r="C8" s="239" t="s">
        <v>33</v>
      </c>
      <c r="D8" s="82">
        <f>(SUM(Table1!M8)-SUM(Table1!M55)-SUM(Table1!M58)-SUM(Table1!M61)-SUM(Table1!M83)-SUM(Table1!M89))-(SUM(Table2!N8)-SUM(Table2!M27)-SUM(Table2!M30)-SUM(Table2!M33)-SUM(Table2!M47)-SUM(Table2!M53))</f>
        <v>8795.4036260000139</v>
      </c>
      <c r="E8" s="1053"/>
    </row>
    <row r="9" spans="1:13" ht="11.25" customHeight="1" x14ac:dyDescent="0.2">
      <c r="A9" s="973"/>
      <c r="B9" s="978" t="s">
        <v>3210</v>
      </c>
      <c r="C9" s="239" t="s">
        <v>33</v>
      </c>
      <c r="D9" s="83"/>
      <c r="E9" s="1054"/>
    </row>
    <row r="10" spans="1:13" ht="11.25" customHeight="1" x14ac:dyDescent="0.2">
      <c r="A10" s="974"/>
      <c r="B10" s="979" t="s">
        <v>3211</v>
      </c>
      <c r="C10" s="247" t="s">
        <v>33</v>
      </c>
      <c r="D10" s="84"/>
      <c r="E10" s="1055"/>
    </row>
    <row r="11" spans="1:13" ht="11.25" customHeight="1" x14ac:dyDescent="0.2">
      <c r="A11" s="971" t="s">
        <v>3212</v>
      </c>
      <c r="B11" s="972"/>
      <c r="C11" s="239" t="s">
        <v>33</v>
      </c>
      <c r="D11" s="82">
        <f>SUM(Table3!M9)</f>
        <v>25666.411000000004</v>
      </c>
      <c r="E11" s="1053"/>
    </row>
    <row r="12" spans="1:13" ht="11.25" customHeight="1" x14ac:dyDescent="0.2">
      <c r="A12" s="973"/>
      <c r="B12" s="978" t="s">
        <v>3213</v>
      </c>
      <c r="C12" s="239" t="s">
        <v>33</v>
      </c>
      <c r="D12" s="83"/>
      <c r="E12" s="1054"/>
    </row>
    <row r="13" spans="1:13" ht="11.25" customHeight="1" x14ac:dyDescent="0.2">
      <c r="A13" s="974"/>
      <c r="B13" s="979" t="s">
        <v>3211</v>
      </c>
      <c r="C13" s="247" t="s">
        <v>33</v>
      </c>
      <c r="D13" s="84"/>
      <c r="E13" s="1055"/>
    </row>
    <row r="14" spans="1:13" ht="11.25" customHeight="1" x14ac:dyDescent="0.2">
      <c r="A14" s="971" t="s">
        <v>3214</v>
      </c>
      <c r="B14" s="972"/>
      <c r="C14" s="239" t="s">
        <v>33</v>
      </c>
      <c r="D14" s="82">
        <f>SUM(StatementI!L31)</f>
        <v>-38664.511327</v>
      </c>
      <c r="E14" s="1053"/>
    </row>
    <row r="15" spans="1:13" ht="11.25" customHeight="1" x14ac:dyDescent="0.2">
      <c r="A15" s="973"/>
      <c r="B15" s="978" t="s">
        <v>3215</v>
      </c>
      <c r="C15" s="239" t="s">
        <v>33</v>
      </c>
      <c r="D15" s="83"/>
      <c r="E15" s="1054"/>
    </row>
    <row r="16" spans="1:13" ht="11.25" customHeight="1" x14ac:dyDescent="0.2">
      <c r="A16" s="975"/>
      <c r="B16" s="980" t="s">
        <v>3211</v>
      </c>
      <c r="C16" s="462" t="s">
        <v>33</v>
      </c>
      <c r="D16" s="85"/>
      <c r="E16" s="1058"/>
    </row>
    <row r="17" spans="1:5" ht="15" customHeight="1" x14ac:dyDescent="0.2">
      <c r="A17" s="977" t="s">
        <v>3216</v>
      </c>
      <c r="B17" s="976"/>
      <c r="C17" s="247" t="s">
        <v>33</v>
      </c>
      <c r="D17" s="92"/>
      <c r="E17" s="81"/>
    </row>
    <row r="18" spans="1:5" ht="11.25" customHeight="1" x14ac:dyDescent="0.2">
      <c r="A18" s="971" t="s">
        <v>3217</v>
      </c>
      <c r="B18" s="972"/>
      <c r="C18" s="239" t="s">
        <v>33</v>
      </c>
      <c r="D18" s="82">
        <f>SUM(Table1!M55,Table1!M58)</f>
        <v>0</v>
      </c>
      <c r="E18" s="1053"/>
    </row>
    <row r="19" spans="1:5" ht="11.25" customHeight="1" x14ac:dyDescent="0.2">
      <c r="A19" s="973"/>
      <c r="B19" s="978" t="s">
        <v>3218</v>
      </c>
      <c r="C19" s="239" t="s">
        <v>33</v>
      </c>
      <c r="D19" s="83"/>
      <c r="E19" s="1054"/>
    </row>
    <row r="20" spans="1:5" ht="11.25" customHeight="1" x14ac:dyDescent="0.2">
      <c r="A20" s="974"/>
      <c r="B20" s="979" t="s">
        <v>3211</v>
      </c>
      <c r="C20" s="247" t="s">
        <v>33</v>
      </c>
      <c r="D20" s="84"/>
      <c r="E20" s="1055"/>
    </row>
    <row r="21" spans="1:5" ht="11.25" customHeight="1" x14ac:dyDescent="0.2">
      <c r="A21" s="971" t="s">
        <v>3219</v>
      </c>
      <c r="B21" s="972"/>
      <c r="C21" s="239" t="s">
        <v>33</v>
      </c>
      <c r="D21" s="82">
        <f>SUM(Table2!M27,Table2!M30)</f>
        <v>0</v>
      </c>
      <c r="E21" s="1059"/>
    </row>
    <row r="22" spans="1:5" ht="11.25" customHeight="1" x14ac:dyDescent="0.2">
      <c r="A22" s="973"/>
      <c r="B22" s="978" t="s">
        <v>3218</v>
      </c>
      <c r="C22" s="239" t="s">
        <v>33</v>
      </c>
      <c r="D22" s="83"/>
      <c r="E22" s="1060"/>
    </row>
    <row r="23" spans="1:5" ht="11.25" customHeight="1" x14ac:dyDescent="0.2">
      <c r="A23" s="974"/>
      <c r="B23" s="979" t="s">
        <v>3211</v>
      </c>
      <c r="C23" s="247" t="s">
        <v>33</v>
      </c>
      <c r="D23" s="84"/>
      <c r="E23" s="1061"/>
    </row>
    <row r="24" spans="1:5" ht="11.25" customHeight="1" x14ac:dyDescent="0.2">
      <c r="A24" s="971" t="s">
        <v>3220</v>
      </c>
      <c r="B24" s="972"/>
      <c r="C24" s="239" t="s">
        <v>33</v>
      </c>
      <c r="D24" s="82">
        <f>SUM(Table3!M40)</f>
        <v>4660.0949999999993</v>
      </c>
      <c r="E24" s="1053"/>
    </row>
    <row r="25" spans="1:5" ht="11.25" customHeight="1" x14ac:dyDescent="0.2">
      <c r="A25" s="973"/>
      <c r="B25" s="978" t="s">
        <v>3221</v>
      </c>
      <c r="C25" s="239" t="s">
        <v>33</v>
      </c>
      <c r="D25" s="83"/>
      <c r="E25" s="1054"/>
    </row>
    <row r="26" spans="1:5" ht="11.25" customHeight="1" x14ac:dyDescent="0.2">
      <c r="A26" s="974"/>
      <c r="B26" s="979" t="s">
        <v>3211</v>
      </c>
      <c r="C26" s="247" t="s">
        <v>33</v>
      </c>
      <c r="D26" s="84"/>
      <c r="E26" s="1055"/>
    </row>
    <row r="27" spans="1:5" ht="11.25" customHeight="1" x14ac:dyDescent="0.2">
      <c r="A27" s="971" t="s">
        <v>3222</v>
      </c>
      <c r="B27" s="972"/>
      <c r="C27" s="239" t="s">
        <v>33</v>
      </c>
      <c r="D27" s="82">
        <f>SUM(Table3!M71)</f>
        <v>41792.815999999992</v>
      </c>
      <c r="E27" s="1053"/>
    </row>
    <row r="28" spans="1:5" ht="11.25" customHeight="1" x14ac:dyDescent="0.2">
      <c r="A28" s="973"/>
      <c r="B28" s="978" t="s">
        <v>3223</v>
      </c>
      <c r="C28" s="239" t="s">
        <v>33</v>
      </c>
      <c r="D28" s="83"/>
      <c r="E28" s="1054"/>
    </row>
    <row r="29" spans="1:5" ht="11.25" customHeight="1" x14ac:dyDescent="0.2">
      <c r="A29" s="975"/>
      <c r="B29" s="980" t="s">
        <v>3211</v>
      </c>
      <c r="C29" s="462" t="s">
        <v>33</v>
      </c>
      <c r="D29" s="85"/>
      <c r="E29" s="1058"/>
    </row>
    <row r="30" spans="1:5" ht="15" customHeight="1" x14ac:dyDescent="0.2">
      <c r="A30" s="977" t="s">
        <v>3224</v>
      </c>
      <c r="B30" s="976"/>
      <c r="C30" s="247" t="s">
        <v>33</v>
      </c>
      <c r="D30" s="92"/>
      <c r="E30" s="81"/>
    </row>
    <row r="31" spans="1:5" ht="11.25" customHeight="1" x14ac:dyDescent="0.2">
      <c r="A31" s="971" t="s">
        <v>3225</v>
      </c>
      <c r="B31" s="972"/>
      <c r="C31" s="239" t="s">
        <v>33</v>
      </c>
      <c r="D31" s="82">
        <f>SUM(Table6!M40)</f>
        <v>12264.756000000001</v>
      </c>
      <c r="E31" s="1053"/>
    </row>
    <row r="32" spans="1:5" ht="11.25" customHeight="1" x14ac:dyDescent="0.2">
      <c r="A32" s="973"/>
      <c r="B32" s="978" t="s">
        <v>3226</v>
      </c>
      <c r="C32" s="239" t="s">
        <v>33</v>
      </c>
      <c r="D32" s="83"/>
      <c r="E32" s="1054"/>
    </row>
    <row r="33" spans="1:5" ht="11.25" customHeight="1" x14ac:dyDescent="0.2">
      <c r="A33" s="974"/>
      <c r="B33" s="979" t="s">
        <v>3227</v>
      </c>
      <c r="C33" s="247" t="s">
        <v>33</v>
      </c>
      <c r="D33" s="84"/>
      <c r="E33" s="1055"/>
    </row>
    <row r="34" spans="1:5" ht="11.25" customHeight="1" x14ac:dyDescent="0.2">
      <c r="A34" s="971" t="s">
        <v>3228</v>
      </c>
      <c r="B34" s="972"/>
      <c r="C34" s="239" t="s">
        <v>33</v>
      </c>
      <c r="D34" s="82">
        <f>SUM(Table6!M71)</f>
        <v>136520.128</v>
      </c>
      <c r="E34" s="1053"/>
    </row>
    <row r="35" spans="1:5" ht="11.25" customHeight="1" x14ac:dyDescent="0.2">
      <c r="A35" s="973"/>
      <c r="B35" s="978" t="s">
        <v>3229</v>
      </c>
      <c r="C35" s="239" t="s">
        <v>33</v>
      </c>
      <c r="D35" s="83"/>
      <c r="E35" s="1054"/>
    </row>
    <row r="36" spans="1:5" ht="11.25" customHeight="1" x14ac:dyDescent="0.2">
      <c r="A36" s="975"/>
      <c r="B36" s="980" t="s">
        <v>3227</v>
      </c>
      <c r="C36" s="462" t="s">
        <v>33</v>
      </c>
      <c r="D36" s="85"/>
      <c r="E36" s="1058"/>
    </row>
    <row r="37" spans="1:5" ht="15" customHeight="1" x14ac:dyDescent="0.2">
      <c r="A37" s="977" t="s">
        <v>3230</v>
      </c>
      <c r="B37" s="976"/>
      <c r="C37" s="247" t="s">
        <v>33</v>
      </c>
      <c r="D37" s="92"/>
      <c r="E37" s="81"/>
    </row>
    <row r="38" spans="1:5" ht="11.25" customHeight="1" x14ac:dyDescent="0.2">
      <c r="A38" s="971" t="s">
        <v>3231</v>
      </c>
      <c r="B38" s="972"/>
      <c r="C38" s="239" t="s">
        <v>33</v>
      </c>
      <c r="D38" s="82">
        <f>SUM(Table8B!M36)-SUM(Table8B!M17)</f>
        <v>0</v>
      </c>
      <c r="E38" s="1053"/>
    </row>
    <row r="39" spans="1:5" ht="11.25" customHeight="1" x14ac:dyDescent="0.2">
      <c r="A39" s="973"/>
      <c r="B39" s="978" t="s">
        <v>3232</v>
      </c>
      <c r="C39" s="239" t="s">
        <v>33</v>
      </c>
      <c r="D39" s="83"/>
      <c r="E39" s="1054"/>
    </row>
    <row r="40" spans="1:5" ht="11.25" customHeight="1" x14ac:dyDescent="0.2">
      <c r="A40" s="974"/>
      <c r="B40" s="979" t="s">
        <v>3227</v>
      </c>
      <c r="C40" s="247" t="s">
        <v>33</v>
      </c>
      <c r="D40" s="84"/>
      <c r="E40" s="1055"/>
    </row>
    <row r="41" spans="1:5" ht="11.25" customHeight="1" x14ac:dyDescent="0.2">
      <c r="A41" s="971" t="s">
        <v>3233</v>
      </c>
      <c r="B41" s="972"/>
      <c r="C41" s="239" t="s">
        <v>33</v>
      </c>
      <c r="D41" s="82">
        <f>SUM(Table8B!M17)</f>
        <v>0</v>
      </c>
      <c r="E41" s="1053"/>
    </row>
    <row r="42" spans="1:5" ht="11.25" customHeight="1" x14ac:dyDescent="0.2">
      <c r="A42" s="973"/>
      <c r="B42" s="978" t="s">
        <v>3234</v>
      </c>
      <c r="C42" s="239" t="s">
        <v>33</v>
      </c>
      <c r="D42" s="83"/>
      <c r="E42" s="1054"/>
    </row>
    <row r="43" spans="1:5" ht="11.25" customHeight="1" x14ac:dyDescent="0.2">
      <c r="A43" s="974"/>
      <c r="B43" s="979" t="s">
        <v>3227</v>
      </c>
      <c r="C43" s="247" t="s">
        <v>33</v>
      </c>
      <c r="D43" s="84"/>
      <c r="E43" s="1055"/>
    </row>
    <row r="44" spans="1:5" ht="11.25" customHeight="1" x14ac:dyDescent="0.2">
      <c r="A44" s="971" t="s">
        <v>3235</v>
      </c>
      <c r="B44" s="972"/>
      <c r="C44" s="239" t="s">
        <v>33</v>
      </c>
      <c r="D44" s="82">
        <f>SUM(Table8B!M36)</f>
        <v>0</v>
      </c>
      <c r="E44" s="1053"/>
    </row>
    <row r="45" spans="1:5" ht="11.25" customHeight="1" x14ac:dyDescent="0.2">
      <c r="A45" s="973"/>
      <c r="B45" s="978" t="s">
        <v>3236</v>
      </c>
      <c r="C45" s="239" t="s">
        <v>33</v>
      </c>
      <c r="D45" s="83"/>
      <c r="E45" s="1054"/>
    </row>
    <row r="46" spans="1:5" ht="11.25" customHeight="1" x14ac:dyDescent="0.2">
      <c r="A46" s="975"/>
      <c r="B46" s="980" t="s">
        <v>3227</v>
      </c>
      <c r="C46" s="462" t="s">
        <v>33</v>
      </c>
      <c r="D46" s="85"/>
      <c r="E46" s="1058"/>
    </row>
    <row r="47" spans="1:5" ht="15" customHeight="1" x14ac:dyDescent="0.2">
      <c r="A47" s="977" t="s">
        <v>3237</v>
      </c>
      <c r="B47" s="976"/>
      <c r="C47" s="247" t="s">
        <v>33</v>
      </c>
      <c r="D47" s="92"/>
      <c r="E47" s="81"/>
    </row>
    <row r="48" spans="1:5" ht="11.25" customHeight="1" x14ac:dyDescent="0.2">
      <c r="A48" s="971" t="s">
        <v>3238</v>
      </c>
      <c r="B48" s="972"/>
      <c r="C48" s="239" t="s">
        <v>33</v>
      </c>
      <c r="D48" s="82">
        <f>SUM(D54)-SUM(D51)</f>
        <v>0</v>
      </c>
      <c r="E48" s="1053"/>
    </row>
    <row r="49" spans="1:5" ht="11.25" customHeight="1" x14ac:dyDescent="0.2">
      <c r="A49" s="973"/>
      <c r="B49" s="978" t="s">
        <v>3239</v>
      </c>
      <c r="C49" s="239" t="s">
        <v>33</v>
      </c>
      <c r="D49" s="83"/>
      <c r="E49" s="1054"/>
    </row>
    <row r="50" spans="1:5" ht="11.25" customHeight="1" x14ac:dyDescent="0.2">
      <c r="A50" s="974"/>
      <c r="B50" s="979" t="s">
        <v>3227</v>
      </c>
      <c r="C50" s="247" t="s">
        <v>33</v>
      </c>
      <c r="D50" s="84"/>
      <c r="E50" s="1055"/>
    </row>
    <row r="51" spans="1:5" ht="11.25" customHeight="1" x14ac:dyDescent="0.2">
      <c r="A51" s="971" t="s">
        <v>3240</v>
      </c>
      <c r="B51" s="972"/>
      <c r="C51" s="239" t="s">
        <v>33</v>
      </c>
      <c r="D51" s="82">
        <f>SUM(Table8B!M18)</f>
        <v>0</v>
      </c>
      <c r="E51" s="1053"/>
    </row>
    <row r="52" spans="1:5" ht="11.25" customHeight="1" x14ac:dyDescent="0.2">
      <c r="A52" s="973"/>
      <c r="B52" s="978" t="s">
        <v>3241</v>
      </c>
      <c r="C52" s="239" t="s">
        <v>33</v>
      </c>
      <c r="D52" s="83"/>
      <c r="E52" s="1054"/>
    </row>
    <row r="53" spans="1:5" ht="11.25" customHeight="1" x14ac:dyDescent="0.2">
      <c r="A53" s="974"/>
      <c r="B53" s="979" t="s">
        <v>3227</v>
      </c>
      <c r="C53" s="247" t="s">
        <v>33</v>
      </c>
      <c r="D53" s="84"/>
      <c r="E53" s="1055"/>
    </row>
    <row r="54" spans="1:5" ht="11.25" customHeight="1" x14ac:dyDescent="0.2">
      <c r="A54" s="971" t="s">
        <v>3242</v>
      </c>
      <c r="B54" s="972"/>
      <c r="C54" s="239" t="s">
        <v>33</v>
      </c>
      <c r="D54" s="82">
        <f>SUM(Table8B!M37)</f>
        <v>0</v>
      </c>
      <c r="E54" s="1053"/>
    </row>
    <row r="55" spans="1:5" ht="11.25" customHeight="1" x14ac:dyDescent="0.2">
      <c r="A55" s="973"/>
      <c r="B55" s="978" t="s">
        <v>3243</v>
      </c>
      <c r="C55" s="239" t="s">
        <v>33</v>
      </c>
      <c r="D55" s="83"/>
      <c r="E55" s="1054"/>
    </row>
    <row r="56" spans="1:5" ht="11.25" customHeight="1" x14ac:dyDescent="0.2">
      <c r="A56" s="975"/>
      <c r="B56" s="980" t="s">
        <v>3227</v>
      </c>
      <c r="C56" s="462" t="s">
        <v>33</v>
      </c>
      <c r="D56" s="85"/>
      <c r="E56" s="1058"/>
    </row>
    <row r="57" spans="1:5" ht="15" customHeight="1" x14ac:dyDescent="0.2">
      <c r="A57" s="977" t="s">
        <v>3244</v>
      </c>
      <c r="B57" s="976"/>
      <c r="C57" s="247" t="s">
        <v>33</v>
      </c>
      <c r="D57" s="92"/>
      <c r="E57" s="81"/>
    </row>
    <row r="58" spans="1:5" ht="11.25" customHeight="1" x14ac:dyDescent="0.2">
      <c r="A58" s="971" t="s">
        <v>3245</v>
      </c>
      <c r="B58" s="972"/>
      <c r="C58" s="239" t="s">
        <v>33</v>
      </c>
      <c r="D58" s="82">
        <f>SUM(Table1!M42)</f>
        <v>19121.085100000004</v>
      </c>
      <c r="E58" s="1053"/>
    </row>
    <row r="59" spans="1:5" ht="11.25" customHeight="1" x14ac:dyDescent="0.2">
      <c r="A59" s="973"/>
      <c r="B59" s="978" t="s">
        <v>3246</v>
      </c>
      <c r="C59" s="239" t="s">
        <v>33</v>
      </c>
      <c r="D59" s="83"/>
      <c r="E59" s="1054"/>
    </row>
    <row r="60" spans="1:5" ht="11.25" customHeight="1" x14ac:dyDescent="0.2">
      <c r="A60" s="973"/>
      <c r="B60" s="978" t="s">
        <v>3247</v>
      </c>
      <c r="C60" s="239" t="s">
        <v>33</v>
      </c>
      <c r="D60" s="83"/>
      <c r="E60" s="1054"/>
    </row>
    <row r="61" spans="1:5" ht="11.25" customHeight="1" x14ac:dyDescent="0.2">
      <c r="A61" s="974"/>
      <c r="B61" s="979" t="s">
        <v>3227</v>
      </c>
      <c r="C61" s="247" t="s">
        <v>33</v>
      </c>
      <c r="D61" s="84"/>
      <c r="E61" s="1055"/>
    </row>
    <row r="62" spans="1:5" ht="11.25" customHeight="1" x14ac:dyDescent="0.2">
      <c r="A62" s="971" t="s">
        <v>3248</v>
      </c>
      <c r="B62" s="972"/>
      <c r="C62" s="239" t="s">
        <v>33</v>
      </c>
      <c r="D62" s="82">
        <f>SUM(Table1!M64)</f>
        <v>15320.942000000001</v>
      </c>
      <c r="E62" s="1053"/>
    </row>
    <row r="63" spans="1:5" ht="11.25" customHeight="1" x14ac:dyDescent="0.2">
      <c r="A63" s="973"/>
      <c r="B63" s="978" t="s">
        <v>3249</v>
      </c>
      <c r="C63" s="239" t="s">
        <v>33</v>
      </c>
      <c r="D63" s="83"/>
      <c r="E63" s="1054"/>
    </row>
    <row r="64" spans="1:5" ht="11.25" customHeight="1" x14ac:dyDescent="0.2">
      <c r="A64" s="973"/>
      <c r="B64" s="978" t="s">
        <v>3250</v>
      </c>
      <c r="C64" s="239" t="s">
        <v>33</v>
      </c>
      <c r="D64" s="83"/>
      <c r="E64" s="1054"/>
    </row>
    <row r="65" spans="1:5" ht="11.25" customHeight="1" x14ac:dyDescent="0.2">
      <c r="A65" s="974"/>
      <c r="B65" s="981" t="s">
        <v>3251</v>
      </c>
      <c r="C65" s="247" t="s">
        <v>33</v>
      </c>
      <c r="D65" s="84"/>
      <c r="E65" s="1055"/>
    </row>
    <row r="66" spans="1:5" ht="11.25" customHeight="1" x14ac:dyDescent="0.2">
      <c r="A66" s="971" t="s">
        <v>3252</v>
      </c>
      <c r="B66" s="972"/>
      <c r="C66" s="239" t="s">
        <v>33</v>
      </c>
      <c r="D66" s="82">
        <f>SUM(Table1!M73)</f>
        <v>23122.249899999995</v>
      </c>
      <c r="E66" s="1053"/>
    </row>
    <row r="67" spans="1:5" ht="11.25" customHeight="1" x14ac:dyDescent="0.2">
      <c r="A67" s="973"/>
      <c r="B67" s="978" t="s">
        <v>3253</v>
      </c>
      <c r="C67" s="239" t="s">
        <v>33</v>
      </c>
      <c r="D67" s="83"/>
      <c r="E67" s="1054"/>
    </row>
    <row r="68" spans="1:5" ht="11.25" customHeight="1" x14ac:dyDescent="0.2">
      <c r="A68" s="973"/>
      <c r="B68" s="978" t="s">
        <v>3254</v>
      </c>
      <c r="C68" s="239" t="s">
        <v>33</v>
      </c>
      <c r="D68" s="83"/>
      <c r="E68" s="1054"/>
    </row>
    <row r="69" spans="1:5" ht="11.25" customHeight="1" x14ac:dyDescent="0.2">
      <c r="A69" s="973"/>
      <c r="B69" s="978" t="s">
        <v>3255</v>
      </c>
      <c r="C69" s="239" t="s">
        <v>33</v>
      </c>
      <c r="D69" s="83"/>
      <c r="E69" s="1054"/>
    </row>
    <row r="70" spans="1:5" ht="11.25" customHeight="1" x14ac:dyDescent="0.2">
      <c r="A70" s="974"/>
      <c r="B70" s="979" t="s">
        <v>3227</v>
      </c>
      <c r="C70" s="247" t="s">
        <v>33</v>
      </c>
      <c r="D70" s="84"/>
      <c r="E70" s="1055"/>
    </row>
    <row r="71" spans="1:5" ht="11.25" customHeight="1" x14ac:dyDescent="0.2">
      <c r="A71" s="971" t="s">
        <v>3256</v>
      </c>
      <c r="B71" s="972"/>
      <c r="C71" s="239" t="s">
        <v>33</v>
      </c>
      <c r="D71" s="82">
        <f>SUM(Table2!M9)</f>
        <v>38434.947</v>
      </c>
      <c r="E71" s="1053"/>
    </row>
    <row r="72" spans="1:5" ht="11.25" customHeight="1" x14ac:dyDescent="0.2">
      <c r="A72" s="973"/>
      <c r="B72" s="978" t="s">
        <v>3257</v>
      </c>
      <c r="C72" s="239" t="s">
        <v>33</v>
      </c>
      <c r="D72" s="83"/>
      <c r="E72" s="1054"/>
    </row>
    <row r="73" spans="1:5" ht="11.25" customHeight="1" x14ac:dyDescent="0.2">
      <c r="A73" s="973"/>
      <c r="B73" s="978" t="s">
        <v>3258</v>
      </c>
      <c r="C73" s="239" t="s">
        <v>33</v>
      </c>
      <c r="D73" s="83"/>
      <c r="E73" s="1054"/>
    </row>
    <row r="74" spans="1:5" ht="11.25" customHeight="1" x14ac:dyDescent="0.2">
      <c r="A74" s="974"/>
      <c r="B74" s="979" t="s">
        <v>3259</v>
      </c>
      <c r="C74" s="247" t="s">
        <v>33</v>
      </c>
      <c r="D74" s="84"/>
      <c r="E74" s="1055"/>
    </row>
    <row r="75" spans="1:5" ht="11.25" customHeight="1" x14ac:dyDescent="0.2">
      <c r="A75" s="971" t="s">
        <v>3260</v>
      </c>
      <c r="B75" s="972"/>
      <c r="C75" s="239" t="s">
        <v>33</v>
      </c>
      <c r="D75" s="82">
        <f>SUM(Table2!M14)</f>
        <v>79599.256999999998</v>
      </c>
      <c r="E75" s="1053"/>
    </row>
    <row r="76" spans="1:5" ht="11.25" customHeight="1" x14ac:dyDescent="0.2">
      <c r="A76" s="973"/>
      <c r="B76" s="978" t="s">
        <v>3261</v>
      </c>
      <c r="C76" s="239" t="s">
        <v>33</v>
      </c>
      <c r="D76" s="83"/>
      <c r="E76" s="1054"/>
    </row>
    <row r="77" spans="1:5" ht="11.25" customHeight="1" x14ac:dyDescent="0.2">
      <c r="A77" s="973"/>
      <c r="B77" s="978" t="s">
        <v>3258</v>
      </c>
      <c r="C77" s="239" t="s">
        <v>33</v>
      </c>
      <c r="D77" s="83"/>
      <c r="E77" s="1054"/>
    </row>
    <row r="78" spans="1:5" ht="11.25" customHeight="1" x14ac:dyDescent="0.2">
      <c r="A78" s="973"/>
      <c r="B78" s="978" t="s">
        <v>3250</v>
      </c>
      <c r="C78" s="239" t="s">
        <v>33</v>
      </c>
      <c r="D78" s="83"/>
      <c r="E78" s="1054"/>
    </row>
    <row r="79" spans="1:5" ht="11.25" customHeight="1" x14ac:dyDescent="0.2">
      <c r="A79" s="973"/>
      <c r="B79" s="978" t="s">
        <v>3262</v>
      </c>
      <c r="C79" s="239" t="s">
        <v>33</v>
      </c>
      <c r="D79" s="83"/>
      <c r="E79" s="1054"/>
    </row>
    <row r="80" spans="1:5" ht="11.25" customHeight="1" x14ac:dyDescent="0.2">
      <c r="A80" s="973"/>
      <c r="B80" s="978" t="s">
        <v>3263</v>
      </c>
      <c r="C80" s="239" t="s">
        <v>33</v>
      </c>
      <c r="D80" s="83"/>
      <c r="E80" s="1054"/>
    </row>
    <row r="81" spans="1:5" ht="11.25" customHeight="1" x14ac:dyDescent="0.2">
      <c r="A81" s="974"/>
      <c r="B81" s="979" t="s">
        <v>3227</v>
      </c>
      <c r="C81" s="247" t="s">
        <v>33</v>
      </c>
      <c r="D81" s="84"/>
      <c r="E81" s="1055"/>
    </row>
    <row r="82" spans="1:5" ht="11.25" customHeight="1" x14ac:dyDescent="0.2">
      <c r="A82" s="971" t="s">
        <v>3264</v>
      </c>
      <c r="B82" s="972"/>
      <c r="C82" s="239" t="s">
        <v>33</v>
      </c>
      <c r="D82" s="82">
        <f>SUM(Table2!M15)</f>
        <v>4145.5469999999996</v>
      </c>
      <c r="E82" s="1053"/>
    </row>
    <row r="83" spans="1:5" ht="11.25" customHeight="1" x14ac:dyDescent="0.2">
      <c r="A83" s="973"/>
      <c r="B83" s="978" t="s">
        <v>3265</v>
      </c>
      <c r="C83" s="239" t="s">
        <v>33</v>
      </c>
      <c r="D83" s="83"/>
      <c r="E83" s="1054"/>
    </row>
    <row r="84" spans="1:5" ht="11.25" customHeight="1" x14ac:dyDescent="0.2">
      <c r="A84" s="973"/>
      <c r="B84" s="978" t="s">
        <v>3266</v>
      </c>
      <c r="C84" s="239" t="s">
        <v>33</v>
      </c>
      <c r="D84" s="83"/>
      <c r="E84" s="1054"/>
    </row>
    <row r="85" spans="1:5" ht="11.25" customHeight="1" x14ac:dyDescent="0.2">
      <c r="A85" s="974"/>
      <c r="B85" s="979" t="s">
        <v>3227</v>
      </c>
      <c r="C85" s="247" t="s">
        <v>33</v>
      </c>
      <c r="D85" s="84"/>
      <c r="E85" s="1055"/>
    </row>
    <row r="86" spans="1:5" ht="11.25" customHeight="1" x14ac:dyDescent="0.2">
      <c r="A86" s="971" t="s">
        <v>3267</v>
      </c>
      <c r="B86" s="972"/>
      <c r="C86" s="239" t="s">
        <v>33</v>
      </c>
      <c r="D86" s="82">
        <f>SUM(Table2!M16)</f>
        <v>21142.985000000001</v>
      </c>
      <c r="E86" s="1053"/>
    </row>
    <row r="87" spans="1:5" ht="11.25" customHeight="1" x14ac:dyDescent="0.2">
      <c r="A87" s="973"/>
      <c r="B87" s="978" t="s">
        <v>3268</v>
      </c>
      <c r="C87" s="239" t="s">
        <v>33</v>
      </c>
      <c r="D87" s="83"/>
      <c r="E87" s="1054"/>
    </row>
    <row r="88" spans="1:5" ht="11.25" customHeight="1" x14ac:dyDescent="0.2">
      <c r="A88" s="973"/>
      <c r="B88" s="978" t="s">
        <v>3269</v>
      </c>
      <c r="C88" s="239" t="s">
        <v>33</v>
      </c>
      <c r="D88" s="83"/>
      <c r="E88" s="1054"/>
    </row>
    <row r="89" spans="1:5" ht="11.25" customHeight="1" x14ac:dyDescent="0.2">
      <c r="A89" s="974"/>
      <c r="B89" s="979" t="s">
        <v>3227</v>
      </c>
      <c r="C89" s="247" t="s">
        <v>33</v>
      </c>
      <c r="D89" s="84"/>
      <c r="E89" s="1055"/>
    </row>
    <row r="90" spans="1:5" ht="11.25" customHeight="1" x14ac:dyDescent="0.2">
      <c r="A90" s="971" t="s">
        <v>3270</v>
      </c>
      <c r="B90" s="972"/>
      <c r="C90" s="239" t="s">
        <v>33</v>
      </c>
      <c r="D90" s="82">
        <f>SUM(Table2!M34)</f>
        <v>65904.620999999999</v>
      </c>
      <c r="E90" s="1053"/>
    </row>
    <row r="91" spans="1:5" ht="11.25" customHeight="1" x14ac:dyDescent="0.2">
      <c r="A91" s="973"/>
      <c r="B91" s="978" t="s">
        <v>3271</v>
      </c>
      <c r="C91" s="239" t="s">
        <v>33</v>
      </c>
      <c r="D91" s="83"/>
      <c r="E91" s="1054"/>
    </row>
    <row r="92" spans="1:5" ht="11.25" customHeight="1" x14ac:dyDescent="0.2">
      <c r="A92" s="973"/>
      <c r="B92" s="978" t="s">
        <v>3272</v>
      </c>
      <c r="C92" s="239" t="s">
        <v>33</v>
      </c>
      <c r="D92" s="83"/>
      <c r="E92" s="1054"/>
    </row>
    <row r="93" spans="1:5" ht="11.25" customHeight="1" x14ac:dyDescent="0.2">
      <c r="A93" s="973"/>
      <c r="B93" s="978" t="s">
        <v>3255</v>
      </c>
      <c r="C93" s="239" t="s">
        <v>33</v>
      </c>
      <c r="D93" s="83"/>
      <c r="E93" s="1054"/>
    </row>
    <row r="94" spans="1:5" ht="11.25" customHeight="1" x14ac:dyDescent="0.2">
      <c r="A94" s="974"/>
      <c r="B94" s="979" t="s">
        <v>3259</v>
      </c>
      <c r="C94" s="247" t="s">
        <v>33</v>
      </c>
      <c r="D94" s="84"/>
      <c r="E94" s="1055"/>
    </row>
    <row r="95" spans="1:5" ht="11.25" customHeight="1" x14ac:dyDescent="0.2">
      <c r="A95" s="971" t="s">
        <v>3273</v>
      </c>
      <c r="B95" s="972"/>
      <c r="C95" s="239" t="s">
        <v>33</v>
      </c>
      <c r="D95" s="82">
        <f>SUM(Table2!M50)</f>
        <v>0</v>
      </c>
      <c r="E95" s="1053"/>
    </row>
    <row r="96" spans="1:5" ht="11.25" customHeight="1" x14ac:dyDescent="0.2">
      <c r="A96" s="973"/>
      <c r="B96" s="978" t="s">
        <v>3274</v>
      </c>
      <c r="C96" s="239" t="s">
        <v>33</v>
      </c>
      <c r="D96" s="83"/>
      <c r="E96" s="1054"/>
    </row>
    <row r="97" spans="1:5" ht="11.25" customHeight="1" x14ac:dyDescent="0.2">
      <c r="A97" s="973"/>
      <c r="B97" s="978" t="s">
        <v>3275</v>
      </c>
      <c r="C97" s="239" t="s">
        <v>33</v>
      </c>
      <c r="D97" s="83"/>
      <c r="E97" s="1054"/>
    </row>
    <row r="98" spans="1:5" ht="11.25" customHeight="1" x14ac:dyDescent="0.2">
      <c r="A98" s="975"/>
      <c r="B98" s="980" t="s">
        <v>3227</v>
      </c>
      <c r="C98" s="462" t="s">
        <v>33</v>
      </c>
      <c r="D98" s="85"/>
      <c r="E98" s="1058"/>
    </row>
    <row r="99" spans="1:5" ht="10.5" customHeight="1" x14ac:dyDescent="0.2">
      <c r="A99" s="356"/>
      <c r="B99" s="356"/>
      <c r="C99" s="356"/>
      <c r="D99" s="356"/>
    </row>
    <row r="100" spans="1:5" ht="15" hidden="1" customHeight="1" x14ac:dyDescent="0.2">
      <c r="A100" s="463" t="s">
        <v>536</v>
      </c>
      <c r="B100" s="464"/>
      <c r="C100" s="464"/>
      <c r="D100" s="465"/>
    </row>
    <row r="101" spans="1:5" ht="12.95" hidden="1" customHeight="1" x14ac:dyDescent="0.2">
      <c r="A101" s="466" t="s">
        <v>37</v>
      </c>
      <c r="B101" s="345"/>
      <c r="C101" s="345"/>
      <c r="D101" s="467"/>
    </row>
    <row r="102" spans="1:5" ht="12" hidden="1" customHeight="1" x14ac:dyDescent="0.2">
      <c r="A102" s="468"/>
      <c r="B102" s="468" t="s">
        <v>351</v>
      </c>
      <c r="C102" s="468" t="s">
        <v>33</v>
      </c>
      <c r="D102" s="469" t="e">
        <f>#REF!-Table2!M16</f>
        <v>#REF!</v>
      </c>
    </row>
    <row r="103" spans="1:5" ht="12.95" hidden="1" customHeight="1" x14ac:dyDescent="0.2">
      <c r="A103" s="466" t="s">
        <v>120</v>
      </c>
      <c r="B103" s="345"/>
      <c r="C103" s="470" t="s">
        <v>33</v>
      </c>
      <c r="D103" s="467"/>
    </row>
    <row r="104" spans="1:5" ht="12" hidden="1" customHeight="1" x14ac:dyDescent="0.2">
      <c r="A104" s="468"/>
      <c r="B104" s="468" t="s">
        <v>119</v>
      </c>
      <c r="C104" s="468" t="s">
        <v>33</v>
      </c>
      <c r="D104" s="469">
        <f>D7-Table2!M8-Table3!M9</f>
        <v>-267433.045377</v>
      </c>
    </row>
    <row r="105" spans="1:5" ht="12.95" hidden="1" customHeight="1" x14ac:dyDescent="0.2">
      <c r="A105" s="471" t="s">
        <v>59</v>
      </c>
      <c r="B105" s="356"/>
      <c r="C105" s="356" t="s">
        <v>33</v>
      </c>
      <c r="D105" s="467"/>
    </row>
    <row r="106" spans="1:5" ht="12" hidden="1" customHeight="1" x14ac:dyDescent="0.2">
      <c r="A106" s="345"/>
      <c r="B106" s="345" t="s">
        <v>341</v>
      </c>
      <c r="C106" s="345" t="s">
        <v>33</v>
      </c>
      <c r="D106" s="467">
        <f>+D8-SUM(D9:D98)</f>
        <v>-440235.92504699994</v>
      </c>
    </row>
    <row r="107" spans="1:5" ht="12" hidden="1" customHeight="1" x14ac:dyDescent="0.2">
      <c r="A107" s="345"/>
      <c r="B107" s="345" t="s">
        <v>342</v>
      </c>
      <c r="C107" s="345" t="s">
        <v>33</v>
      </c>
      <c r="D107" s="467" t="e">
        <f>+#REF!-SUM(#REF!)</f>
        <v>#REF!</v>
      </c>
    </row>
    <row r="108" spans="1:5" ht="12" hidden="1" customHeight="1" x14ac:dyDescent="0.2">
      <c r="A108" s="345"/>
      <c r="B108" s="345" t="s">
        <v>343</v>
      </c>
      <c r="C108" s="345" t="s">
        <v>33</v>
      </c>
      <c r="D108" s="467" t="e">
        <f>+#REF!-SUM(#REF!)</f>
        <v>#REF!</v>
      </c>
    </row>
    <row r="109" spans="1:5" ht="12" hidden="1" customHeight="1" x14ac:dyDescent="0.2">
      <c r="A109" s="345"/>
      <c r="B109" s="345" t="s">
        <v>344</v>
      </c>
      <c r="C109" s="345" t="s">
        <v>33</v>
      </c>
      <c r="D109" s="467" t="e">
        <f>+#REF!-SUM(#REF!)</f>
        <v>#REF!</v>
      </c>
    </row>
    <row r="110" spans="1:5" ht="12" hidden="1" customHeight="1" x14ac:dyDescent="0.2">
      <c r="A110" s="345"/>
      <c r="B110" s="345" t="s">
        <v>345</v>
      </c>
      <c r="C110" s="345" t="s">
        <v>33</v>
      </c>
      <c r="D110" s="467" t="e">
        <f>+#REF!-SUM(#REF!)</f>
        <v>#REF!</v>
      </c>
    </row>
    <row r="111" spans="1:5" ht="12" hidden="1" customHeight="1" x14ac:dyDescent="0.2">
      <c r="A111" s="345"/>
      <c r="B111" s="345" t="s">
        <v>346</v>
      </c>
      <c r="C111" s="345" t="s">
        <v>33</v>
      </c>
      <c r="D111" s="467" t="e">
        <f>+#REF!-SUM(#REF!)</f>
        <v>#REF!</v>
      </c>
    </row>
    <row r="112" spans="1:5" ht="12" hidden="1" customHeight="1" x14ac:dyDescent="0.2">
      <c r="A112" s="345"/>
      <c r="B112" s="345" t="s">
        <v>347</v>
      </c>
      <c r="C112" s="345" t="s">
        <v>33</v>
      </c>
      <c r="D112" s="467" t="e">
        <f>+#REF!-SUM(#REF!)</f>
        <v>#REF!</v>
      </c>
    </row>
    <row r="113" spans="1:4" ht="12" hidden="1" customHeight="1" x14ac:dyDescent="0.2">
      <c r="A113" s="345"/>
      <c r="B113" s="345" t="s">
        <v>348</v>
      </c>
      <c r="C113" s="345" t="s">
        <v>33</v>
      </c>
      <c r="D113" s="467" t="e">
        <f>+#REF!-SUM(#REF!)</f>
        <v>#REF!</v>
      </c>
    </row>
    <row r="114" spans="1:4" ht="12" hidden="1" customHeight="1" x14ac:dyDescent="0.2">
      <c r="A114" s="345"/>
      <c r="B114" s="345" t="s">
        <v>349</v>
      </c>
      <c r="C114" s="345" t="s">
        <v>33</v>
      </c>
      <c r="D114" s="467" t="e">
        <f>+#REF!-SUM(#REF!)</f>
        <v>#REF!</v>
      </c>
    </row>
    <row r="115" spans="1:4" ht="12" hidden="1" customHeight="1" x14ac:dyDescent="0.2">
      <c r="A115" s="295"/>
      <c r="B115" s="472" t="s">
        <v>350</v>
      </c>
      <c r="C115" s="473" t="s">
        <v>33</v>
      </c>
      <c r="D115" s="474" t="e">
        <f>+#REF!-SUM(#REF!)</f>
        <v>#REF!</v>
      </c>
    </row>
    <row r="116" spans="1:4" ht="12" hidden="1" customHeight="1" x14ac:dyDescent="0.2">
      <c r="A116" s="356" t="s">
        <v>105</v>
      </c>
    </row>
    <row r="117" spans="1:4" ht="12" hidden="1" customHeight="1" x14ac:dyDescent="0.2">
      <c r="A117" s="356" t="s">
        <v>109</v>
      </c>
    </row>
    <row r="118" spans="1:4" hidden="1" x14ac:dyDescent="0.2"/>
    <row r="119" spans="1:4" hidden="1" x14ac:dyDescent="0.2"/>
    <row r="120" spans="1:4" hidden="1" x14ac:dyDescent="0.2"/>
    <row r="121" spans="1:4" hidden="1" x14ac:dyDescent="0.2"/>
    <row r="122" spans="1:4" hidden="1" x14ac:dyDescent="0.2"/>
  </sheetData>
  <sheetProtection password="EECE" sheet="1" objects="1" scenarios="1" formatColumns="0" formatRows="0"/>
  <customSheetViews>
    <customSheetView guid="{C3088B2E-F853-4D7E-B687-C6500891DFCB}" showPageBreaks="1" fitToPage="1" printArea="1" hiddenRows="1">
      <pane xSplit="3" ySplit="6" topLeftCell="D7" activePane="bottomRight" state="frozen"/>
      <selection pane="bottomRight" activeCell="D96" sqref="D96"/>
      <pageMargins left="0.47244094488188998" right="0.47244094488188998" top="0.59055118110236204" bottom="0.59055118110236204" header="0.39370078740157499" footer="0.39370078740157499"/>
      <pageSetup scale="88" fitToHeight="0" orientation="landscape" r:id="rId1"/>
      <headerFooter alignWithMargins="0">
        <oddFooter>&amp;L&amp;8&amp;D  &amp;T&amp;R&amp;8March 2014, Version 0.2</oddFooter>
      </headerFooter>
    </customSheetView>
    <customSheetView guid="{F866C9B2-56BF-4FE4-B270-CC8FE15A5892}" showPageBreaks="1" fitToPage="1" printArea="1" hiddenRows="1">
      <pane xSplit="2" ySplit="6" topLeftCell="D7" activePane="bottomRight" state="frozen"/>
      <selection pane="bottomRight" activeCell="D33" sqref="D33"/>
      <pageMargins left="0.47244094488188998" right="0.47244094488188998" top="0.59055118110236204" bottom="0.59055118110236204" header="0.39370078740157499" footer="0.39370078740157499"/>
      <pageSetup scale="88" fitToHeight="0" orientation="landscape" r:id="rId2"/>
      <headerFooter alignWithMargins="0">
        <oddFooter>&amp;L&amp;8&amp;D  &amp;T&amp;R&amp;8March 2014, Version 0.2</oddFooter>
      </headerFooter>
    </customSheetView>
    <customSheetView guid="{D66484CB-9D53-43A1-A83D-11534BC40BF6}" showPageBreaks="1" fitToPage="1" printArea="1" hiddenRows="1">
      <pane xSplit="3" ySplit="6" topLeftCell="D7" activePane="bottomRight" state="frozen"/>
      <selection pane="bottomRight" activeCell="D7" sqref="D7"/>
      <pageMargins left="0.47244094488188998" right="0.47244094488188998" top="0.59055118110236204" bottom="0.59055118110236204" header="0.39370078740157499" footer="0.39370078740157499"/>
      <pageSetup scale="88" fitToHeight="0" orientation="landscape" r:id="rId3"/>
      <headerFooter alignWithMargins="0">
        <oddFooter>&amp;L&amp;8&amp;D  &amp;T&amp;R&amp;8March 2014, Version 0.2</oddFooter>
      </headerFooter>
    </customSheetView>
  </customSheetViews>
  <mergeCells count="27">
    <mergeCell ref="E90:E94"/>
    <mergeCell ref="E95:E98"/>
    <mergeCell ref="E58:E61"/>
    <mergeCell ref="E62:E65"/>
    <mergeCell ref="E66:E70"/>
    <mergeCell ref="E71:E74"/>
    <mergeCell ref="E75:E81"/>
    <mergeCell ref="E48:E50"/>
    <mergeCell ref="E51:E53"/>
    <mergeCell ref="E54:E56"/>
    <mergeCell ref="E82:E85"/>
    <mergeCell ref="E86:E89"/>
    <mergeCell ref="E31:E33"/>
    <mergeCell ref="E34:E36"/>
    <mergeCell ref="E38:E40"/>
    <mergeCell ref="E41:E43"/>
    <mergeCell ref="E44:E46"/>
    <mergeCell ref="E14:E16"/>
    <mergeCell ref="E18:E20"/>
    <mergeCell ref="E21:E23"/>
    <mergeCell ref="E24:E26"/>
    <mergeCell ref="E27:E29"/>
    <mergeCell ref="E8:E10"/>
    <mergeCell ref="E11:E13"/>
    <mergeCell ref="A4:B5"/>
    <mergeCell ref="D4:D5"/>
    <mergeCell ref="E4:E5"/>
  </mergeCells>
  <pageMargins left="0.47244094488188998" right="0.47244094488188998" top="0.59055118110236204" bottom="0.59055118110236204" header="0.39370078740157499" footer="0.39370078740157499"/>
  <pageSetup scale="88" fitToHeight="0" orientation="landscape" r:id="rId4"/>
  <headerFooter alignWithMargins="0">
    <oddFooter>&amp;L&amp;8&amp;D  &amp;T&amp;R&amp;8March 2014, Version 0.2</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pageSetUpPr fitToPage="1"/>
  </sheetPr>
  <dimension ref="A1:P186"/>
  <sheetViews>
    <sheetView zoomScale="140" zoomScaleNormal="140" workbookViewId="0">
      <pane xSplit="3" ySplit="6" topLeftCell="E31" activePane="bottomRight" state="frozen"/>
      <selection pane="topRight"/>
      <selection pane="bottomLeft"/>
      <selection pane="bottomRight" activeCell="K12" sqref="K12"/>
    </sheetView>
  </sheetViews>
  <sheetFormatPr baseColWidth="10" defaultColWidth="9.140625" defaultRowHeight="12.75" x14ac:dyDescent="0.2"/>
  <cols>
    <col min="1" max="1" width="7.28515625" style="298" customWidth="1"/>
    <col min="2" max="2" width="35.5703125" style="232" customWidth="1"/>
    <col min="3" max="3" width="0.85546875" style="232" customWidth="1"/>
    <col min="4" max="6" width="10" style="232" customWidth="1"/>
    <col min="7" max="7" width="10.42578125" style="232" customWidth="1"/>
    <col min="8" max="13" width="10" style="232" customWidth="1"/>
    <col min="14" max="14" width="3.28515625" style="232" customWidth="1"/>
    <col min="15" max="15" width="14.140625" style="232" customWidth="1"/>
    <col min="16" max="16" width="14" style="232" customWidth="1"/>
    <col min="17" max="17" width="9.140625" style="232" customWidth="1"/>
    <col min="18" max="16384" width="9.140625" style="232"/>
  </cols>
  <sheetData>
    <row r="1" spans="1:16" ht="14.25" x14ac:dyDescent="0.25">
      <c r="A1" s="159" t="str">
        <f>+Coverpage!A1</f>
        <v>GFSM2014_V1.4</v>
      </c>
      <c r="B1" s="70"/>
      <c r="C1" s="71"/>
      <c r="D1" s="72"/>
      <c r="E1" s="73"/>
      <c r="F1" s="1022" t="str">
        <f>Reporting_Country_Name</f>
        <v>Colombia</v>
      </c>
      <c r="G1" s="1022"/>
      <c r="H1" s="1022"/>
      <c r="I1" s="1022"/>
      <c r="J1" s="1022"/>
      <c r="K1" s="1022"/>
      <c r="L1" s="1022"/>
      <c r="M1" s="220" t="str">
        <f>Reporting_Country_Code</f>
        <v>233</v>
      </c>
      <c r="N1" s="233"/>
      <c r="O1" s="498" t="s">
        <v>3284</v>
      </c>
      <c r="P1" s="299"/>
    </row>
    <row r="2" spans="1:16" ht="14.25" x14ac:dyDescent="0.25">
      <c r="A2" s="494" t="s">
        <v>2328</v>
      </c>
      <c r="B2" s="102"/>
      <c r="C2" s="103"/>
      <c r="D2" s="104"/>
      <c r="E2" s="1017" t="str">
        <f>"In "&amp;Coverpage!$I$15&amp;" of "&amp;Coverpage!$I$14&amp;" / Fiscal year ends in "&amp;Coverpage!$I$11&amp;" "&amp;Coverpage!$I$12</f>
        <v>In Billion of Colombian Pesos (COP) / Fiscal year ends in December 31st</v>
      </c>
      <c r="F2" s="1018"/>
      <c r="G2" s="1018"/>
      <c r="H2" s="1018"/>
      <c r="I2" s="1018"/>
      <c r="J2" s="1018"/>
      <c r="K2" s="1018"/>
      <c r="L2" s="1018"/>
      <c r="M2" s="1018"/>
      <c r="N2" s="233"/>
      <c r="O2" s="499" t="s">
        <v>2486</v>
      </c>
      <c r="P2" s="300"/>
    </row>
    <row r="3" spans="1:16" ht="12" customHeight="1" x14ac:dyDescent="0.25">
      <c r="A3" s="160"/>
      <c r="B3" s="77"/>
      <c r="C3" s="78"/>
      <c r="D3" s="142"/>
      <c r="E3" s="143"/>
      <c r="F3" s="1019" t="s">
        <v>2422</v>
      </c>
      <c r="G3" s="1019"/>
      <c r="H3" s="144" t="str">
        <f>Reporting_Period_Code</f>
        <v>2015</v>
      </c>
      <c r="I3" s="144"/>
      <c r="J3" s="143"/>
      <c r="K3" s="143"/>
      <c r="L3" s="145"/>
      <c r="M3" s="1013" t="s">
        <v>2334</v>
      </c>
      <c r="N3" s="125"/>
      <c r="O3" s="234"/>
      <c r="P3" s="234"/>
    </row>
    <row r="4" spans="1:16" ht="12" customHeight="1" x14ac:dyDescent="0.2">
      <c r="A4" s="1008" t="s">
        <v>2329</v>
      </c>
      <c r="B4" s="1009"/>
      <c r="C4" s="79"/>
      <c r="D4" s="1010" t="s">
        <v>2330</v>
      </c>
      <c r="E4" s="1011"/>
      <c r="F4" s="1011"/>
      <c r="G4" s="1012"/>
      <c r="H4" s="1013" t="s">
        <v>2313</v>
      </c>
      <c r="I4" s="1013" t="s">
        <v>2314</v>
      </c>
      <c r="J4" s="1016" t="s">
        <v>2315</v>
      </c>
      <c r="K4" s="1013" t="s">
        <v>2333</v>
      </c>
      <c r="L4" s="1015" t="s">
        <v>2316</v>
      </c>
      <c r="M4" s="1014"/>
      <c r="N4" s="125"/>
      <c r="O4" s="1020" t="s">
        <v>2335</v>
      </c>
      <c r="P4" s="1021"/>
    </row>
    <row r="5" spans="1:16" ht="30" customHeight="1" x14ac:dyDescent="0.2">
      <c r="A5" s="1008"/>
      <c r="B5" s="1009"/>
      <c r="C5" s="79"/>
      <c r="D5" s="495" t="s">
        <v>2331</v>
      </c>
      <c r="E5" s="496" t="s">
        <v>2332</v>
      </c>
      <c r="F5" s="496" t="s">
        <v>2333</v>
      </c>
      <c r="G5" s="497" t="s">
        <v>2312</v>
      </c>
      <c r="H5" s="1014"/>
      <c r="I5" s="1014"/>
      <c r="J5" s="1016"/>
      <c r="K5" s="1014"/>
      <c r="L5" s="1015"/>
      <c r="M5" s="1014"/>
      <c r="N5" s="125"/>
      <c r="O5" s="500" t="s">
        <v>2337</v>
      </c>
      <c r="P5" s="501" t="s">
        <v>2336</v>
      </c>
    </row>
    <row r="6" spans="1:16" ht="18" customHeight="1" x14ac:dyDescent="0.2">
      <c r="A6" s="161"/>
      <c r="B6" s="80"/>
      <c r="C6" s="80"/>
      <c r="D6" s="147" t="s">
        <v>537</v>
      </c>
      <c r="E6" s="148" t="s">
        <v>538</v>
      </c>
      <c r="F6" s="517" t="s">
        <v>140</v>
      </c>
      <c r="G6" s="518" t="s">
        <v>539</v>
      </c>
      <c r="H6" s="517" t="s">
        <v>540</v>
      </c>
      <c r="I6" s="148" t="s">
        <v>541</v>
      </c>
      <c r="J6" s="149" t="s">
        <v>542</v>
      </c>
      <c r="K6" s="148" t="s">
        <v>141</v>
      </c>
      <c r="L6" s="150" t="s">
        <v>543</v>
      </c>
      <c r="M6" s="150" t="s">
        <v>544</v>
      </c>
      <c r="N6" s="125"/>
      <c r="O6" s="502" t="s">
        <v>545</v>
      </c>
      <c r="P6" s="503" t="s">
        <v>546</v>
      </c>
    </row>
    <row r="7" spans="1:16" ht="13.5" customHeight="1" x14ac:dyDescent="0.25">
      <c r="A7" s="533" t="s">
        <v>2338</v>
      </c>
      <c r="B7" s="505" t="s">
        <v>2339</v>
      </c>
      <c r="C7" s="79" t="s">
        <v>33</v>
      </c>
      <c r="D7" s="240"/>
      <c r="E7" s="240"/>
      <c r="F7" s="240"/>
      <c r="G7" s="241"/>
      <c r="H7" s="240"/>
      <c r="I7" s="240"/>
      <c r="J7" s="241"/>
      <c r="K7" s="240"/>
      <c r="L7" s="242"/>
      <c r="M7" s="240"/>
      <c r="N7" s="243"/>
      <c r="O7" s="244"/>
      <c r="P7" s="245"/>
    </row>
    <row r="8" spans="1:16" ht="14.1" customHeight="1" x14ac:dyDescent="0.25">
      <c r="A8" s="523" t="s">
        <v>42</v>
      </c>
      <c r="B8" s="506" t="s">
        <v>2340</v>
      </c>
      <c r="C8" s="79" t="s">
        <v>33</v>
      </c>
      <c r="D8" s="246">
        <f>+IF(ISBLANK(Table1!E8),"",Table1!E8)</f>
        <v>147985.031292</v>
      </c>
      <c r="E8" s="246">
        <f>+IF(ISBLANK(Table1!F8),"",Table1!F8)</f>
        <v>30532.846582999999</v>
      </c>
      <c r="F8" s="246">
        <f>+IF(ISBLANK(Table1!G8),"",Table1!G8)</f>
        <v>-22341.105623000003</v>
      </c>
      <c r="G8" s="246">
        <f>+IF(ISBLANK(Table1!H8),"",Table1!H8)</f>
        <v>156176.77225200002</v>
      </c>
      <c r="H8" s="246">
        <f>+IF(ISBLANK(Table1!I8),"",Table1!I8)</f>
        <v>40492.817999999999</v>
      </c>
      <c r="I8" s="246">
        <f>+IF(ISBLANK(Table1!J8),"",Table1!J8)</f>
        <v>30860.170157000004</v>
      </c>
      <c r="J8" s="246">
        <f>+IF(ISBLANK(Table1!K8),"",Table1!K8)</f>
        <v>67898.336641000002</v>
      </c>
      <c r="K8" s="246">
        <f>+IF(ISBLANK(Table1!L8),"",Table1!L8)</f>
        <v>-66659.562999999995</v>
      </c>
      <c r="L8" s="246">
        <f>+IF(ISBLANK(Table1!M8),"",Table1!M8)</f>
        <v>228768.53405000002</v>
      </c>
      <c r="M8" s="246">
        <f>+IF(ISBLANK(Table1!N8),"",Table1!N8)</f>
        <v>196669.59025200002</v>
      </c>
      <c r="N8" s="243"/>
      <c r="O8" s="244">
        <f t="shared" ref="O8:O23" si="0">IF(OR(G8="NA",D8="NA",E8="NA",F8="NA"),"NA",SUM(G8)-SUM(D8:F8))</f>
        <v>2.9103830456733704E-11</v>
      </c>
      <c r="P8" s="245">
        <f t="shared" ref="P8:P23" si="1">IF(OR(L8="NA",G8="NA",H8="NA",I8="NA",J8="NA",K8="NA"),"NA",SUM(L8)-SUM(G8:K8))</f>
        <v>-2.9103830456733704E-11</v>
      </c>
    </row>
    <row r="9" spans="1:16" ht="10.35" customHeight="1" x14ac:dyDescent="0.25">
      <c r="A9" s="524" t="s">
        <v>857</v>
      </c>
      <c r="B9" s="507" t="s">
        <v>2341</v>
      </c>
      <c r="C9" s="79" t="s">
        <v>33</v>
      </c>
      <c r="D9" s="240">
        <f>+IF(ISBLANK(Table1!E9),"",Table1!E9)</f>
        <v>110073.05</v>
      </c>
      <c r="E9" s="240">
        <f>+IF(ISBLANK(Table1!F9),"",Table1!F9)</f>
        <v>4824.1299999999992</v>
      </c>
      <c r="F9" s="240">
        <f>+IF(ISBLANK(Table1!G9),"",Table1!G9)</f>
        <v>-748.327</v>
      </c>
      <c r="G9" s="240">
        <f>+IF(ISBLANK(Table1!H9),"",Table1!H9)</f>
        <v>114148.85300000002</v>
      </c>
      <c r="H9" s="240">
        <f>+IF(ISBLANK(Table1!I9),"",Table1!I9)</f>
        <v>5760.3029999999999</v>
      </c>
      <c r="I9" s="240">
        <f>+IF(ISBLANK(Table1!J9),"",Table1!J9)</f>
        <v>7655.0760000000009</v>
      </c>
      <c r="J9" s="240">
        <f>+IF(ISBLANK(Table1!K9),"",Table1!K9)</f>
        <v>20855.110000000004</v>
      </c>
      <c r="K9" s="240">
        <f>+IF(ISBLANK(Table1!L9),"",Table1!L9)</f>
        <v>-980.10500000000013</v>
      </c>
      <c r="L9" s="240">
        <f>+IF(ISBLANK(Table1!M9),"",Table1!M9)</f>
        <v>147439.23700000002</v>
      </c>
      <c r="M9" s="240">
        <f>+IF(ISBLANK(Table1!N9),"",Table1!N9)</f>
        <v>119909.15600000002</v>
      </c>
      <c r="N9" s="243"/>
      <c r="O9" s="244">
        <f t="shared" si="0"/>
        <v>1.4551915228366852E-11</v>
      </c>
      <c r="P9" s="245">
        <f t="shared" si="1"/>
        <v>0</v>
      </c>
    </row>
    <row r="10" spans="1:16" ht="10.35" customHeight="1" x14ac:dyDescent="0.25">
      <c r="A10" s="524" t="s">
        <v>177</v>
      </c>
      <c r="B10" s="507" t="s">
        <v>2342</v>
      </c>
      <c r="C10" s="79" t="s">
        <v>33</v>
      </c>
      <c r="D10" s="240">
        <f>+IF(ISBLANK(Table1!E42),"",Table1!E42)</f>
        <v>616.46199999999999</v>
      </c>
      <c r="E10" s="240">
        <f>+IF(ISBLANK(Table1!F42),"",Table1!F42)</f>
        <v>0</v>
      </c>
      <c r="F10" s="240">
        <f>+IF(ISBLANK(Table1!G42),"",Table1!G42)</f>
        <v>-604.66589999999997</v>
      </c>
      <c r="G10" s="240">
        <f>+IF(ISBLANK(Table1!H42),"",Table1!H42)</f>
        <v>11.796100000000024</v>
      </c>
      <c r="H10" s="240">
        <f>+IF(ISBLANK(Table1!I42),"",Table1!I42)</f>
        <v>19115.743000000002</v>
      </c>
      <c r="I10" s="240">
        <f>+IF(ISBLANK(Table1!J42),"",Table1!J42)</f>
        <v>2.738</v>
      </c>
      <c r="J10" s="240">
        <f>+IF(ISBLANK(Table1!K42),"",Table1!K42)</f>
        <v>0</v>
      </c>
      <c r="K10" s="240">
        <f>+IF(ISBLANK(Table1!L42),"",Table1!L42)</f>
        <v>-9.1920000000000002</v>
      </c>
      <c r="L10" s="240">
        <f>+IF(ISBLANK(Table1!M42),"",Table1!M42)</f>
        <v>19121.085100000004</v>
      </c>
      <c r="M10" s="240">
        <f>+IF(ISBLANK(Table1!N42),"",Table1!N42)</f>
        <v>19127.539100000002</v>
      </c>
      <c r="N10" s="243"/>
      <c r="O10" s="244">
        <f t="shared" si="0"/>
        <v>0</v>
      </c>
      <c r="P10" s="245">
        <f t="shared" si="1"/>
        <v>0</v>
      </c>
    </row>
    <row r="11" spans="1:16" ht="10.35" customHeight="1" x14ac:dyDescent="0.25">
      <c r="A11" s="524" t="s">
        <v>899</v>
      </c>
      <c r="B11" s="507" t="s">
        <v>2343</v>
      </c>
      <c r="C11" s="79" t="s">
        <v>33</v>
      </c>
      <c r="D11" s="240">
        <f>+IF(ISBLANK(Table1!E52),"",Table1!E52)</f>
        <v>2191.5702920000003</v>
      </c>
      <c r="E11" s="240">
        <f>+IF(ISBLANK(Table1!F52),"",Table1!F52)</f>
        <v>15456.097583000001</v>
      </c>
      <c r="F11" s="240">
        <f>+IF(ISBLANK(Table1!G52),"",Table1!G52)</f>
        <v>-15163.875623</v>
      </c>
      <c r="G11" s="240">
        <f>+IF(ISBLANK(Table1!H52),"",Table1!H52)</f>
        <v>2483.7922519999997</v>
      </c>
      <c r="H11" s="240">
        <f>+IF(ISBLANK(Table1!I52),"",Table1!I52)</f>
        <v>11275.267</v>
      </c>
      <c r="I11" s="240">
        <f>+IF(ISBLANK(Table1!J52),"",Table1!J52)</f>
        <v>17472.160157000002</v>
      </c>
      <c r="J11" s="240">
        <f>+IF(ISBLANK(Table1!K52),"",Table1!K52)</f>
        <v>34552.417641</v>
      </c>
      <c r="K11" s="240">
        <f>+IF(ISBLANK(Table1!L52),"",Table1!L52)</f>
        <v>-65385.082000000002</v>
      </c>
      <c r="L11" s="240">
        <f>+IF(ISBLANK(Table1!M52),"",Table1!M52)</f>
        <v>398.55505000000005</v>
      </c>
      <c r="M11" s="240">
        <f>+IF(ISBLANK(Table1!N52),"",Table1!N52)</f>
        <v>13759.059251999999</v>
      </c>
      <c r="N11" s="243"/>
      <c r="O11" s="244">
        <f t="shared" si="0"/>
        <v>4.5474735088646412E-13</v>
      </c>
      <c r="P11" s="245">
        <f t="shared" si="1"/>
        <v>-2.6147972675971687E-12</v>
      </c>
    </row>
    <row r="12" spans="1:16" ht="10.35" customHeight="1" x14ac:dyDescent="0.25">
      <c r="A12" s="524" t="s">
        <v>906</v>
      </c>
      <c r="B12" s="507" t="s">
        <v>2344</v>
      </c>
      <c r="C12" s="79" t="s">
        <v>33</v>
      </c>
      <c r="D12" s="240">
        <f>+IF(ISBLANK(Table1!E62),"",Table1!E62)</f>
        <v>35103.949000000001</v>
      </c>
      <c r="E12" s="240">
        <f>+IF(ISBLANK(Table1!F62),"",Table1!F62)</f>
        <v>10252.618999999999</v>
      </c>
      <c r="F12" s="240">
        <f>+IF(ISBLANK(Table1!G62),"",Table1!G62)</f>
        <v>-5824.237100000003</v>
      </c>
      <c r="G12" s="240">
        <f>+IF(ISBLANK(Table1!H62),"",Table1!H62)</f>
        <v>39532.330900000001</v>
      </c>
      <c r="H12" s="240">
        <f>+IF(ISBLANK(Table1!I62),"",Table1!I62)</f>
        <v>4341.5050000000001</v>
      </c>
      <c r="I12" s="240">
        <f>+IF(ISBLANK(Table1!J62),"",Table1!J62)</f>
        <v>5730.1960000000008</v>
      </c>
      <c r="J12" s="240">
        <f>+IF(ISBLANK(Table1!K62),"",Table1!K62)</f>
        <v>12490.809000000001</v>
      </c>
      <c r="K12" s="240">
        <f>+IF(ISBLANK(Table1!L62),"",Table1!L62)</f>
        <v>-285.18400000000003</v>
      </c>
      <c r="L12" s="240">
        <f>+IF(ISBLANK(Table1!M62),"",Table1!M62)</f>
        <v>61809.656900000009</v>
      </c>
      <c r="M12" s="240">
        <f>+IF(ISBLANK(Table1!N62),"",Table1!N62)</f>
        <v>43873.835900000005</v>
      </c>
      <c r="N12" s="243"/>
      <c r="O12" s="244">
        <f t="shared" si="0"/>
        <v>7.2759576141834259E-12</v>
      </c>
      <c r="P12" s="245">
        <f t="shared" si="1"/>
        <v>7.2759576141834259E-12</v>
      </c>
    </row>
    <row r="13" spans="1:16" ht="15" customHeight="1" x14ac:dyDescent="0.25">
      <c r="A13" s="523" t="s">
        <v>43</v>
      </c>
      <c r="B13" s="506" t="s">
        <v>2345</v>
      </c>
      <c r="C13" s="79" t="s">
        <v>33</v>
      </c>
      <c r="D13" s="246">
        <f>+IF(ISBLANK(Table2!E8),"",Table2!E8)</f>
        <v>175153.37600000002</v>
      </c>
      <c r="E13" s="246">
        <f>+IF(ISBLANK(Table2!F8),"",Table2!F8)</f>
        <v>25150.974000000002</v>
      </c>
      <c r="F13" s="246">
        <f>+IF(ISBLANK(Table2!G8),"",Table2!G8)</f>
        <v>-22341.105623000003</v>
      </c>
      <c r="G13" s="246">
        <f>+IF(ISBLANK(Table2!H8),"",Table2!H8)</f>
        <v>177963.24437700002</v>
      </c>
      <c r="H13" s="246">
        <f>+IF(ISBLANK(Table2!I8),"",Table2!I8)</f>
        <v>41175.618999999999</v>
      </c>
      <c r="I13" s="246">
        <f>+IF(ISBLANK(Table2!J8),"",Table2!J8)</f>
        <v>29364.12</v>
      </c>
      <c r="J13" s="246">
        <f>+IF(ISBLANK(Table2!K8),"",Table2!K8)</f>
        <v>59923.214</v>
      </c>
      <c r="K13" s="246">
        <f>+IF(ISBLANK(Table2!L8),"",Table2!L8)</f>
        <v>-66659.562999999995</v>
      </c>
      <c r="L13" s="246">
        <f>+IF(ISBLANK(Table2!M8),"",Table2!M8)</f>
        <v>241766.63437700001</v>
      </c>
      <c r="M13" s="246">
        <f>+IF(ISBLANK(Table2!N8),"",Table2!N8)</f>
        <v>219138.863377</v>
      </c>
      <c r="N13" s="243"/>
      <c r="O13" s="244">
        <f t="shared" si="0"/>
        <v>0</v>
      </c>
      <c r="P13" s="245">
        <f t="shared" si="1"/>
        <v>0</v>
      </c>
    </row>
    <row r="14" spans="1:16" ht="10.35" customHeight="1" x14ac:dyDescent="0.25">
      <c r="A14" s="524" t="s">
        <v>178</v>
      </c>
      <c r="B14" s="507" t="s">
        <v>2346</v>
      </c>
      <c r="C14" s="79" t="s">
        <v>33</v>
      </c>
      <c r="D14" s="240">
        <f>+IF(ISBLANK(Table2!E9),"",Table2!E9)</f>
        <v>19065.593000000001</v>
      </c>
      <c r="E14" s="240">
        <f>+IF(ISBLANK(Table2!F9),"",Table2!F9)</f>
        <v>2469.3440000000001</v>
      </c>
      <c r="F14" s="240">
        <f>+IF(ISBLANK(Table2!G9),"",Table2!G9)</f>
        <v>-327.06400000000002</v>
      </c>
      <c r="G14" s="240">
        <f>+IF(ISBLANK(Table2!H9),"",Table2!H9)</f>
        <v>21207.873000000003</v>
      </c>
      <c r="H14" s="240">
        <f>+IF(ISBLANK(Table2!I9),"",Table2!I9)</f>
        <v>329.09800000000001</v>
      </c>
      <c r="I14" s="240">
        <f>+IF(ISBLANK(Table2!J9),"",Table2!J9)</f>
        <v>8440.402</v>
      </c>
      <c r="J14" s="240">
        <f>+IF(ISBLANK(Table2!K9),"",Table2!K9)</f>
        <v>8483.2469999999994</v>
      </c>
      <c r="K14" s="240">
        <f>+IF(ISBLANK(Table2!L9),"",Table2!L9)</f>
        <v>-25.673000000000002</v>
      </c>
      <c r="L14" s="240">
        <f>+IF(ISBLANK(Table2!M9),"",Table2!M9)</f>
        <v>38434.947</v>
      </c>
      <c r="M14" s="240">
        <f>+IF(ISBLANK(Table2!N9),"",Table2!N9)</f>
        <v>21536.971000000005</v>
      </c>
      <c r="N14" s="243"/>
      <c r="O14" s="244">
        <f t="shared" si="0"/>
        <v>0</v>
      </c>
      <c r="P14" s="245">
        <f t="shared" si="1"/>
        <v>-7.2759576141834259E-12</v>
      </c>
    </row>
    <row r="15" spans="1:16" ht="10.35" customHeight="1" x14ac:dyDescent="0.25">
      <c r="A15" s="524" t="s">
        <v>927</v>
      </c>
      <c r="B15" s="507" t="s">
        <v>2347</v>
      </c>
      <c r="C15" s="79" t="s">
        <v>33</v>
      </c>
      <c r="D15" s="240">
        <f>+IF(ISBLANK(Table2!E14),"",Table2!E14)</f>
        <v>24805.190000000002</v>
      </c>
      <c r="E15" s="240">
        <f>+IF(ISBLANK(Table2!F14),"",Table2!F14)</f>
        <v>15794.606</v>
      </c>
      <c r="F15" s="240">
        <f>+IF(ISBLANK(Table2!G14),"",Table2!G14)</f>
        <v>-260.77699999999999</v>
      </c>
      <c r="G15" s="240">
        <f>+IF(ISBLANK(Table2!H14),"",Table2!H14)</f>
        <v>40339.019</v>
      </c>
      <c r="H15" s="240">
        <f>+IF(ISBLANK(Table2!I14),"",Table2!I14)</f>
        <v>3048.5790000000002</v>
      </c>
      <c r="I15" s="240">
        <f>+IF(ISBLANK(Table2!J14),"",Table2!J14)</f>
        <v>10735.357</v>
      </c>
      <c r="J15" s="240">
        <f>+IF(ISBLANK(Table2!K14),"",Table2!K14)</f>
        <v>25645.011999999999</v>
      </c>
      <c r="K15" s="240">
        <f>+IF(ISBLANK(Table2!L14),"",Table2!L14)</f>
        <v>-168.71</v>
      </c>
      <c r="L15" s="240">
        <f>+IF(ISBLANK(Table2!M14),"",Table2!M14)</f>
        <v>79599.256999999998</v>
      </c>
      <c r="M15" s="240">
        <f>+IF(ISBLANK(Table2!N14),"",Table2!N14)</f>
        <v>43387.597999999998</v>
      </c>
      <c r="N15" s="243"/>
      <c r="O15" s="244">
        <f t="shared" si="0"/>
        <v>0</v>
      </c>
      <c r="P15" s="245">
        <f t="shared" si="1"/>
        <v>0</v>
      </c>
    </row>
    <row r="16" spans="1:16" ht="10.35" customHeight="1" x14ac:dyDescent="0.25">
      <c r="A16" s="524" t="s">
        <v>928</v>
      </c>
      <c r="B16" s="507" t="s">
        <v>2348</v>
      </c>
      <c r="C16" s="79" t="s">
        <v>33</v>
      </c>
      <c r="D16" s="240">
        <f>IF(ISNUMBER(Table2!E15),Table2!E15,"")</f>
        <v>1453.7819999999999</v>
      </c>
      <c r="E16" s="240">
        <f>IF(ISNUMBER(Table2!F15),Table2!F15,"")</f>
        <v>486.12599999999998</v>
      </c>
      <c r="F16" s="240">
        <f>IF(ISNUMBER(Table2!G15),Table2!G15,"")</f>
        <v>0</v>
      </c>
      <c r="G16" s="240">
        <f>IF(ISNUMBER(Table2!H15),Table2!H15,"")</f>
        <v>1939.9079999999999</v>
      </c>
      <c r="H16" s="240">
        <f>IF(ISNUMBER(Table2!I15),Table2!I15,"")</f>
        <v>22.577999999999999</v>
      </c>
      <c r="I16" s="240">
        <f>IF(ISNUMBER(Table2!J15),Table2!J15,"")</f>
        <v>629.09699999999998</v>
      </c>
      <c r="J16" s="240">
        <f>IF(ISNUMBER(Table2!K15),Table2!K15,"")</f>
        <v>1553.9639999999999</v>
      </c>
      <c r="K16" s="240">
        <f>IF(ISNUMBER(Table2!L15),Table2!L15,"")</f>
        <v>0</v>
      </c>
      <c r="L16" s="240">
        <f>IF(ISNUMBER(Table2!M15),Table2!M15,"")</f>
        <v>4145.5469999999996</v>
      </c>
      <c r="M16" s="240">
        <f>IF(ISNUMBER(Table2!N15),Table2!N15,"")</f>
        <v>1962.4859999999999</v>
      </c>
      <c r="N16" s="243"/>
      <c r="O16" s="244">
        <f t="shared" si="0"/>
        <v>0</v>
      </c>
      <c r="P16" s="245">
        <f t="shared" si="1"/>
        <v>0</v>
      </c>
    </row>
    <row r="17" spans="1:16" ht="10.35" customHeight="1" x14ac:dyDescent="0.25">
      <c r="A17" s="524" t="s">
        <v>929</v>
      </c>
      <c r="B17" s="507" t="s">
        <v>2349</v>
      </c>
      <c r="C17" s="79" t="s">
        <v>33</v>
      </c>
      <c r="D17" s="240">
        <f>+IF(ISBLANK(Table2!E16),"",Table2!E16)</f>
        <v>20673.960999999999</v>
      </c>
      <c r="E17" s="240">
        <f>+IF(ISBLANK(Table2!F16),"",Table2!F16)</f>
        <v>113.54100000000001</v>
      </c>
      <c r="F17" s="240">
        <f>+IF(ISBLANK(Table2!G16),"",Table2!G16)</f>
        <v>-104.157</v>
      </c>
      <c r="G17" s="240">
        <f>+IF(ISBLANK(Table2!H16),"",Table2!H16)</f>
        <v>20683.345000000001</v>
      </c>
      <c r="H17" s="240">
        <f>+IF(ISBLANK(Table2!I16),"",Table2!I16)</f>
        <v>14.179</v>
      </c>
      <c r="I17" s="240">
        <f>+IF(ISBLANK(Table2!J16),"",Table2!J16)</f>
        <v>211.929</v>
      </c>
      <c r="J17" s="240">
        <f>+IF(ISBLANK(Table2!K16),"",Table2!K16)</f>
        <v>512.82600000000002</v>
      </c>
      <c r="K17" s="240">
        <f>+IF(ISBLANK(Table2!L16),"",Table2!L16)</f>
        <v>-279.29399999999998</v>
      </c>
      <c r="L17" s="240">
        <f>+IF(ISBLANK(Table2!M16),"",Table2!M16)</f>
        <v>21142.985000000001</v>
      </c>
      <c r="M17" s="240">
        <f>+IF(ISBLANK(Table2!N16),"",Table2!N16)</f>
        <v>20697.524000000001</v>
      </c>
      <c r="N17" s="243"/>
      <c r="O17" s="244">
        <f t="shared" si="0"/>
        <v>0</v>
      </c>
      <c r="P17" s="245">
        <f t="shared" si="1"/>
        <v>0</v>
      </c>
    </row>
    <row r="18" spans="1:16" ht="10.35" customHeight="1" x14ac:dyDescent="0.25">
      <c r="A18" s="524" t="s">
        <v>179</v>
      </c>
      <c r="B18" s="507" t="s">
        <v>2350</v>
      </c>
      <c r="C18" s="79" t="s">
        <v>33</v>
      </c>
      <c r="D18" s="240">
        <f>+IF(ISBLANK(Table2!E20),"",Table2!E20)</f>
        <v>630.36900000000003</v>
      </c>
      <c r="E18" s="240">
        <f>+IF(ISBLANK(Table2!F20),"",Table2!F20)</f>
        <v>34.974000000000004</v>
      </c>
      <c r="F18" s="240">
        <f>+IF(ISBLANK(Table2!G20),"",Table2!G20)</f>
        <v>0</v>
      </c>
      <c r="G18" s="240">
        <f>+IF(ISBLANK(Table2!H20),"",Table2!H20)</f>
        <v>665.34300000000007</v>
      </c>
      <c r="H18" s="240">
        <f>+IF(ISBLANK(Table2!I20),"",Table2!I20)</f>
        <v>0</v>
      </c>
      <c r="I18" s="240">
        <f>+IF(ISBLANK(Table2!J20),"",Table2!J20)</f>
        <v>78.260000000000005</v>
      </c>
      <c r="J18" s="240">
        <f>+IF(ISBLANK(Table2!K20),"",Table2!K20)</f>
        <v>697.43200000000002</v>
      </c>
      <c r="K18" s="240">
        <f>+IF(ISBLANK(Table2!L20),"",Table2!L20)</f>
        <v>0</v>
      </c>
      <c r="L18" s="240">
        <f>+IF(ISBLANK(Table2!M20),"",Table2!M20)</f>
        <v>1441.0350000000001</v>
      </c>
      <c r="M18" s="240">
        <f>+IF(ISBLANK(Table2!N20),"",Table2!N20)</f>
        <v>665.34300000000007</v>
      </c>
      <c r="N18" s="243"/>
      <c r="O18" s="244">
        <f t="shared" si="0"/>
        <v>0</v>
      </c>
      <c r="P18" s="245">
        <f t="shared" si="1"/>
        <v>0</v>
      </c>
    </row>
    <row r="19" spans="1:16" ht="10.35" customHeight="1" x14ac:dyDescent="0.25">
      <c r="A19" s="524" t="s">
        <v>933</v>
      </c>
      <c r="B19" s="507" t="s">
        <v>2343</v>
      </c>
      <c r="C19" s="79" t="s">
        <v>33</v>
      </c>
      <c r="D19" s="240">
        <f>+IF(ISBLANK(Table2!E24),"",Table2!E24)</f>
        <v>52346.762000000002</v>
      </c>
      <c r="E19" s="240">
        <f>+IF(ISBLANK(Table2!F24),"",Table2!F24)</f>
        <v>407.61199999999997</v>
      </c>
      <c r="F19" s="240">
        <f>+IF(ISBLANK(Table2!G24),"",Table2!G24)</f>
        <v>-15163.717000000001</v>
      </c>
      <c r="G19" s="240">
        <f>+IF(ISBLANK(Table2!H24),"",Table2!H24)</f>
        <v>37590.656999999999</v>
      </c>
      <c r="H19" s="240">
        <f>+IF(ISBLANK(Table2!I24),"",Table2!I24)</f>
        <v>14884.295</v>
      </c>
      <c r="I19" s="240">
        <f>+IF(ISBLANK(Table2!J24),"",Table2!J24)</f>
        <v>2010.788</v>
      </c>
      <c r="J19" s="240">
        <f>+IF(ISBLANK(Table2!K24),"",Table2!K24)</f>
        <v>1692.759</v>
      </c>
      <c r="K19" s="240">
        <f>+IF(ISBLANK(Table2!L24),"",Table2!L24)</f>
        <v>-56178.498999999996</v>
      </c>
      <c r="L19" s="240">
        <f>+IF(ISBLANK(Table2!M24),"",Table2!M24)</f>
        <v>0</v>
      </c>
      <c r="M19" s="240">
        <f>+IF(ISBLANK(Table2!N24),"",Table2!N24)</f>
        <v>52474.951999999997</v>
      </c>
      <c r="N19" s="243"/>
      <c r="O19" s="244">
        <f t="shared" si="0"/>
        <v>-7.2759576141834259E-12</v>
      </c>
      <c r="P19" s="245">
        <f t="shared" si="1"/>
        <v>0</v>
      </c>
    </row>
    <row r="20" spans="1:16" ht="10.35" customHeight="1" x14ac:dyDescent="0.25">
      <c r="A20" s="524" t="s">
        <v>180</v>
      </c>
      <c r="B20" s="507" t="s">
        <v>2351</v>
      </c>
      <c r="C20" s="79" t="s">
        <v>33</v>
      </c>
      <c r="D20" s="240">
        <f>+IF(ISBLANK(Table2!E34),"",Table2!E34)</f>
        <v>19650.63</v>
      </c>
      <c r="E20" s="240">
        <f>+IF(ISBLANK(Table2!F34),"",Table2!F34)</f>
        <v>2937.877</v>
      </c>
      <c r="F20" s="240">
        <f>+IF(ISBLANK(Table2!G34),"",Table2!G34)</f>
        <v>0</v>
      </c>
      <c r="G20" s="240">
        <f>+IF(ISBLANK(Table2!H34),"",Table2!H34)</f>
        <v>22588.507000000001</v>
      </c>
      <c r="H20" s="240">
        <f>+IF(ISBLANK(Table2!I34),"",Table2!I34)</f>
        <v>21058.07</v>
      </c>
      <c r="I20" s="240">
        <f>+IF(ISBLANK(Table2!J34),"",Table2!J34)</f>
        <v>4234.9889999999996</v>
      </c>
      <c r="J20" s="240">
        <f>+IF(ISBLANK(Table2!K34),"",Table2!K34)</f>
        <v>18023.055</v>
      </c>
      <c r="K20" s="240">
        <f>+IF(ISBLANK(Table2!L34),"",Table2!L34)</f>
        <v>0</v>
      </c>
      <c r="L20" s="240">
        <f>+IF(ISBLANK(Table2!M34),"",Table2!M34)</f>
        <v>65904.620999999999</v>
      </c>
      <c r="M20" s="240">
        <f>+IF(ISBLANK(Table2!N34),"",Table2!N34)</f>
        <v>43646.577000000005</v>
      </c>
      <c r="N20" s="243"/>
      <c r="O20" s="244">
        <f t="shared" si="0"/>
        <v>0</v>
      </c>
      <c r="P20" s="245">
        <f t="shared" si="1"/>
        <v>-1.4551915228366852E-11</v>
      </c>
    </row>
    <row r="21" spans="1:16" ht="10.35" customHeight="1" x14ac:dyDescent="0.25">
      <c r="A21" s="525" t="s">
        <v>943</v>
      </c>
      <c r="B21" s="508" t="s">
        <v>2352</v>
      </c>
      <c r="C21" s="154" t="s">
        <v>33</v>
      </c>
      <c r="D21" s="248">
        <f>+IF(ISBLANK(Table2!E38),"",Table2!E38)</f>
        <v>36527.089</v>
      </c>
      <c r="E21" s="248">
        <f>+IF(ISBLANK(Table2!F38),"",Table2!F38)</f>
        <v>2906.8940000000002</v>
      </c>
      <c r="F21" s="248">
        <f>+IF(ISBLANK(Table2!G38),"",Table2!G38)</f>
        <v>-6485.390623000003</v>
      </c>
      <c r="G21" s="248">
        <f>+IF(ISBLANK(Table2!H38),"",Table2!H38)</f>
        <v>32948.592377000008</v>
      </c>
      <c r="H21" s="248">
        <f>+IF(ISBLANK(Table2!I38),"",Table2!I38)</f>
        <v>1818.82</v>
      </c>
      <c r="I21" s="248">
        <f>+IF(ISBLANK(Table2!J38),"",Table2!J38)</f>
        <v>3023.2980000000002</v>
      </c>
      <c r="J21" s="248">
        <f>+IF(ISBLANK(Table2!K38),"",Table2!K38)</f>
        <v>3314.9189999999999</v>
      </c>
      <c r="K21" s="248">
        <f>+IF(ISBLANK(Table2!L38),"",Table2!L38)</f>
        <v>-10007.386999999993</v>
      </c>
      <c r="L21" s="248">
        <f>+IF(ISBLANK(Table2!M38),"",Table2!M38)</f>
        <v>31098.24237700001</v>
      </c>
      <c r="M21" s="248">
        <f>+IF(ISBLANK(Table2!N38),"",Table2!N38)</f>
        <v>34767.412377000008</v>
      </c>
      <c r="N21" s="243"/>
      <c r="O21" s="249">
        <f t="shared" si="0"/>
        <v>1.4551915228366852E-11</v>
      </c>
      <c r="P21" s="250">
        <f t="shared" si="1"/>
        <v>-7.2759576141834259E-12</v>
      </c>
    </row>
    <row r="22" spans="1:16" ht="15" customHeight="1" x14ac:dyDescent="0.25">
      <c r="A22" s="528" t="s">
        <v>32</v>
      </c>
      <c r="B22" s="509" t="s">
        <v>2353</v>
      </c>
      <c r="C22" s="79" t="s">
        <v>33</v>
      </c>
      <c r="D22" s="246">
        <f>IF(AND(D8="NP",D13="NP"),"NP",IF(D16="NA",IF(OR(D8="NA",D13="NA"),"NA",IF(ISNUMBER(D8)*ISNUMBER(D13),SUM(D8)-SUM(D13),"")),IF(D16="NP",IF(OR(D8="NA",D13="NA"),"NA",IF(ISNUMBER(D8)*ISNUMBER(D13),SUM(D8)-SUM(D13),"")),IF(OR(D8="NA",D13="NA",D16="NA"),"NA",IF(ISNUMBER(D8)*ISNUMBER(D13)*ISNUMBER(D16),SUM(D8)-SUM(D13)+SUM(D16),"")))))</f>
        <v>-25714.562708000019</v>
      </c>
      <c r="E22" s="246">
        <f t="shared" ref="E22:M22" si="2">IF(AND(E8="NP",E13="NP"),"NP",IF(E16="NA",IF(OR(E8="NA",E13="NA"),"NA",IF(ISNUMBER(E8)*ISNUMBER(E13),SUM(E8)-SUM(E13),"")),IF(E16="NP",IF(OR(E8="NA",E13="NA"),"NA",IF(ISNUMBER(E8)*ISNUMBER(E13),SUM(E8)-SUM(E13),"")),IF(OR(E8="NA",E13="NA",E16="NA"),"NA",IF(ISNUMBER(E8)*ISNUMBER(E13)*ISNUMBER(E16),SUM(E8)-SUM(E13)+SUM(E16),"")))))</f>
        <v>5867.9985829999969</v>
      </c>
      <c r="F22" s="246">
        <f t="shared" si="2"/>
        <v>0</v>
      </c>
      <c r="G22" s="246">
        <f t="shared" si="2"/>
        <v>-19846.564125000001</v>
      </c>
      <c r="H22" s="246">
        <f t="shared" si="2"/>
        <v>-660.2229999999995</v>
      </c>
      <c r="I22" s="246">
        <f t="shared" si="2"/>
        <v>2125.1471570000049</v>
      </c>
      <c r="J22" s="246">
        <f t="shared" si="2"/>
        <v>9529.0866410000017</v>
      </c>
      <c r="K22" s="246">
        <f t="shared" si="2"/>
        <v>0</v>
      </c>
      <c r="L22" s="246">
        <f t="shared" si="2"/>
        <v>-8852.5533269999942</v>
      </c>
      <c r="M22" s="246">
        <f t="shared" si="2"/>
        <v>-20506.787124999977</v>
      </c>
      <c r="N22" s="243"/>
      <c r="O22" s="244">
        <f t="shared" si="0"/>
        <v>2.1827872842550278E-11</v>
      </c>
      <c r="P22" s="245">
        <f t="shared" si="1"/>
        <v>0</v>
      </c>
    </row>
    <row r="23" spans="1:16" ht="15" customHeight="1" x14ac:dyDescent="0.25">
      <c r="A23" s="529" t="s">
        <v>22</v>
      </c>
      <c r="B23" s="510" t="s">
        <v>2354</v>
      </c>
      <c r="C23" s="301" t="s">
        <v>33</v>
      </c>
      <c r="D23" s="252">
        <f>IF(AND(D8="NP",D13="NP"),"NP",IF(OR(D16="NA",D16="NP"),"NA",IF(OR(D8="NA",D13="NA"),"NA",IF(ISNUMBER(D8)*ISNUMBER(D13),SUM(D8)-SUM(D13),""))))</f>
        <v>-27168.344708000019</v>
      </c>
      <c r="E23" s="252">
        <f t="shared" ref="E23:M23" si="3">IF(AND(E8="NP",E13="NP"),"NP",IF(OR(E16="NA",E16="NP"),"NA",IF(OR(E8="NA",E13="NA"),"NA",IF(ISNUMBER(E8)*ISNUMBER(E13),SUM(E8)-SUM(E13),""))))</f>
        <v>5381.8725829999967</v>
      </c>
      <c r="F23" s="252">
        <f t="shared" si="3"/>
        <v>0</v>
      </c>
      <c r="G23" s="252">
        <f t="shared" si="3"/>
        <v>-21786.472125</v>
      </c>
      <c r="H23" s="252">
        <f t="shared" si="3"/>
        <v>-682.80099999999948</v>
      </c>
      <c r="I23" s="252">
        <f t="shared" si="3"/>
        <v>1496.0501570000051</v>
      </c>
      <c r="J23" s="252">
        <f t="shared" si="3"/>
        <v>7975.1226410000017</v>
      </c>
      <c r="K23" s="252">
        <f t="shared" si="3"/>
        <v>0</v>
      </c>
      <c r="L23" s="252">
        <f t="shared" si="3"/>
        <v>-12998.100326999993</v>
      </c>
      <c r="M23" s="252">
        <f t="shared" si="3"/>
        <v>-22469.273124999978</v>
      </c>
      <c r="N23" s="243"/>
      <c r="O23" s="253">
        <f t="shared" si="0"/>
        <v>2.1827872842550278E-11</v>
      </c>
      <c r="P23" s="254">
        <f t="shared" si="1"/>
        <v>0</v>
      </c>
    </row>
    <row r="24" spans="1:16" ht="14.25" customHeight="1" x14ac:dyDescent="0.25">
      <c r="A24" s="533" t="s">
        <v>2338</v>
      </c>
      <c r="B24" s="505" t="s">
        <v>2355</v>
      </c>
      <c r="C24" s="79" t="s">
        <v>33</v>
      </c>
      <c r="D24" s="240"/>
      <c r="E24" s="240"/>
      <c r="F24" s="240"/>
      <c r="G24" s="240"/>
      <c r="H24" s="240"/>
      <c r="I24" s="240"/>
      <c r="J24" s="240"/>
      <c r="K24" s="240"/>
      <c r="L24" s="240"/>
      <c r="M24" s="240"/>
      <c r="N24" s="243"/>
      <c r="O24" s="244"/>
      <c r="P24" s="245"/>
    </row>
    <row r="25" spans="1:16" ht="10.35" customHeight="1" x14ac:dyDescent="0.25">
      <c r="A25" s="523" t="s">
        <v>143</v>
      </c>
      <c r="B25" s="506" t="s">
        <v>2356</v>
      </c>
      <c r="C25" s="79" t="s">
        <v>33</v>
      </c>
      <c r="D25" s="246">
        <f>+IF(ISBLANK(Table3!E9),"",Table3!E9)</f>
        <v>5261.9920000000002</v>
      </c>
      <c r="E25" s="246">
        <f>+IF(ISBLANK(Table3!F9),"",Table3!F9)</f>
        <v>4163.1639999999998</v>
      </c>
      <c r="F25" s="246">
        <f>+IF(ISBLANK(Table3!G9),"",Table3!G9)</f>
        <v>0</v>
      </c>
      <c r="G25" s="246">
        <f>+IF(ISBLANK(Table3!H9),"",Table3!H9)</f>
        <v>9425.155999999999</v>
      </c>
      <c r="H25" s="246">
        <f>+IF(ISBLANK(Table3!I9),"",Table3!I9)</f>
        <v>51.289999999999992</v>
      </c>
      <c r="I25" s="246">
        <f>+IF(ISBLANK(Table3!J9),"",Table3!J9)</f>
        <v>1139.415</v>
      </c>
      <c r="J25" s="246">
        <f>+IF(ISBLANK(Table3!K9),"",Table3!K9)</f>
        <v>15050.550000000001</v>
      </c>
      <c r="K25" s="246">
        <f>+IF(ISBLANK(Table3!L9),"",Table3!L9)</f>
        <v>0</v>
      </c>
      <c r="L25" s="246">
        <f>+IF(ISBLANK(Table3!M9),"",Table3!M9)</f>
        <v>25666.411000000004</v>
      </c>
      <c r="M25" s="246">
        <f>+IF(ISBLANK(Table3!N9),"",Table3!N9)</f>
        <v>9476.4459999999981</v>
      </c>
      <c r="N25" s="243"/>
      <c r="O25" s="244">
        <f t="shared" ref="O25:O31" si="4">IF(OR(G25="NA",D25="NA",E25="NA",F25="NA"),"NA",SUM(G25)-SUM(D25:F25))</f>
        <v>0</v>
      </c>
      <c r="P25" s="245">
        <f t="shared" ref="P25:P31" si="5">IF(OR(L25="NA",G25="NA",H25="NA",I25="NA",J25="NA",K25="NA"),"NA",SUM(L25)-SUM(G25:K25))</f>
        <v>3.637978807091713E-12</v>
      </c>
    </row>
    <row r="26" spans="1:16" ht="10.35" customHeight="1" x14ac:dyDescent="0.25">
      <c r="A26" s="524" t="s">
        <v>948</v>
      </c>
      <c r="B26" s="507" t="s">
        <v>2357</v>
      </c>
      <c r="C26" s="79" t="s">
        <v>33</v>
      </c>
      <c r="D26" s="240">
        <f>+IF(ISBLANK(Table3!E10),"",Table3!E10)</f>
        <v>5104.0640000000003</v>
      </c>
      <c r="E26" s="240">
        <f>+IF(ISBLANK(Table3!F10),"",Table3!F10)</f>
        <v>3779.9549999999995</v>
      </c>
      <c r="F26" s="240">
        <f>+IF(ISBLANK(Table3!G10),"",Table3!G10)</f>
        <v>0</v>
      </c>
      <c r="G26" s="240">
        <f>+IF(ISBLANK(Table3!H10),"",Table3!H10)</f>
        <v>8884.0189999999984</v>
      </c>
      <c r="H26" s="240">
        <f>+IF(ISBLANK(Table3!I10),"",Table3!I10)</f>
        <v>23.052999999999997</v>
      </c>
      <c r="I26" s="240">
        <f>+IF(ISBLANK(Table3!J10),"",Table3!J10)</f>
        <v>1040.578</v>
      </c>
      <c r="J26" s="240">
        <f>+IF(ISBLANK(Table3!K10),"",Table3!K10)</f>
        <v>14560.311000000002</v>
      </c>
      <c r="K26" s="240">
        <f>+IF(ISBLANK(Table3!L10),"",Table3!L10)</f>
        <v>0</v>
      </c>
      <c r="L26" s="240">
        <f>+IF(ISBLANK(Table3!M10),"",Table3!M10)</f>
        <v>24507.961000000003</v>
      </c>
      <c r="M26" s="240">
        <f>+IF(ISBLANK(Table3!N10),"",Table3!N10)</f>
        <v>8907.0719999999983</v>
      </c>
      <c r="N26" s="243"/>
      <c r="O26" s="244">
        <f t="shared" si="4"/>
        <v>-1.8189894035458565E-12</v>
      </c>
      <c r="P26" s="245">
        <f t="shared" si="5"/>
        <v>3.637978807091713E-12</v>
      </c>
    </row>
    <row r="27" spans="1:16" ht="10.35" customHeight="1" x14ac:dyDescent="0.25">
      <c r="A27" s="524" t="s">
        <v>953</v>
      </c>
      <c r="B27" s="507" t="s">
        <v>2358</v>
      </c>
      <c r="C27" s="79" t="s">
        <v>33</v>
      </c>
      <c r="D27" s="240">
        <f>+IF(ISBLANK(Table3!E15),"",Table3!E15)</f>
        <v>159.35</v>
      </c>
      <c r="E27" s="240">
        <f>+IF(ISBLANK(Table3!F15),"",Table3!F15)</f>
        <v>601.66200000000003</v>
      </c>
      <c r="F27" s="240">
        <f>+IF(ISBLANK(Table3!G15),"",Table3!G15)</f>
        <v>0</v>
      </c>
      <c r="G27" s="240">
        <f>+IF(ISBLANK(Table3!H15),"",Table3!H15)</f>
        <v>761.01200000000006</v>
      </c>
      <c r="H27" s="240">
        <f>+IF(ISBLANK(Table3!I15),"",Table3!I15)</f>
        <v>30.103999999999999</v>
      </c>
      <c r="I27" s="240">
        <f>+IF(ISBLANK(Table3!J15),"",Table3!J15)</f>
        <v>40.125999999999998</v>
      </c>
      <c r="J27" s="240">
        <f>+IF(ISBLANK(Table3!K15),"",Table3!K15)</f>
        <v>9.1210000000000004</v>
      </c>
      <c r="K27" s="240">
        <f>+IF(ISBLANK(Table3!L15),"",Table3!L15)</f>
        <v>0</v>
      </c>
      <c r="L27" s="240">
        <f>+IF(ISBLANK(Table3!M15),"",Table3!M15)</f>
        <v>840.36300000000006</v>
      </c>
      <c r="M27" s="240">
        <f>+IF(ISBLANK(Table3!N15),"",Table3!N15)</f>
        <v>791.1160000000001</v>
      </c>
      <c r="N27" s="243"/>
      <c r="O27" s="244">
        <f t="shared" si="4"/>
        <v>0</v>
      </c>
      <c r="P27" s="245">
        <f t="shared" si="5"/>
        <v>0</v>
      </c>
    </row>
    <row r="28" spans="1:16" ht="10.35" customHeight="1" x14ac:dyDescent="0.25">
      <c r="A28" s="524" t="s">
        <v>954</v>
      </c>
      <c r="B28" s="507" t="s">
        <v>2359</v>
      </c>
      <c r="C28" s="79" t="s">
        <v>33</v>
      </c>
      <c r="D28" s="240">
        <f>+IF(ISBLANK(Table3!E16),"",Table3!E16)</f>
        <v>5.5830000000000002</v>
      </c>
      <c r="E28" s="240">
        <f>+IF(ISBLANK(Table3!F16),"",Table3!F16)</f>
        <v>3.4609999999999999</v>
      </c>
      <c r="F28" s="240">
        <f>+IF(ISBLANK(Table3!G16),"",Table3!G16)</f>
        <v>0</v>
      </c>
      <c r="G28" s="240">
        <f>+IF(ISBLANK(Table3!H16),"",Table3!H16)</f>
        <v>9.0440000000000005</v>
      </c>
      <c r="H28" s="240">
        <f>+IF(ISBLANK(Table3!I16),"",Table3!I16)</f>
        <v>2.3940000000000001</v>
      </c>
      <c r="I28" s="240">
        <f>+IF(ISBLANK(Table3!J16),"",Table3!J16)</f>
        <v>10.231</v>
      </c>
      <c r="J28" s="240">
        <f>+IF(ISBLANK(Table3!K16),"",Table3!K16)</f>
        <v>6.5440000000000005</v>
      </c>
      <c r="K28" s="240">
        <f>+IF(ISBLANK(Table3!L16),"",Table3!L16)</f>
        <v>0</v>
      </c>
      <c r="L28" s="240">
        <f>+IF(ISBLANK(Table3!M16),"",Table3!M16)</f>
        <v>28.213000000000001</v>
      </c>
      <c r="M28" s="240">
        <f>+IF(ISBLANK(Table3!N16),"",Table3!N16)</f>
        <v>11.438000000000001</v>
      </c>
      <c r="N28" s="243"/>
      <c r="O28" s="244">
        <f t="shared" si="4"/>
        <v>0</v>
      </c>
      <c r="P28" s="245">
        <f t="shared" si="5"/>
        <v>0</v>
      </c>
    </row>
    <row r="29" spans="1:16" ht="10.35" customHeight="1" x14ac:dyDescent="0.25">
      <c r="A29" s="525" t="s">
        <v>955</v>
      </c>
      <c r="B29" s="508" t="s">
        <v>2360</v>
      </c>
      <c r="C29" s="154" t="s">
        <v>33</v>
      </c>
      <c r="D29" s="248">
        <f>+IF(ISBLANK(Table3!E17),"",Table3!E17)</f>
        <v>-7.0049999999999999</v>
      </c>
      <c r="E29" s="248">
        <f>+IF(ISBLANK(Table3!F17),"",Table3!F17)</f>
        <v>-221.91399999999999</v>
      </c>
      <c r="F29" s="248">
        <f>+IF(ISBLANK(Table3!G17),"",Table3!G17)</f>
        <v>0</v>
      </c>
      <c r="G29" s="248">
        <f>+IF(ISBLANK(Table3!H17),"",Table3!H17)</f>
        <v>-228.91899999999998</v>
      </c>
      <c r="H29" s="248">
        <f>+IF(ISBLANK(Table3!I17),"",Table3!I17)</f>
        <v>-4.2610000000000001</v>
      </c>
      <c r="I29" s="248">
        <f>+IF(ISBLANK(Table3!J17),"",Table3!J17)</f>
        <v>48.48</v>
      </c>
      <c r="J29" s="248">
        <f>+IF(ISBLANK(Table3!K17),"",Table3!K17)</f>
        <v>474.57400000000001</v>
      </c>
      <c r="K29" s="248">
        <f>+IF(ISBLANK(Table3!L17),"",Table3!L17)</f>
        <v>0</v>
      </c>
      <c r="L29" s="248">
        <f>+IF(ISBLANK(Table3!M17),"",Table3!M17)</f>
        <v>289.87400000000002</v>
      </c>
      <c r="M29" s="248">
        <f>+IF(ISBLANK(Table3!N17),"",Table3!N17)</f>
        <v>-233.17999999999998</v>
      </c>
      <c r="N29" s="243"/>
      <c r="O29" s="249">
        <f t="shared" si="4"/>
        <v>0</v>
      </c>
      <c r="P29" s="250">
        <f t="shared" si="5"/>
        <v>0</v>
      </c>
    </row>
    <row r="30" spans="1:16" ht="15" customHeight="1" x14ac:dyDescent="0.25">
      <c r="A30" s="530" t="s">
        <v>358</v>
      </c>
      <c r="B30" s="520" t="s">
        <v>2490</v>
      </c>
      <c r="C30" s="154" t="s">
        <v>33</v>
      </c>
      <c r="D30" s="257">
        <f>IF(AND(D13="NP",D25="NP"),"NP",IF(OR(D13="NA",D25="NA"),"NA",IF(ISNUMBER(D13)*ISNUMBER(D25),SUM(D13)+SUM(D25),"")))</f>
        <v>180415.36800000002</v>
      </c>
      <c r="E30" s="257">
        <f t="shared" ref="E30:M30" si="6">IF(AND(E13="NP",E25="NP"),"NP",IF(OR(E13="NA",E25="NA"),"NA",IF(ISNUMBER(E13)*ISNUMBER(E25),SUM(E13)+SUM(E25),"")))</f>
        <v>29314.138000000003</v>
      </c>
      <c r="F30" s="257">
        <f t="shared" si="6"/>
        <v>-22341.105623000003</v>
      </c>
      <c r="G30" s="257">
        <f t="shared" si="6"/>
        <v>187388.40037700001</v>
      </c>
      <c r="H30" s="257">
        <f t="shared" si="6"/>
        <v>41226.909</v>
      </c>
      <c r="I30" s="257">
        <f t="shared" si="6"/>
        <v>30503.535</v>
      </c>
      <c r="J30" s="257">
        <f t="shared" si="6"/>
        <v>74973.763999999996</v>
      </c>
      <c r="K30" s="257">
        <f t="shared" si="6"/>
        <v>-66659.562999999995</v>
      </c>
      <c r="L30" s="257">
        <f t="shared" si="6"/>
        <v>267433.045377</v>
      </c>
      <c r="M30" s="257">
        <f t="shared" si="6"/>
        <v>228615.309377</v>
      </c>
      <c r="N30" s="243"/>
      <c r="O30" s="249">
        <f t="shared" si="4"/>
        <v>0</v>
      </c>
      <c r="P30" s="250">
        <f t="shared" si="5"/>
        <v>0</v>
      </c>
    </row>
    <row r="31" spans="1:16" ht="15" customHeight="1" x14ac:dyDescent="0.25">
      <c r="A31" s="530" t="s">
        <v>22</v>
      </c>
      <c r="B31" s="511" t="s">
        <v>2361</v>
      </c>
      <c r="C31" s="154" t="s">
        <v>33</v>
      </c>
      <c r="D31" s="257">
        <f>IF(AND(D8="NP",D13="NP",D25="NP"),"NP",IF(OR(D8="NA",D13="NA",D25="NA"),"NA",IF(ISNUMBER(D8)*ISNUMBER(D13)*ISNUMBER(D25),SUM(D8)-SUM(D13)-SUM(D25),"")))</f>
        <v>-32430.336708000017</v>
      </c>
      <c r="E31" s="257">
        <f t="shared" ref="E31:M31" si="7">IF(AND(E8="NP",E13="NP",E25="NP"),"NP",IF(OR(E8="NA",E13="NA",E25="NA"),"NA",IF(ISNUMBER(E8)*ISNUMBER(E13)*ISNUMBER(E25),SUM(E8)-SUM(E13)-SUM(E25),"")))</f>
        <v>1218.7085829999969</v>
      </c>
      <c r="F31" s="257">
        <f t="shared" si="7"/>
        <v>0</v>
      </c>
      <c r="G31" s="257">
        <f t="shared" si="7"/>
        <v>-31211.628124999999</v>
      </c>
      <c r="H31" s="257">
        <f t="shared" si="7"/>
        <v>-734.09099999999944</v>
      </c>
      <c r="I31" s="257">
        <f t="shared" si="7"/>
        <v>356.63515700000517</v>
      </c>
      <c r="J31" s="257">
        <f t="shared" si="7"/>
        <v>-7075.4273589999993</v>
      </c>
      <c r="K31" s="257">
        <f t="shared" si="7"/>
        <v>0</v>
      </c>
      <c r="L31" s="257">
        <f t="shared" si="7"/>
        <v>-38664.511327</v>
      </c>
      <c r="M31" s="257">
        <f t="shared" si="7"/>
        <v>-31945.719124999974</v>
      </c>
      <c r="N31" s="243"/>
      <c r="O31" s="249">
        <f t="shared" si="4"/>
        <v>2.1827872842550278E-11</v>
      </c>
      <c r="P31" s="250">
        <f t="shared" si="5"/>
        <v>-7.2759576141834259E-12</v>
      </c>
    </row>
    <row r="32" spans="1:16" ht="14.25" x14ac:dyDescent="0.25">
      <c r="A32" s="532" t="s">
        <v>23</v>
      </c>
      <c r="B32" s="519" t="s">
        <v>2362</v>
      </c>
      <c r="C32" s="79" t="s">
        <v>33</v>
      </c>
      <c r="D32" s="240"/>
      <c r="E32" s="240"/>
      <c r="F32" s="240"/>
      <c r="G32" s="240"/>
      <c r="H32" s="240"/>
      <c r="I32" s="240"/>
      <c r="J32" s="240"/>
      <c r="K32" s="240"/>
      <c r="L32" s="240"/>
      <c r="M32" s="240"/>
      <c r="N32" s="243"/>
      <c r="O32" s="244"/>
      <c r="P32" s="245"/>
    </row>
    <row r="33" spans="1:16" ht="10.35" customHeight="1" x14ac:dyDescent="0.25">
      <c r="A33" s="523" t="s">
        <v>960</v>
      </c>
      <c r="B33" s="506" t="s">
        <v>2363</v>
      </c>
      <c r="C33" s="79" t="s">
        <v>33</v>
      </c>
      <c r="D33" s="246">
        <f>+IF(ISBLANK(Table3!E22),"",Table3!E22)</f>
        <v>-12375.9</v>
      </c>
      <c r="E33" s="246">
        <f>+IF(ISBLANK(Table3!F22),"",Table3!F22)</f>
        <v>3544.8040000000001</v>
      </c>
      <c r="F33" s="246">
        <f>+IF(ISBLANK(Table3!G22),"",Table3!G22)</f>
        <v>-4110.1350000000002</v>
      </c>
      <c r="G33" s="246">
        <f>+IF(ISBLANK(Table3!H22),"",Table3!H22)</f>
        <v>-12941.231</v>
      </c>
      <c r="H33" s="246">
        <f>+IF(ISBLANK(Table3!I22),"",Table3!I22)</f>
        <v>2641.7659999999996</v>
      </c>
      <c r="I33" s="246">
        <f>+IF(ISBLANK(Table3!J22),"",Table3!J22)</f>
        <v>71.212000000000899</v>
      </c>
      <c r="J33" s="246">
        <f>+IF(ISBLANK(Table3!K22),"",Table3!K22)</f>
        <v>739.24200000000019</v>
      </c>
      <c r="K33" s="246">
        <f>+IF(ISBLANK(Table3!L22),"",Table3!L22)</f>
        <v>-1565.383</v>
      </c>
      <c r="L33" s="246">
        <f>+IF(ISBLANK(Table3!M22),"",Table3!M22)</f>
        <v>-11054.394</v>
      </c>
      <c r="M33" s="246">
        <f>+IF(ISBLANK(Table3!N22),"",Table3!N22)</f>
        <v>-10299.465000000002</v>
      </c>
      <c r="N33" s="243"/>
      <c r="O33" s="244">
        <f t="shared" ref="O33:O39" si="8">IF(OR(G33="NA",D33="NA",E33="NA",F33="NA"),"NA",SUM(G33)-SUM(D33:F33))</f>
        <v>0</v>
      </c>
      <c r="P33" s="245">
        <f t="shared" ref="P33:P39" si="9">IF(OR(L33="NA",G33="NA",H33="NA",I33="NA",J33="NA",K33="NA"),"NA",SUM(L33)-SUM(G33:K33))</f>
        <v>-1.8189894035458565E-12</v>
      </c>
    </row>
    <row r="34" spans="1:16" ht="10.35" customHeight="1" x14ac:dyDescent="0.25">
      <c r="A34" s="524" t="s">
        <v>968</v>
      </c>
      <c r="B34" s="507" t="s">
        <v>2364</v>
      </c>
      <c r="C34" s="79" t="s">
        <v>33</v>
      </c>
      <c r="D34" s="240">
        <f>+IF(ISBLANK(Table3!E31),"",Table3!E31)</f>
        <v>-16969.552000000003</v>
      </c>
      <c r="E34" s="240">
        <f>+IF(ISBLANK(Table3!F31),"",Table3!F31)</f>
        <v>3472.3109999999997</v>
      </c>
      <c r="F34" s="240">
        <f>+IF(ISBLANK(Table3!G31),"",Table3!G31)</f>
        <v>-4110.1350000000002</v>
      </c>
      <c r="G34" s="240">
        <f>+IF(ISBLANK(Table3!H31),"",Table3!H31)</f>
        <v>-17607.376000000004</v>
      </c>
      <c r="H34" s="240">
        <f>+IF(ISBLANK(Table3!I31),"",Table3!I31)</f>
        <v>2641.7659999999996</v>
      </c>
      <c r="I34" s="240">
        <f>+IF(ISBLANK(Table3!J31),"",Table3!J31)</f>
        <v>77.815000000000509</v>
      </c>
      <c r="J34" s="240">
        <f>+IF(ISBLANK(Table3!K31),"",Table3!K31)</f>
        <v>738.68900000000031</v>
      </c>
      <c r="K34" s="240">
        <f>+IF(ISBLANK(Table3!L31),"",Table3!L31)</f>
        <v>-1565.383</v>
      </c>
      <c r="L34" s="240">
        <f>+IF(ISBLANK(Table3!M31),"",Table3!M31)</f>
        <v>-15714.489000000001</v>
      </c>
      <c r="M34" s="240">
        <f>+IF(ISBLANK(Table3!N31),"",Table3!N31)</f>
        <v>-14965.610000000002</v>
      </c>
      <c r="N34" s="243"/>
      <c r="O34" s="244">
        <f t="shared" si="8"/>
        <v>0</v>
      </c>
      <c r="P34" s="245">
        <f t="shared" si="9"/>
        <v>1.8189894035458565E-12</v>
      </c>
    </row>
    <row r="35" spans="1:16" ht="10.35" customHeight="1" x14ac:dyDescent="0.25">
      <c r="A35" s="524" t="s">
        <v>181</v>
      </c>
      <c r="B35" s="507" t="s">
        <v>2365</v>
      </c>
      <c r="C35" s="79" t="s">
        <v>33</v>
      </c>
      <c r="D35" s="240">
        <f>+IF(ISBLANK(Table3!E40),"",Table3!E40)</f>
        <v>4593.652</v>
      </c>
      <c r="E35" s="240">
        <f>+IF(ISBLANK(Table3!F40),"",Table3!F40)</f>
        <v>72.493000000000009</v>
      </c>
      <c r="F35" s="240">
        <f>+IF(ISBLANK(Table3!G40),"",Table3!G40)</f>
        <v>0</v>
      </c>
      <c r="G35" s="240">
        <f>+IF(ISBLANK(Table3!H40),"",Table3!H40)</f>
        <v>4666.1450000000004</v>
      </c>
      <c r="H35" s="240">
        <f>+IF(ISBLANK(Table3!I40),"",Table3!I40)</f>
        <v>0</v>
      </c>
      <c r="I35" s="240">
        <f>+IF(ISBLANK(Table3!J40),"",Table3!J40)</f>
        <v>-6.6030000000000006</v>
      </c>
      <c r="J35" s="240">
        <f>+IF(ISBLANK(Table3!K40),"",Table3!K40)</f>
        <v>0.55300000000000005</v>
      </c>
      <c r="K35" s="240">
        <f>+IF(ISBLANK(Table3!L40),"",Table3!L40)</f>
        <v>0</v>
      </c>
      <c r="L35" s="240">
        <f>+IF(ISBLANK(Table3!M40),"",Table3!M40)</f>
        <v>4660.0949999999993</v>
      </c>
      <c r="M35" s="240">
        <f>+IF(ISBLANK(Table3!N40),"",Table3!N40)</f>
        <v>4666.1450000000004</v>
      </c>
      <c r="N35" s="243"/>
      <c r="O35" s="244">
        <f t="shared" si="8"/>
        <v>0</v>
      </c>
      <c r="P35" s="245">
        <f t="shared" si="9"/>
        <v>-9.0949470177292824E-13</v>
      </c>
    </row>
    <row r="36" spans="1:16" ht="15" customHeight="1" x14ac:dyDescent="0.25">
      <c r="A36" s="523" t="s">
        <v>984</v>
      </c>
      <c r="B36" s="506" t="s">
        <v>2366</v>
      </c>
      <c r="C36" s="79" t="s">
        <v>33</v>
      </c>
      <c r="D36" s="246">
        <f>+IF(ISBLANK(Table3!E49),"",Table3!E49)</f>
        <v>52554.582999999999</v>
      </c>
      <c r="E36" s="246">
        <f>+IF(ISBLANK(Table3!F49),"",Table3!F49)</f>
        <v>-493.4</v>
      </c>
      <c r="F36" s="246">
        <f>+IF(ISBLANK(Table3!G49),"",Table3!G49)</f>
        <v>-4061.384</v>
      </c>
      <c r="G36" s="246">
        <f>+IF(ISBLANK(Table3!H49),"",Table3!H49)</f>
        <v>47999.798999999999</v>
      </c>
      <c r="H36" s="246">
        <f>+IF(ISBLANK(Table3!I49),"",Table3!I49)</f>
        <v>-56169.487000000001</v>
      </c>
      <c r="I36" s="246">
        <f>+IF(ISBLANK(Table3!J49),"",Table3!J49)</f>
        <v>885.76099999999997</v>
      </c>
      <c r="J36" s="246">
        <f>+IF(ISBLANK(Table3!K49),"",Table3!K49)</f>
        <v>5299.6440000000002</v>
      </c>
      <c r="K36" s="246">
        <f>+IF(ISBLANK(Table3!L49),"",Table3!L49)</f>
        <v>-673.47399999999993</v>
      </c>
      <c r="L36" s="246">
        <f>+IF(ISBLANK(Table3!M49),"",Table3!M49)</f>
        <v>-2657.7570000000123</v>
      </c>
      <c r="M36" s="246">
        <f>+IF(ISBLANK(Table3!N49),"",Table3!N49)</f>
        <v>-8169.6880000000165</v>
      </c>
      <c r="N36" s="243"/>
      <c r="O36" s="244">
        <f t="shared" si="8"/>
        <v>0</v>
      </c>
      <c r="P36" s="245">
        <f t="shared" si="9"/>
        <v>-1.0913936421275139E-11</v>
      </c>
    </row>
    <row r="37" spans="1:16" ht="10.35" customHeight="1" x14ac:dyDescent="0.25">
      <c r="A37" s="524" t="s">
        <v>998</v>
      </c>
      <c r="B37" s="507" t="s">
        <v>2367</v>
      </c>
      <c r="C37" s="79" t="s">
        <v>33</v>
      </c>
      <c r="D37" s="240">
        <f>+IF(ISBLANK(Table3!E63),"",Table3!E63)</f>
        <v>12010.316999999999</v>
      </c>
      <c r="E37" s="240">
        <f>+IF(ISBLANK(Table3!F63),"",Table3!F63)</f>
        <v>-1375.963</v>
      </c>
      <c r="F37" s="240">
        <f>+IF(ISBLANK(Table3!G63),"",Table3!G63)</f>
        <v>-4061.384</v>
      </c>
      <c r="G37" s="240">
        <f>+IF(ISBLANK(Table3!H63),"",Table3!H63)</f>
        <v>6572.9700000000012</v>
      </c>
      <c r="H37" s="240">
        <f>+IF(ISBLANK(Table3!I63),"",Table3!I63)</f>
        <v>-56098.497000000003</v>
      </c>
      <c r="I37" s="240">
        <f>+IF(ISBLANK(Table3!J63),"",Table3!J63)</f>
        <v>663.56099999999992</v>
      </c>
      <c r="J37" s="240">
        <f>+IF(ISBLANK(Table3!K63),"",Table3!K63)</f>
        <v>5084.8670000000002</v>
      </c>
      <c r="K37" s="240">
        <f>+IF(ISBLANK(Table3!L63),"",Table3!L63)</f>
        <v>-673.47399999999993</v>
      </c>
      <c r="L37" s="240">
        <f>+IF(ISBLANK(Table3!M63),"",Table3!M63)</f>
        <v>-44450.573000000004</v>
      </c>
      <c r="M37" s="240">
        <f>+IF(ISBLANK(Table3!N63),"",Table3!N63)</f>
        <v>-49525.527000000002</v>
      </c>
      <c r="N37" s="243"/>
      <c r="O37" s="244">
        <f t="shared" si="8"/>
        <v>1.8189894035458565E-12</v>
      </c>
      <c r="P37" s="245">
        <f t="shared" si="9"/>
        <v>0</v>
      </c>
    </row>
    <row r="38" spans="1:16" ht="10.35" customHeight="1" x14ac:dyDescent="0.25">
      <c r="A38" s="522" t="s">
        <v>182</v>
      </c>
      <c r="B38" s="512" t="s">
        <v>2368</v>
      </c>
      <c r="C38" s="80" t="s">
        <v>33</v>
      </c>
      <c r="D38" s="268">
        <f>+IF(ISBLANK(Table3!E71),"",Table3!E71)</f>
        <v>40544.265999999996</v>
      </c>
      <c r="E38" s="268">
        <f>+IF(ISBLANK(Table3!F71),"",Table3!F71)</f>
        <v>882.56299999999999</v>
      </c>
      <c r="F38" s="268">
        <f>+IF(ISBLANK(Table3!G71),"",Table3!G71)</f>
        <v>0</v>
      </c>
      <c r="G38" s="268">
        <f>+IF(ISBLANK(Table3!H71),"",Table3!H71)</f>
        <v>41426.828999999998</v>
      </c>
      <c r="H38" s="268">
        <f>+IF(ISBLANK(Table3!I71),"",Table3!I71)</f>
        <v>-70.989999999999995</v>
      </c>
      <c r="I38" s="268">
        <f>+IF(ISBLANK(Table3!J71),"",Table3!J71)</f>
        <v>222.2</v>
      </c>
      <c r="J38" s="268">
        <f>+IF(ISBLANK(Table3!K71),"",Table3!K71)</f>
        <v>214.77699999999999</v>
      </c>
      <c r="K38" s="268">
        <f>+IF(ISBLANK(Table3!L71),"",Table3!L71)</f>
        <v>0</v>
      </c>
      <c r="L38" s="268">
        <f>+IF(ISBLANK(Table3!M71),"",Table3!M71)</f>
        <v>41792.815999999992</v>
      </c>
      <c r="M38" s="268">
        <f>+IF(ISBLANK(Table3!N71),"",Table3!N71)</f>
        <v>41355.838999999993</v>
      </c>
      <c r="N38" s="243"/>
      <c r="O38" s="269">
        <f t="shared" si="8"/>
        <v>0</v>
      </c>
      <c r="P38" s="270">
        <f t="shared" si="9"/>
        <v>-7.2759576141834259E-12</v>
      </c>
    </row>
    <row r="39" spans="1:16" ht="14.25" x14ac:dyDescent="0.25">
      <c r="A39" s="527" t="s">
        <v>260</v>
      </c>
      <c r="B39" s="513" t="s">
        <v>2369</v>
      </c>
      <c r="C39" s="302" t="s">
        <v>33</v>
      </c>
      <c r="D39" s="260">
        <f>IF(AND(D31="NP",D33="NP",D36="NP"),"NP",IF(OR(D31="NA",D33="NA",D36="NA"),"NA",IF(ISNUMBER(D31)*ISNUMBER(D33)*ISNUMBER(D36),-SUM(D31)+SUM(D33)-SUM(D36),"")))</f>
        <v>-32500.146291999983</v>
      </c>
      <c r="E39" s="260">
        <f t="shared" ref="E39:M39" si="10">IF(AND(E31="NP",E33="NP",E36="NP"),"NP",IF(OR(E31="NA",E33="NA",E36="NA"),"NA",IF(ISNUMBER(E31)*ISNUMBER(E33)*ISNUMBER(E36),-SUM(E31)+SUM(E33)-SUM(E36),"")))</f>
        <v>2819.4954170000033</v>
      </c>
      <c r="F39" s="260">
        <f t="shared" si="10"/>
        <v>-48.751000000000204</v>
      </c>
      <c r="G39" s="260">
        <f t="shared" si="10"/>
        <v>-29729.401875</v>
      </c>
      <c r="H39" s="260">
        <f t="shared" si="10"/>
        <v>59545.343999999997</v>
      </c>
      <c r="I39" s="260">
        <f t="shared" si="10"/>
        <v>-1171.1841570000042</v>
      </c>
      <c r="J39" s="260">
        <f t="shared" si="10"/>
        <v>2515.0253589999993</v>
      </c>
      <c r="K39" s="260">
        <f t="shared" si="10"/>
        <v>-891.90900000000011</v>
      </c>
      <c r="L39" s="260">
        <f t="shared" si="10"/>
        <v>30267.874327000012</v>
      </c>
      <c r="M39" s="260">
        <f t="shared" si="10"/>
        <v>29815.942124999987</v>
      </c>
      <c r="N39" s="243"/>
      <c r="O39" s="261">
        <f t="shared" si="8"/>
        <v>-1.8189894035458565E-11</v>
      </c>
      <c r="P39" s="262">
        <f t="shared" si="9"/>
        <v>1.8189894035458565E-11</v>
      </c>
    </row>
    <row r="40" spans="1:16" ht="14.25" x14ac:dyDescent="0.25">
      <c r="A40" s="531" t="s">
        <v>2338</v>
      </c>
      <c r="B40" s="514" t="s">
        <v>2370</v>
      </c>
      <c r="C40" s="141" t="s">
        <v>33</v>
      </c>
      <c r="D40" s="264"/>
      <c r="E40" s="264"/>
      <c r="F40" s="264"/>
      <c r="G40" s="264"/>
      <c r="H40" s="264"/>
      <c r="I40" s="264"/>
      <c r="J40" s="264"/>
      <c r="K40" s="264"/>
      <c r="L40" s="264"/>
      <c r="M40" s="264"/>
      <c r="N40" s="243"/>
      <c r="O40" s="244"/>
      <c r="P40" s="245"/>
    </row>
    <row r="41" spans="1:16" ht="10.35" customHeight="1" x14ac:dyDescent="0.25">
      <c r="A41" s="521" t="s">
        <v>547</v>
      </c>
      <c r="B41" s="515" t="s">
        <v>2371</v>
      </c>
      <c r="C41" s="79" t="s">
        <v>33</v>
      </c>
      <c r="D41" s="240">
        <f>IF(AND(D13="NP",D16="NP"),"NP",IF(OR(D16="NA",D16="NP"),IF(OR(D13="NA"),"NA",SUM(D13)),IF(OR(D13="NA",D16="NA"),"NA",IF(ISNUMBER(D13)*ISNUMBER(D16),SUM(D13)-SUM(D16),""))))</f>
        <v>173699.59400000001</v>
      </c>
      <c r="E41" s="240">
        <f t="shared" ref="E41:M41" si="11">IF(AND(E13="NP",E16="NP"),"NP",IF(OR(E16="NA",E16="NP"),IF(OR(E13="NA"),"NA",SUM(E13)),IF(OR(E13="NA",E16="NA"),"NA",IF(ISNUMBER(E13)*ISNUMBER(E16),SUM(E13)-SUM(E16),""))))</f>
        <v>24664.848000000002</v>
      </c>
      <c r="F41" s="240">
        <f t="shared" si="11"/>
        <v>-22341.105623000003</v>
      </c>
      <c r="G41" s="240">
        <f t="shared" si="11"/>
        <v>176023.33637700003</v>
      </c>
      <c r="H41" s="240">
        <f t="shared" si="11"/>
        <v>41153.040999999997</v>
      </c>
      <c r="I41" s="240">
        <f t="shared" si="11"/>
        <v>28735.022999999997</v>
      </c>
      <c r="J41" s="240">
        <f t="shared" si="11"/>
        <v>58369.25</v>
      </c>
      <c r="K41" s="240">
        <f t="shared" si="11"/>
        <v>-66659.562999999995</v>
      </c>
      <c r="L41" s="240">
        <f t="shared" si="11"/>
        <v>237621.08737700002</v>
      </c>
      <c r="M41" s="240">
        <f t="shared" si="11"/>
        <v>217176.377377</v>
      </c>
      <c r="N41" s="243"/>
      <c r="O41" s="244">
        <f>IF(OR(G41="NA",D41="NA",E41="NA",F41="NA"),"NA",SUM(G41)-SUM(D41:F41))</f>
        <v>2.9103830456733704E-11</v>
      </c>
      <c r="P41" s="245">
        <f>IF(OR(L41="NA",G41="NA",H41="NA",I41="NA",J41="NA",K41="NA"),"NA",SUM(L41)-SUM(G41:K41))</f>
        <v>2.9103830456733704E-11</v>
      </c>
    </row>
    <row r="42" spans="1:16" ht="10.35" customHeight="1" x14ac:dyDescent="0.25">
      <c r="A42" s="521" t="s">
        <v>548</v>
      </c>
      <c r="B42" s="515" t="s">
        <v>2372</v>
      </c>
      <c r="C42" s="79" t="s">
        <v>33</v>
      </c>
      <c r="D42" s="240">
        <f>IF(AND(D25="NP",D16="NP"),"NP",IF(OR(D16="NA",D16="NP"),IF(OR(D25="NA"),"NA",SUM(D25)),IF(OR(D25="NA",D16="NA"),"NA",IF(ISNUMBER(D25)*ISNUMBER(D16),SUM(D25)+SUM(D16),""))))</f>
        <v>6715.7740000000003</v>
      </c>
      <c r="E42" s="240">
        <f t="shared" ref="E42:M42" si="12">IF(AND(E25="NP",E16="NP"),"NP",IF(OR(E16="NA",E16="NP"),IF(OR(E25="NA"),"NA",SUM(E25)),IF(OR(E25="NA",E16="NA"),"NA",IF(ISNUMBER(E25)*ISNUMBER(E16),SUM(E25)+SUM(E16),""))))</f>
        <v>4649.29</v>
      </c>
      <c r="F42" s="240">
        <f t="shared" si="12"/>
        <v>0</v>
      </c>
      <c r="G42" s="240">
        <f t="shared" si="12"/>
        <v>11365.063999999998</v>
      </c>
      <c r="H42" s="240">
        <f t="shared" si="12"/>
        <v>73.867999999999995</v>
      </c>
      <c r="I42" s="240">
        <f t="shared" si="12"/>
        <v>1768.5119999999999</v>
      </c>
      <c r="J42" s="240">
        <f t="shared" si="12"/>
        <v>16604.514000000003</v>
      </c>
      <c r="K42" s="240">
        <f t="shared" si="12"/>
        <v>0</v>
      </c>
      <c r="L42" s="240">
        <f t="shared" si="12"/>
        <v>29811.958000000002</v>
      </c>
      <c r="M42" s="240">
        <f t="shared" si="12"/>
        <v>11438.931999999997</v>
      </c>
      <c r="N42" s="243"/>
      <c r="O42" s="244">
        <f>IF(OR(G42="NA",D42="NA",E42="NA",F42="NA"),"NA",SUM(G42)-SUM(D42:F42))</f>
        <v>-1.8189894035458565E-12</v>
      </c>
      <c r="P42" s="245">
        <f>IF(OR(L42="NA",G42="NA",H42="NA",I42="NA",J42="NA",K42="NA"),"NA",SUM(L42)-SUM(G42:K42))</f>
        <v>0</v>
      </c>
    </row>
    <row r="43" spans="1:16" ht="10.35" customHeight="1" x14ac:dyDescent="0.25">
      <c r="A43" s="521" t="s">
        <v>18</v>
      </c>
      <c r="B43" s="515" t="s">
        <v>2373</v>
      </c>
      <c r="C43" s="79" t="s">
        <v>33</v>
      </c>
      <c r="D43" s="240">
        <f>+IF(ISBLANK(Table3!E24),"",Table3!E24)</f>
        <v>-9207.3669999999984</v>
      </c>
      <c r="E43" s="240">
        <f>+IF(ISBLANK(Table3!F24),"",Table3!F24)</f>
        <v>56.344999999999999</v>
      </c>
      <c r="F43" s="240">
        <f>+IF(ISBLANK(Table3!G24),"",Table3!G24)</f>
        <v>0</v>
      </c>
      <c r="G43" s="240">
        <f>+IF(ISBLANK(Table3!H24),"",Table3!H24)</f>
        <v>-9151.021999999999</v>
      </c>
      <c r="H43" s="240">
        <f>+IF(ISBLANK(Table3!I24),"",Table3!I24)</f>
        <v>219.84700000000001</v>
      </c>
      <c r="I43" s="240">
        <f>+IF(ISBLANK(Table3!J24),"",Table3!J24)</f>
        <v>-2968.9609999999998</v>
      </c>
      <c r="J43" s="240">
        <f>+IF(ISBLANK(Table3!K24),"",Table3!K24)</f>
        <v>-2136.7000000000003</v>
      </c>
      <c r="K43" s="240">
        <f>+IF(ISBLANK(Table3!L24),"",Table3!L24)</f>
        <v>-16.404</v>
      </c>
      <c r="L43" s="240">
        <f>+IF(ISBLANK(Table3!M24),"",Table3!M24)</f>
        <v>-14053.239999999998</v>
      </c>
      <c r="M43" s="240">
        <f>+IF(ISBLANK(Table3!N24),"",Table3!N24)</f>
        <v>-8931.1749999999993</v>
      </c>
      <c r="N43" s="243"/>
      <c r="O43" s="244">
        <f>IF(OR(G43="NA",D43="NA",E43="NA",F43="NA"),"NA",SUM(G43)-SUM(D43:F43))</f>
        <v>0</v>
      </c>
      <c r="P43" s="245">
        <f>IF(OR(L43="NA",G43="NA",H43="NA",I43="NA",J43="NA",K43="NA"),"NA",SUM(L43)-SUM(G43:K43))</f>
        <v>1.8189894035458565E-12</v>
      </c>
    </row>
    <row r="44" spans="1:16" ht="10.35" customHeight="1" x14ac:dyDescent="0.25">
      <c r="A44" s="521" t="s">
        <v>2295</v>
      </c>
      <c r="B44" s="507" t="s">
        <v>2374</v>
      </c>
      <c r="C44" s="79" t="s">
        <v>33</v>
      </c>
      <c r="D44" s="240">
        <f>IF(AND(D31="NP",D17="NP"),"NP",IF(OR(D31="NA",D17="NA"),"NA",IF(ISNUMBER(D31)*ISNUMBER(D17),SUM(D31)+SUM(D17),"")))</f>
        <v>-11756.375708000018</v>
      </c>
      <c r="E44" s="240">
        <f t="shared" ref="E44:M44" si="13">IF(AND(E31="NP",E17="NP"),"NP",IF(OR(E31="NA",E17="NA"),"NA",IF(ISNUMBER(E31)*ISNUMBER(E17),SUM(E31)+SUM(E17),"")))</f>
        <v>1332.2495829999968</v>
      </c>
      <c r="F44" s="240">
        <f t="shared" si="13"/>
        <v>-104.157</v>
      </c>
      <c r="G44" s="240">
        <f t="shared" si="13"/>
        <v>-10528.283124999998</v>
      </c>
      <c r="H44" s="240">
        <f t="shared" si="13"/>
        <v>-719.91199999999947</v>
      </c>
      <c r="I44" s="240">
        <f t="shared" si="13"/>
        <v>568.56415700000514</v>
      </c>
      <c r="J44" s="240">
        <f t="shared" si="13"/>
        <v>-6562.6013589999993</v>
      </c>
      <c r="K44" s="240">
        <f t="shared" si="13"/>
        <v>-279.29399999999998</v>
      </c>
      <c r="L44" s="240">
        <f t="shared" si="13"/>
        <v>-17521.526327</v>
      </c>
      <c r="M44" s="240">
        <f t="shared" si="13"/>
        <v>-11248.195124999973</v>
      </c>
      <c r="N44" s="243"/>
      <c r="O44" s="244">
        <f>IF(OR(G44="NA",D44="NA",E44="NA",F44="NA"),"NA",SUM(G44)-SUM(D44:F44))</f>
        <v>2.1827872842550278E-11</v>
      </c>
      <c r="P44" s="245">
        <f>IF(OR(L44="NA",G44="NA",H44="NA",I44="NA",J44="NA",K44="NA"),"NA",SUM(L44)-SUM(G44:K44))</f>
        <v>-3.637978807091713E-12</v>
      </c>
    </row>
    <row r="45" spans="1:16" ht="10.35" customHeight="1" x14ac:dyDescent="0.25">
      <c r="A45" s="526" t="s">
        <v>352</v>
      </c>
      <c r="B45" s="516" t="s">
        <v>2375</v>
      </c>
      <c r="C45" s="101" t="s">
        <v>33</v>
      </c>
      <c r="D45" s="267" t="str">
        <f>+IF(ISBLANK(StatementII!E43),"",StatementII!E43)</f>
        <v/>
      </c>
      <c r="E45" s="267" t="str">
        <f>+IF(ISBLANK(StatementII!F43),"",StatementII!F43)</f>
        <v/>
      </c>
      <c r="F45" s="267" t="str">
        <f>+IF(ISBLANK(StatementII!G43),"",StatementII!G43)</f>
        <v/>
      </c>
      <c r="G45" s="267" t="str">
        <f>+IF(ISBLANK(StatementII!H43),"",StatementII!H43)</f>
        <v/>
      </c>
      <c r="H45" s="267" t="str">
        <f>+IF(ISBLANK(StatementII!I43),"",StatementII!I43)</f>
        <v/>
      </c>
      <c r="I45" s="267" t="str">
        <f>+IF(ISBLANK(StatementII!J43),"",StatementII!J43)</f>
        <v/>
      </c>
      <c r="J45" s="267" t="str">
        <f>+IF(ISBLANK(StatementII!K43),"",StatementII!K43)</f>
        <v/>
      </c>
      <c r="K45" s="267" t="str">
        <f>+IF(ISBLANK(StatementII!L43),"",StatementII!L43)</f>
        <v/>
      </c>
      <c r="L45" s="267" t="str">
        <f>+IF(ISBLANK(StatementII!M43),"",StatementII!M43)</f>
        <v/>
      </c>
      <c r="M45" s="267" t="str">
        <f>+IF(ISBLANK(StatementII!N43),"",StatementII!N43)</f>
        <v/>
      </c>
      <c r="N45" s="243"/>
      <c r="O45" s="269">
        <f>IF(OR(G45="NA",D45="NA",E45="NA",F45="NA"),"NA",SUM(G45)-SUM(D45:F45))</f>
        <v>0</v>
      </c>
      <c r="P45" s="270">
        <f>IF(OR(L45="NA",G45="NA",H45="NA",I45="NA",J45="NA",K45="NA"),"NA",SUM(L45)-SUM(G45:K45))</f>
        <v>0</v>
      </c>
    </row>
    <row r="46" spans="1:16" s="307" customFormat="1" ht="10.5" customHeight="1" x14ac:dyDescent="0.55000000000000004">
      <c r="A46" s="303"/>
      <c r="B46" s="304"/>
      <c r="C46" s="304"/>
      <c r="D46" s="305"/>
      <c r="E46" s="305"/>
      <c r="F46" s="305"/>
      <c r="G46" s="305"/>
      <c r="H46" s="305"/>
      <c r="I46" s="305"/>
      <c r="J46" s="305"/>
      <c r="K46" s="305"/>
      <c r="L46" s="305"/>
      <c r="M46" s="305"/>
      <c r="N46" s="305"/>
      <c r="O46" s="306"/>
      <c r="P46" s="306"/>
    </row>
    <row r="47" spans="1:16" s="312" customFormat="1" ht="15" customHeight="1" x14ac:dyDescent="0.15">
      <c r="A47" s="538" t="s">
        <v>2376</v>
      </c>
      <c r="B47" s="537"/>
      <c r="C47" s="308"/>
      <c r="D47" s="309"/>
      <c r="E47" s="309"/>
      <c r="F47" s="309"/>
      <c r="G47" s="309"/>
      <c r="H47" s="309"/>
      <c r="I47" s="309"/>
      <c r="J47" s="309"/>
      <c r="K47" s="309"/>
      <c r="L47" s="309"/>
      <c r="M47" s="310"/>
      <c r="N47" s="311"/>
      <c r="O47" s="311"/>
      <c r="P47" s="311"/>
    </row>
    <row r="48" spans="1:16" s="125" customFormat="1" ht="10.9" customHeight="1" x14ac:dyDescent="0.15">
      <c r="A48" s="539" t="s">
        <v>2377</v>
      </c>
      <c r="B48" s="535"/>
      <c r="D48" s="313"/>
      <c r="E48" s="313"/>
      <c r="F48" s="313"/>
      <c r="G48" s="313"/>
      <c r="H48" s="313"/>
      <c r="I48" s="313"/>
      <c r="J48" s="313"/>
      <c r="K48" s="313"/>
      <c r="L48" s="313"/>
      <c r="M48" s="313"/>
      <c r="N48" s="272"/>
      <c r="O48" s="272"/>
      <c r="P48" s="272"/>
    </row>
    <row r="49" spans="1:16" s="125" customFormat="1" ht="10.9" customHeight="1" x14ac:dyDescent="0.15">
      <c r="A49" s="540"/>
      <c r="B49" s="534" t="s">
        <v>589</v>
      </c>
      <c r="D49" s="314">
        <f t="shared" ref="D49:M49" si="14">IF(OR(D22="NA",D8="NA",D16="NA",D13="NA"),"NA",-SUM(D22)+SUM(D8)+SUM(D16)-SUM(D13))</f>
        <v>0</v>
      </c>
      <c r="E49" s="314">
        <f t="shared" si="14"/>
        <v>0</v>
      </c>
      <c r="F49" s="314">
        <f t="shared" si="14"/>
        <v>0</v>
      </c>
      <c r="G49" s="314">
        <f t="shared" si="14"/>
        <v>0</v>
      </c>
      <c r="H49" s="314">
        <f t="shared" si="14"/>
        <v>0</v>
      </c>
      <c r="I49" s="314">
        <f t="shared" si="14"/>
        <v>3.637978807091713E-12</v>
      </c>
      <c r="J49" s="314">
        <f t="shared" si="14"/>
        <v>0</v>
      </c>
      <c r="K49" s="314">
        <f t="shared" si="14"/>
        <v>0</v>
      </c>
      <c r="L49" s="314">
        <f t="shared" si="14"/>
        <v>0</v>
      </c>
      <c r="M49" s="314">
        <f t="shared" si="14"/>
        <v>0</v>
      </c>
      <c r="N49" s="272"/>
      <c r="O49" s="272"/>
      <c r="P49" s="272"/>
    </row>
    <row r="50" spans="1:16" s="125" customFormat="1" ht="10.9" customHeight="1" x14ac:dyDescent="0.15">
      <c r="A50" s="540"/>
      <c r="B50" s="534" t="s">
        <v>590</v>
      </c>
      <c r="D50" s="314">
        <f t="shared" ref="D50:M50" si="15">IF(OR(D23="NA",D8="NA",D13="NA"),"NA",-SUM(D23)+SUM(D8)-SUM(D13))</f>
        <v>0</v>
      </c>
      <c r="E50" s="314">
        <f t="shared" si="15"/>
        <v>0</v>
      </c>
      <c r="F50" s="314">
        <f t="shared" si="15"/>
        <v>0</v>
      </c>
      <c r="G50" s="314">
        <f t="shared" si="15"/>
        <v>0</v>
      </c>
      <c r="H50" s="314">
        <f t="shared" si="15"/>
        <v>0</v>
      </c>
      <c r="I50" s="314">
        <f t="shared" si="15"/>
        <v>0</v>
      </c>
      <c r="J50" s="314">
        <f t="shared" si="15"/>
        <v>0</v>
      </c>
      <c r="K50" s="314">
        <f t="shared" si="15"/>
        <v>0</v>
      </c>
      <c r="L50" s="314">
        <f t="shared" si="15"/>
        <v>0</v>
      </c>
      <c r="M50" s="314">
        <f t="shared" si="15"/>
        <v>0</v>
      </c>
      <c r="N50" s="272"/>
      <c r="O50" s="272"/>
      <c r="P50" s="272"/>
    </row>
    <row r="51" spans="1:16" s="125" customFormat="1" ht="10.9" customHeight="1" x14ac:dyDescent="0.15">
      <c r="A51" s="540"/>
      <c r="B51" s="534" t="s">
        <v>591</v>
      </c>
      <c r="D51" s="314">
        <f t="shared" ref="D51:M51" si="16">IF(OR(D31="NA",D8="NA",D13="NA",D25="NA"),"NA",-SUM(D31)+SUM(D8)-SUM(D13)-SUM(D25))</f>
        <v>-1.8189894035458565E-12</v>
      </c>
      <c r="E51" s="314">
        <f t="shared" si="16"/>
        <v>9.0949470177292824E-13</v>
      </c>
      <c r="F51" s="314">
        <f t="shared" si="16"/>
        <v>0</v>
      </c>
      <c r="G51" s="314">
        <f t="shared" si="16"/>
        <v>-1.0913936421275139E-11</v>
      </c>
      <c r="H51" s="314">
        <f t="shared" si="16"/>
        <v>8.8107299234252423E-13</v>
      </c>
      <c r="I51" s="314">
        <f t="shared" si="16"/>
        <v>9.0949470177292824E-13</v>
      </c>
      <c r="J51" s="314">
        <f t="shared" si="16"/>
        <v>-5.4569682106375694E-12</v>
      </c>
      <c r="K51" s="314">
        <f t="shared" si="16"/>
        <v>0</v>
      </c>
      <c r="L51" s="314">
        <f t="shared" si="16"/>
        <v>-1.0913936421275139E-11</v>
      </c>
      <c r="M51" s="314">
        <f t="shared" si="16"/>
        <v>-1.8189894035458565E-12</v>
      </c>
      <c r="N51" s="272"/>
      <c r="O51" s="272"/>
      <c r="P51" s="272"/>
    </row>
    <row r="52" spans="1:16" s="125" customFormat="1" ht="10.9" customHeight="1" x14ac:dyDescent="0.15">
      <c r="A52" s="540"/>
      <c r="B52" s="534" t="s">
        <v>592</v>
      </c>
      <c r="D52" s="314">
        <f t="shared" ref="D52:M52" si="17">IF(OR(D31="NA",D8="NA",D30="NA"),"NA",-SUM(D31)+SUM(D8)-SUM(D30))</f>
        <v>0</v>
      </c>
      <c r="E52" s="314">
        <f t="shared" si="17"/>
        <v>0</v>
      </c>
      <c r="F52" s="314">
        <f t="shared" si="17"/>
        <v>0</v>
      </c>
      <c r="G52" s="314">
        <f t="shared" si="17"/>
        <v>0</v>
      </c>
      <c r="H52" s="314">
        <f t="shared" si="17"/>
        <v>0</v>
      </c>
      <c r="I52" s="314">
        <f t="shared" si="17"/>
        <v>0</v>
      </c>
      <c r="J52" s="314">
        <f t="shared" si="17"/>
        <v>0</v>
      </c>
      <c r="K52" s="314">
        <f t="shared" si="17"/>
        <v>0</v>
      </c>
      <c r="L52" s="314">
        <f t="shared" si="17"/>
        <v>0</v>
      </c>
      <c r="M52" s="314">
        <f t="shared" si="17"/>
        <v>0</v>
      </c>
      <c r="N52" s="272"/>
      <c r="O52" s="272"/>
      <c r="P52" s="272"/>
    </row>
    <row r="53" spans="1:16" s="125" customFormat="1" ht="10.9" customHeight="1" x14ac:dyDescent="0.15">
      <c r="A53" s="540"/>
      <c r="B53" s="535" t="s">
        <v>2378</v>
      </c>
      <c r="D53" s="314">
        <f t="shared" ref="D53:M53" si="18">IF(OR(D13="NA",D8="NA",D36="NA",D39="NA",D25="NA",D33="NA"),"NA",-SUM(D13)+SUM(D8)+SUM(D36)+SUM(D39)-SUM(D25)-SUM(D33))</f>
        <v>-3.637978807091713E-12</v>
      </c>
      <c r="E53" s="314">
        <f t="shared" si="18"/>
        <v>9.0949470177292824E-13</v>
      </c>
      <c r="F53" s="314">
        <f t="shared" si="18"/>
        <v>0</v>
      </c>
      <c r="G53" s="314">
        <f t="shared" si="18"/>
        <v>0</v>
      </c>
      <c r="H53" s="314">
        <f t="shared" si="18"/>
        <v>-2.7284841053187847E-12</v>
      </c>
      <c r="I53" s="314">
        <f t="shared" si="18"/>
        <v>0</v>
      </c>
      <c r="J53" s="314">
        <f t="shared" si="18"/>
        <v>0</v>
      </c>
      <c r="K53" s="314">
        <f t="shared" si="18"/>
        <v>0</v>
      </c>
      <c r="L53" s="314">
        <f t="shared" si="18"/>
        <v>3.637978807091713E-12</v>
      </c>
      <c r="M53" s="314">
        <f t="shared" si="18"/>
        <v>-3.637978807091713E-12</v>
      </c>
      <c r="N53" s="272"/>
      <c r="O53" s="272"/>
      <c r="P53" s="272"/>
    </row>
    <row r="54" spans="1:16" s="125" customFormat="1" ht="10.9" customHeight="1" x14ac:dyDescent="0.15">
      <c r="A54" s="549"/>
      <c r="B54" s="550" t="s">
        <v>2379</v>
      </c>
      <c r="C54" s="79"/>
      <c r="D54" s="314">
        <f t="shared" ref="D54:M54" si="19">IF(OR(D30="NA",D8="NA",D36="NA",D39="NA",D33="NA"),"NA",-SUM(D30)+SUM(D8)+SUM(D36)+SUM(D39)-SUM(D33))</f>
        <v>-1.8189894035458565E-12</v>
      </c>
      <c r="E54" s="314">
        <f t="shared" si="19"/>
        <v>-9.0949470177292824E-13</v>
      </c>
      <c r="F54" s="314">
        <f t="shared" si="19"/>
        <v>0</v>
      </c>
      <c r="G54" s="314">
        <f t="shared" si="19"/>
        <v>1.0913936421275139E-11</v>
      </c>
      <c r="H54" s="314">
        <f t="shared" si="19"/>
        <v>-3.637978807091713E-12</v>
      </c>
      <c r="I54" s="314">
        <f t="shared" si="19"/>
        <v>-9.0949470177292824E-13</v>
      </c>
      <c r="J54" s="314">
        <f t="shared" si="19"/>
        <v>5.4569682106375694E-12</v>
      </c>
      <c r="K54" s="314">
        <f t="shared" si="19"/>
        <v>0</v>
      </c>
      <c r="L54" s="314">
        <f t="shared" si="19"/>
        <v>1.4551915228366852E-11</v>
      </c>
      <c r="M54" s="314">
        <f t="shared" si="19"/>
        <v>-1.8189894035458565E-12</v>
      </c>
      <c r="N54" s="272"/>
      <c r="O54" s="272"/>
      <c r="P54" s="272"/>
    </row>
    <row r="55" spans="1:16" s="287" customFormat="1" ht="10.5" customHeight="1" x14ac:dyDescent="0.15">
      <c r="A55" s="547"/>
      <c r="B55" s="548" t="s">
        <v>600</v>
      </c>
      <c r="C55" s="288"/>
      <c r="D55" s="286">
        <f t="shared" ref="D55:M55" si="20">IF(OR(D44="NA",D31="NA",D17="NA"),"NA",-SUM(D44)+SUM(D31)+SUM(D17))</f>
        <v>0</v>
      </c>
      <c r="E55" s="286">
        <f t="shared" si="20"/>
        <v>7.1054273576010019E-14</v>
      </c>
      <c r="F55" s="286">
        <f t="shared" si="20"/>
        <v>0</v>
      </c>
      <c r="G55" s="286">
        <f t="shared" si="20"/>
        <v>0</v>
      </c>
      <c r="H55" s="286">
        <f t="shared" si="20"/>
        <v>2.6645352591003757E-14</v>
      </c>
      <c r="I55" s="286">
        <f t="shared" si="20"/>
        <v>2.8421709430404007E-14</v>
      </c>
      <c r="J55" s="286">
        <f t="shared" si="20"/>
        <v>0</v>
      </c>
      <c r="K55" s="286">
        <f t="shared" si="20"/>
        <v>0</v>
      </c>
      <c r="L55" s="286">
        <f t="shared" si="20"/>
        <v>0</v>
      </c>
      <c r="M55" s="286">
        <f t="shared" si="20"/>
        <v>0</v>
      </c>
      <c r="N55" s="316"/>
      <c r="O55" s="316"/>
      <c r="P55" s="316"/>
    </row>
    <row r="56" spans="1:16" s="125" customFormat="1" ht="10.9" customHeight="1" x14ac:dyDescent="0.15">
      <c r="A56" s="539" t="s">
        <v>2380</v>
      </c>
      <c r="B56" s="535"/>
      <c r="D56" s="290"/>
      <c r="E56" s="290"/>
      <c r="F56" s="290"/>
      <c r="G56" s="290"/>
      <c r="H56" s="290"/>
      <c r="I56" s="290"/>
      <c r="J56" s="290"/>
      <c r="K56" s="290"/>
      <c r="L56" s="290"/>
      <c r="M56" s="290"/>
      <c r="N56" s="272"/>
      <c r="O56" s="272"/>
      <c r="P56" s="272"/>
    </row>
    <row r="57" spans="1:16" s="125" customFormat="1" ht="10.9" customHeight="1" x14ac:dyDescent="0.15">
      <c r="A57" s="540"/>
      <c r="B57" s="535" t="s">
        <v>593</v>
      </c>
      <c r="D57" s="314">
        <f t="shared" ref="D57:M57" si="21">IF(OR(D8="NA",D9="NA",D10="NA",D11="NA",D12="NA"),"NA",-SUM(D8)+SUM(D9)+SUM(D10)+SUM(D11)+SUM(D12))</f>
        <v>7.2759576141834259E-12</v>
      </c>
      <c r="E57" s="314">
        <f t="shared" si="21"/>
        <v>-1.8189894035458565E-12</v>
      </c>
      <c r="F57" s="314">
        <f t="shared" si="21"/>
        <v>-9.0949470177292824E-13</v>
      </c>
      <c r="G57" s="314">
        <f t="shared" si="21"/>
        <v>-7.2759576141834259E-12</v>
      </c>
      <c r="H57" s="314">
        <f t="shared" si="21"/>
        <v>2.7284841053187847E-12</v>
      </c>
      <c r="I57" s="314">
        <f t="shared" si="21"/>
        <v>9.0949470177292824E-13</v>
      </c>
      <c r="J57" s="314">
        <f t="shared" si="21"/>
        <v>0</v>
      </c>
      <c r="K57" s="314">
        <f t="shared" si="21"/>
        <v>1.0800249583553523E-12</v>
      </c>
      <c r="L57" s="314">
        <f t="shared" si="21"/>
        <v>2.1827872842550278E-11</v>
      </c>
      <c r="M57" s="314">
        <f t="shared" si="21"/>
        <v>0</v>
      </c>
      <c r="N57" s="272"/>
      <c r="O57" s="272"/>
      <c r="P57" s="272"/>
    </row>
    <row r="58" spans="1:16" s="125" customFormat="1" ht="10.9" customHeight="1" x14ac:dyDescent="0.15">
      <c r="A58" s="540"/>
      <c r="B58" s="535" t="s">
        <v>594</v>
      </c>
      <c r="D58" s="314">
        <f t="shared" ref="D58:M58" si="22">IF(OR(D13="NA",D14="NA",D15="NA",D16="NA",D17="NA",D18="NA",D19="NA",D20="NA",D21="NA"),"NA",-SUM(D13)+SUM(D14)+SUM(D15)+SUM(D16)+SUM(D17)+SUM(D18)+SUM(D19)+SUM(D20)+SUM(D21))</f>
        <v>-7.2759576141834259E-12</v>
      </c>
      <c r="E58" s="314">
        <f t="shared" si="22"/>
        <v>-4.5474735088646412E-13</v>
      </c>
      <c r="F58" s="314">
        <f t="shared" si="22"/>
        <v>3.637978807091713E-12</v>
      </c>
      <c r="G58" s="314">
        <f t="shared" si="22"/>
        <v>-2.9103830456733704E-11</v>
      </c>
      <c r="H58" s="314">
        <f t="shared" si="22"/>
        <v>-7.0485839387401938E-12</v>
      </c>
      <c r="I58" s="314">
        <f t="shared" si="22"/>
        <v>-4.5474735088646412E-13</v>
      </c>
      <c r="J58" s="314">
        <f t="shared" si="22"/>
        <v>-1.8189894035458565E-12</v>
      </c>
      <c r="K58" s="314">
        <f t="shared" si="22"/>
        <v>9.0949470177292824E-12</v>
      </c>
      <c r="L58" s="314">
        <f t="shared" si="22"/>
        <v>2.1827872842550278E-11</v>
      </c>
      <c r="M58" s="314">
        <f t="shared" si="22"/>
        <v>-7.2759576141834259E-12</v>
      </c>
      <c r="N58" s="272"/>
      <c r="O58" s="272"/>
      <c r="P58" s="272"/>
    </row>
    <row r="59" spans="1:16" s="125" customFormat="1" ht="10.9" customHeight="1" x14ac:dyDescent="0.15">
      <c r="A59" s="540"/>
      <c r="B59" s="535" t="s">
        <v>595</v>
      </c>
      <c r="D59" s="314">
        <f t="shared" ref="D59:M59" si="23">IF(OR(D25="NA",D26="NA",D27="NA",D28="NA",D29="NA"),"NA",-SUM(D25)+SUM(D26)+SUM(D27)+SUM(D28)+SUM(D29))</f>
        <v>1.1102230246251565E-13</v>
      </c>
      <c r="E59" s="314">
        <f t="shared" si="23"/>
        <v>-2.2737367544323206E-13</v>
      </c>
      <c r="F59" s="314">
        <f t="shared" si="23"/>
        <v>0</v>
      </c>
      <c r="G59" s="314">
        <f t="shared" si="23"/>
        <v>-5.4001247917767614E-13</v>
      </c>
      <c r="H59" s="314">
        <f t="shared" si="23"/>
        <v>4.4408920985006262E-15</v>
      </c>
      <c r="I59" s="314">
        <f t="shared" si="23"/>
        <v>7.1054273576010019E-15</v>
      </c>
      <c r="J59" s="314">
        <f t="shared" si="23"/>
        <v>3.979039320256561E-13</v>
      </c>
      <c r="K59" s="314">
        <f t="shared" si="23"/>
        <v>0</v>
      </c>
      <c r="L59" s="314">
        <f t="shared" si="23"/>
        <v>-6.2527760746888816E-13</v>
      </c>
      <c r="M59" s="314">
        <f t="shared" si="23"/>
        <v>3.1263880373444408E-13</v>
      </c>
      <c r="N59" s="272"/>
      <c r="O59" s="272"/>
      <c r="P59" s="272"/>
    </row>
    <row r="60" spans="1:16" s="125" customFormat="1" ht="10.9" customHeight="1" x14ac:dyDescent="0.15">
      <c r="A60" s="540"/>
      <c r="B60" s="535" t="s">
        <v>596</v>
      </c>
      <c r="D60" s="314">
        <f t="shared" ref="D60:M60" si="24">IF(OR(D33="NA",D34="NA",D35="NA"),"NA",-SUM(D33)+SUM(D34)+SUM(D35))</f>
        <v>-3.637978807091713E-12</v>
      </c>
      <c r="E60" s="314">
        <f t="shared" si="24"/>
        <v>-3.836930773104541E-13</v>
      </c>
      <c r="F60" s="314">
        <f t="shared" si="24"/>
        <v>0</v>
      </c>
      <c r="G60" s="314">
        <f t="shared" si="24"/>
        <v>-3.637978807091713E-12</v>
      </c>
      <c r="H60" s="314">
        <f t="shared" si="24"/>
        <v>0</v>
      </c>
      <c r="I60" s="314">
        <f t="shared" si="24"/>
        <v>-3.8991032624835498E-13</v>
      </c>
      <c r="J60" s="314">
        <f t="shared" si="24"/>
        <v>1.1646239528317892E-13</v>
      </c>
      <c r="K60" s="314">
        <f t="shared" si="24"/>
        <v>0</v>
      </c>
      <c r="L60" s="314">
        <f t="shared" si="24"/>
        <v>-1.8189894035458565E-12</v>
      </c>
      <c r="M60" s="314">
        <f t="shared" si="24"/>
        <v>0</v>
      </c>
      <c r="N60" s="272"/>
      <c r="O60" s="272"/>
      <c r="P60" s="272"/>
    </row>
    <row r="61" spans="1:16" s="125" customFormat="1" ht="10.9" customHeight="1" x14ac:dyDescent="0.15">
      <c r="A61" s="549"/>
      <c r="B61" s="550" t="s">
        <v>597</v>
      </c>
      <c r="C61" s="79"/>
      <c r="D61" s="314">
        <f t="shared" ref="D61:M61" si="25">IF(OR(D36="NA",D37="NA",D38="NA"),"NA",-SUM(D36)+SUM(D37)+SUM(D38))</f>
        <v>-7.2759576141834259E-12</v>
      </c>
      <c r="E61" s="314">
        <f t="shared" si="25"/>
        <v>0</v>
      </c>
      <c r="F61" s="314">
        <f t="shared" si="25"/>
        <v>0</v>
      </c>
      <c r="G61" s="314">
        <f t="shared" si="25"/>
        <v>0</v>
      </c>
      <c r="H61" s="314">
        <f t="shared" si="25"/>
        <v>-2.0321522242738865E-12</v>
      </c>
      <c r="I61" s="314">
        <f t="shared" si="25"/>
        <v>-5.6843418860808015E-14</v>
      </c>
      <c r="J61" s="314">
        <f t="shared" si="25"/>
        <v>-5.6843418860808015E-14</v>
      </c>
      <c r="K61" s="314">
        <f t="shared" si="25"/>
        <v>0</v>
      </c>
      <c r="L61" s="314">
        <f t="shared" si="25"/>
        <v>0</v>
      </c>
      <c r="M61" s="314">
        <f t="shared" si="25"/>
        <v>7.2759576141834259E-12</v>
      </c>
      <c r="N61" s="272"/>
      <c r="O61" s="272"/>
      <c r="P61" s="272"/>
    </row>
    <row r="62" spans="1:16" s="125" customFormat="1" ht="10.9" customHeight="1" x14ac:dyDescent="0.15">
      <c r="A62" s="540"/>
      <c r="B62" s="535" t="s">
        <v>601</v>
      </c>
      <c r="D62" s="314">
        <f t="shared" ref="D62:M62" si="26">IF(OR(D41="NA",D13="NA",D16="NA"),"NA",-SUM(D41)+SUM(D13)-SUM(D16))</f>
        <v>6.5938365878537297E-12</v>
      </c>
      <c r="E62" s="314">
        <f t="shared" si="26"/>
        <v>2.2737367544323206E-13</v>
      </c>
      <c r="F62" s="314">
        <f t="shared" si="26"/>
        <v>0</v>
      </c>
      <c r="G62" s="314">
        <f t="shared" si="26"/>
        <v>-4.0927261579781771E-12</v>
      </c>
      <c r="H62" s="314">
        <f t="shared" si="26"/>
        <v>1.3393730569077889E-12</v>
      </c>
      <c r="I62" s="314">
        <f t="shared" si="26"/>
        <v>1.5916157281026244E-12</v>
      </c>
      <c r="J62" s="314">
        <f t="shared" si="26"/>
        <v>0</v>
      </c>
      <c r="K62" s="314">
        <f t="shared" si="26"/>
        <v>0</v>
      </c>
      <c r="L62" s="314">
        <f t="shared" si="26"/>
        <v>-8.1854523159563541E-12</v>
      </c>
      <c r="M62" s="314">
        <f t="shared" si="26"/>
        <v>4.5474735088646412E-12</v>
      </c>
      <c r="N62" s="272"/>
      <c r="O62" s="272"/>
      <c r="P62" s="272"/>
    </row>
    <row r="63" spans="1:16" s="125" customFormat="1" ht="10.9" customHeight="1" x14ac:dyDescent="0.15">
      <c r="A63" s="541"/>
      <c r="B63" s="536" t="s">
        <v>602</v>
      </c>
      <c r="C63" s="154"/>
      <c r="D63" s="317">
        <f t="shared" ref="D63:M63" si="27">IF(OR(D42="NA",D25="NA",D16="NA"),"NA",-SUM(D42)+SUM(D25)+SUM(D16))</f>
        <v>-2.2737367544323206E-13</v>
      </c>
      <c r="E63" s="317">
        <f t="shared" si="27"/>
        <v>-2.2737367544323206E-13</v>
      </c>
      <c r="F63" s="317">
        <f t="shared" si="27"/>
        <v>0</v>
      </c>
      <c r="G63" s="317">
        <f t="shared" si="27"/>
        <v>4.5474735088646412E-13</v>
      </c>
      <c r="H63" s="317">
        <f t="shared" si="27"/>
        <v>-3.5527136788005009E-15</v>
      </c>
      <c r="I63" s="317">
        <f t="shared" si="27"/>
        <v>0</v>
      </c>
      <c r="J63" s="317">
        <f t="shared" si="27"/>
        <v>-1.8189894035458565E-12</v>
      </c>
      <c r="K63" s="317">
        <f t="shared" si="27"/>
        <v>0</v>
      </c>
      <c r="L63" s="317">
        <f t="shared" si="27"/>
        <v>9.0949470177292824E-13</v>
      </c>
      <c r="M63" s="317">
        <f t="shared" si="27"/>
        <v>9.0949470177292824E-13</v>
      </c>
      <c r="N63" s="272"/>
      <c r="O63" s="272"/>
      <c r="P63" s="272"/>
    </row>
    <row r="64" spans="1:16" s="125" customFormat="1" ht="10.9" customHeight="1" x14ac:dyDescent="0.15">
      <c r="A64" s="539" t="s">
        <v>2381</v>
      </c>
      <c r="B64" s="535"/>
      <c r="D64" s="290"/>
      <c r="E64" s="290"/>
      <c r="F64" s="290"/>
      <c r="G64" s="290"/>
      <c r="H64" s="290"/>
      <c r="I64" s="290"/>
      <c r="J64" s="290"/>
      <c r="K64" s="290"/>
      <c r="L64" s="290"/>
      <c r="M64" s="290"/>
      <c r="N64" s="272"/>
      <c r="O64" s="272"/>
      <c r="P64" s="272"/>
    </row>
    <row r="65" spans="1:16" s="125" customFormat="1" ht="10.9" customHeight="1" x14ac:dyDescent="0.15">
      <c r="A65" s="540"/>
      <c r="B65" s="535" t="s">
        <v>2382</v>
      </c>
      <c r="D65" s="314">
        <f>IF(OR(D8="NA",Table1!E8="NA"),"NA",-SUM(D8)+SUM(Table1!E8))</f>
        <v>0</v>
      </c>
      <c r="E65" s="314">
        <f>IF(OR(E8="NA",Table1!F8="NA"),"NA",-SUM(E8)+SUM(Table1!F8))</f>
        <v>0</v>
      </c>
      <c r="F65" s="314">
        <f>IF(OR(F8="NA",Table1!G8="NA"),"NA",-SUM(F8)+SUM(Table1!G8))</f>
        <v>0</v>
      </c>
      <c r="G65" s="314">
        <f>IF(OR(G8="NA",Table1!H8="NA"),"NA",-SUM(G8)+SUM(Table1!H8))</f>
        <v>0</v>
      </c>
      <c r="H65" s="314">
        <f>IF(OR(H8="NA",Table1!I8="NA"),"NA",-SUM(H8)+SUM(Table1!I8))</f>
        <v>0</v>
      </c>
      <c r="I65" s="314">
        <f>IF(OR(I8="NA",Table1!J8="NA"),"NA",-SUM(I8)+SUM(Table1!J8))</f>
        <v>0</v>
      </c>
      <c r="J65" s="314">
        <f>IF(OR(J8="NA",Table1!K8="NA"),"NA",-SUM(J8)+SUM(Table1!K8))</f>
        <v>0</v>
      </c>
      <c r="K65" s="314">
        <f>IF(OR(K8="NA",Table1!L8="NA"),"NA",-SUM(K8)+SUM(Table1!L8))</f>
        <v>0</v>
      </c>
      <c r="L65" s="314">
        <f>IF(OR(L8="NA",Table1!M8="NA"),"NA",-SUM(L8)+SUM(Table1!M8))</f>
        <v>0</v>
      </c>
      <c r="M65" s="314">
        <f>IF(OR(M8="NA",Table1!N8="NA"),"NA",-SUM(M8)+SUM(Table1!N8))</f>
        <v>0</v>
      </c>
      <c r="N65" s="272"/>
      <c r="O65" s="272"/>
      <c r="P65" s="272"/>
    </row>
    <row r="66" spans="1:16" s="125" customFormat="1" ht="10.9" customHeight="1" x14ac:dyDescent="0.15">
      <c r="A66" s="540"/>
      <c r="B66" s="535" t="s">
        <v>2383</v>
      </c>
      <c r="D66" s="314">
        <f>IF(OR(D9="NA",Table1!E9="NA"),"NA",-SUM(D9)+SUM(Table1!E9))</f>
        <v>0</v>
      </c>
      <c r="E66" s="314">
        <f>IF(OR(E9="NA",Table1!F9="NA"),"NA",-SUM(E9)+SUM(Table1!F9))</f>
        <v>0</v>
      </c>
      <c r="F66" s="314">
        <f>IF(OR(F9="NA",Table1!G9="NA"),"NA",-SUM(F9)+SUM(Table1!G9))</f>
        <v>0</v>
      </c>
      <c r="G66" s="314">
        <f>IF(OR(G9="NA",Table1!H9="NA"),"NA",-SUM(G9)+SUM(Table1!H9))</f>
        <v>0</v>
      </c>
      <c r="H66" s="314">
        <f>IF(OR(H9="NA",Table1!I9="NA"),"NA",-SUM(H9)+SUM(Table1!I9))</f>
        <v>0</v>
      </c>
      <c r="I66" s="314">
        <f>IF(OR(I9="NA",Table1!J9="NA"),"NA",-SUM(I9)+SUM(Table1!J9))</f>
        <v>0</v>
      </c>
      <c r="J66" s="314">
        <f>IF(OR(J9="NA",Table1!K9="NA"),"NA",-SUM(J9)+SUM(Table1!K9))</f>
        <v>0</v>
      </c>
      <c r="K66" s="314">
        <f>IF(OR(K9="NA",Table1!L9="NA"),"NA",-SUM(K9)+SUM(Table1!L9))</f>
        <v>0</v>
      </c>
      <c r="L66" s="314">
        <f>IF(OR(L9="NA",Table1!M9="NA"),"NA",-SUM(L9)+SUM(Table1!M9))</f>
        <v>0</v>
      </c>
      <c r="M66" s="314">
        <f>IF(OR(M9="NA",Table1!N9="NA"),"NA",-SUM(M9)+SUM(Table1!N9))</f>
        <v>0</v>
      </c>
      <c r="N66" s="272"/>
      <c r="O66" s="272"/>
      <c r="P66" s="272"/>
    </row>
    <row r="67" spans="1:16" s="125" customFormat="1" ht="10.9" customHeight="1" x14ac:dyDescent="0.15">
      <c r="A67" s="540"/>
      <c r="B67" s="535" t="s">
        <v>2384</v>
      </c>
      <c r="D67" s="314">
        <f>IF(OR(D10="NA",Table1!E42="NA"),"NA",-SUM(D10)+SUM(Table1!E42))</f>
        <v>0</v>
      </c>
      <c r="E67" s="314">
        <f>IF(OR(E10="NA",Table1!F42="NA"),"NA",-SUM(E10)+SUM(Table1!F42))</f>
        <v>0</v>
      </c>
      <c r="F67" s="314">
        <f>IF(OR(F10="NA",Table1!G42="NA"),"NA",-SUM(F10)+SUM(Table1!G42))</f>
        <v>0</v>
      </c>
      <c r="G67" s="314">
        <f>IF(OR(G10="NA",Table1!H42="NA"),"NA",-SUM(G10)+SUM(Table1!H42))</f>
        <v>0</v>
      </c>
      <c r="H67" s="314">
        <f>IF(OR(H10="NA",Table1!I42="NA"),"NA",-SUM(H10)+SUM(Table1!I42))</f>
        <v>0</v>
      </c>
      <c r="I67" s="314">
        <f>IF(OR(I10="NA",Table1!J42="NA"),"NA",-SUM(I10)+SUM(Table1!J42))</f>
        <v>0</v>
      </c>
      <c r="J67" s="314">
        <f>IF(OR(J10="NA",Table1!K42="NA"),"NA",-SUM(J10)+SUM(Table1!K42))</f>
        <v>0</v>
      </c>
      <c r="K67" s="314">
        <f>IF(OR(K10="NA",Table1!L42="NA"),"NA",-SUM(K10)+SUM(Table1!L42))</f>
        <v>0</v>
      </c>
      <c r="L67" s="314">
        <f>IF(OR(L10="NA",Table1!M42="NA"),"NA",-SUM(L10)+SUM(Table1!M42))</f>
        <v>0</v>
      </c>
      <c r="M67" s="314">
        <f>IF(OR(M10="NA",Table1!N42="NA"),"NA",-SUM(M10)+SUM(Table1!N42))</f>
        <v>0</v>
      </c>
      <c r="N67" s="272"/>
      <c r="O67" s="272"/>
      <c r="P67" s="272"/>
    </row>
    <row r="68" spans="1:16" s="125" customFormat="1" ht="10.9" customHeight="1" x14ac:dyDescent="0.15">
      <c r="A68" s="540"/>
      <c r="B68" s="535" t="s">
        <v>2385</v>
      </c>
      <c r="D68" s="314">
        <f>IF(OR(D11="NA",Table1!E52="NA"),"NA",-SUM(D11)+SUM(Table1!E52))</f>
        <v>0</v>
      </c>
      <c r="E68" s="314">
        <f>IF(OR(E11="NA",Table1!F52="NA"),"NA",-SUM(E11)+SUM(Table1!F52))</f>
        <v>0</v>
      </c>
      <c r="F68" s="314">
        <f>IF(OR(F11="NA",Table1!G52="NA"),"NA",-SUM(F11)+SUM(Table1!G52))</f>
        <v>0</v>
      </c>
      <c r="G68" s="314">
        <f>IF(OR(G11="NA",Table1!H52="NA"),"NA",-SUM(G11)+SUM(Table1!H52))</f>
        <v>0</v>
      </c>
      <c r="H68" s="314">
        <f>IF(OR(H11="NA",Table1!I52="NA"),"NA",-SUM(H11)+SUM(Table1!I52))</f>
        <v>0</v>
      </c>
      <c r="I68" s="314">
        <f>IF(OR(I11="NA",Table1!J52="NA"),"NA",-SUM(I11)+SUM(Table1!J52))</f>
        <v>0</v>
      </c>
      <c r="J68" s="314">
        <f>IF(OR(J11="NA",Table1!K52="NA"),"NA",-SUM(J11)+SUM(Table1!K52))</f>
        <v>0</v>
      </c>
      <c r="K68" s="314">
        <f>IF(OR(K11="NA",Table1!L52="NA"),"NA",-SUM(K11)+SUM(Table1!L52))</f>
        <v>0</v>
      </c>
      <c r="L68" s="314">
        <f>IF(OR(L11="NA",Table1!M52="NA"),"NA",-SUM(L11)+SUM(Table1!M52))</f>
        <v>0</v>
      </c>
      <c r="M68" s="314">
        <f>IF(OR(M11="NA",Table1!N52="NA"),"NA",-SUM(M11)+SUM(Table1!N52))</f>
        <v>0</v>
      </c>
      <c r="N68" s="272"/>
      <c r="O68" s="272"/>
      <c r="P68" s="272"/>
    </row>
    <row r="69" spans="1:16" s="125" customFormat="1" ht="10.9" customHeight="1" x14ac:dyDescent="0.15">
      <c r="A69" s="540"/>
      <c r="B69" s="535" t="s">
        <v>2386</v>
      </c>
      <c r="D69" s="314">
        <f>IF(OR(D12="NA",Table1!E62="NA"),"NA",-SUM(D12)+SUM(Table1!E62))</f>
        <v>0</v>
      </c>
      <c r="E69" s="314">
        <f>IF(OR(E12="NA",Table1!F62="NA"),"NA",-SUM(E12)+SUM(Table1!F62))</f>
        <v>0</v>
      </c>
      <c r="F69" s="314">
        <f>IF(OR(F12="NA",Table1!G62="NA"),"NA",-SUM(F12)+SUM(Table1!G62))</f>
        <v>0</v>
      </c>
      <c r="G69" s="314">
        <f>IF(OR(G12="NA",Table1!H62="NA"),"NA",-SUM(G12)+SUM(Table1!H62))</f>
        <v>0</v>
      </c>
      <c r="H69" s="314">
        <f>IF(OR(H12="NA",Table1!I62="NA"),"NA",-SUM(H12)+SUM(Table1!I62))</f>
        <v>0</v>
      </c>
      <c r="I69" s="314">
        <f>IF(OR(I12="NA",Table1!J62="NA"),"NA",-SUM(I12)+SUM(Table1!J62))</f>
        <v>0</v>
      </c>
      <c r="J69" s="314">
        <f>IF(OR(J12="NA",Table1!K62="NA"),"NA",-SUM(J12)+SUM(Table1!K62))</f>
        <v>0</v>
      </c>
      <c r="K69" s="314">
        <f>IF(OR(K12="NA",Table1!L62="NA"),"NA",-SUM(K12)+SUM(Table1!L62))</f>
        <v>0</v>
      </c>
      <c r="L69" s="314">
        <f>IF(OR(L12="NA",Table1!M62="NA"),"NA",-SUM(L12)+SUM(Table1!M62))</f>
        <v>0</v>
      </c>
      <c r="M69" s="314">
        <f>IF(OR(M12="NA",Table1!N62="NA"),"NA",-SUM(M12)+SUM(Table1!N62))</f>
        <v>0</v>
      </c>
      <c r="N69" s="272"/>
      <c r="O69" s="272"/>
      <c r="P69" s="272"/>
    </row>
    <row r="70" spans="1:16" s="125" customFormat="1" ht="10.9" customHeight="1" x14ac:dyDescent="0.15">
      <c r="A70" s="540"/>
      <c r="B70" s="535" t="s">
        <v>2387</v>
      </c>
      <c r="D70" s="314">
        <f>IF(OR(D13="NA",Table2!E8="NA"),"NA",-SUM(D13)+SUM(Table2!E8))</f>
        <v>0</v>
      </c>
      <c r="E70" s="314">
        <f>IF(OR(E13="NA",Table2!F8="NA"),"NA",-SUM(E13)+SUM(Table2!F8))</f>
        <v>0</v>
      </c>
      <c r="F70" s="314">
        <f>IF(OR(F13="NA",Table2!G8="NA"),"NA",-SUM(F13)+SUM(Table2!G8))</f>
        <v>0</v>
      </c>
      <c r="G70" s="314">
        <f>IF(OR(G13="NA",Table2!H8="NA"),"NA",-SUM(G13)+SUM(Table2!H8))</f>
        <v>0</v>
      </c>
      <c r="H70" s="314">
        <f>IF(OR(H13="NA",Table2!I8="NA"),"NA",-SUM(H13)+SUM(Table2!I8))</f>
        <v>0</v>
      </c>
      <c r="I70" s="314">
        <f>IF(OR(I13="NA",Table2!J8="NA"),"NA",-SUM(I13)+SUM(Table2!J8))</f>
        <v>0</v>
      </c>
      <c r="J70" s="314">
        <f>IF(OR(J13="NA",Table2!K8="NA"),"NA",-SUM(J13)+SUM(Table2!K8))</f>
        <v>0</v>
      </c>
      <c r="K70" s="314">
        <f>IF(OR(K13="NA",Table2!L8="NA"),"NA",-SUM(K13)+SUM(Table2!L8))</f>
        <v>0</v>
      </c>
      <c r="L70" s="314">
        <f>IF(OR(L13="NA",Table2!M8="NA"),"NA",-SUM(L13)+SUM(Table2!M8))</f>
        <v>0</v>
      </c>
      <c r="M70" s="314">
        <f>IF(OR(M13="NA",Table2!N8="NA"),"NA",-SUM(M13)+SUM(Table2!N8))</f>
        <v>0</v>
      </c>
      <c r="N70" s="272"/>
      <c r="O70" s="272"/>
      <c r="P70" s="272"/>
    </row>
    <row r="71" spans="1:16" s="125" customFormat="1" ht="10.9" customHeight="1" x14ac:dyDescent="0.15">
      <c r="A71" s="540"/>
      <c r="B71" s="535" t="s">
        <v>2388</v>
      </c>
      <c r="D71" s="314">
        <f>IF(OR(D14="NA",Table2!E9="NA"),"NA",-SUM(D14)+SUM(Table2!E9))</f>
        <v>0</v>
      </c>
      <c r="E71" s="314">
        <f>IF(OR(E14="NA",Table2!F9="NA"),"NA",-SUM(E14)+SUM(Table2!F9))</f>
        <v>0</v>
      </c>
      <c r="F71" s="314">
        <f>IF(OR(F14="NA",Table2!G9="NA"),"NA",-SUM(F14)+SUM(Table2!G9))</f>
        <v>0</v>
      </c>
      <c r="G71" s="314">
        <f>IF(OR(G14="NA",Table2!H9="NA"),"NA",-SUM(G14)+SUM(Table2!H9))</f>
        <v>0</v>
      </c>
      <c r="H71" s="314">
        <f>IF(OR(H14="NA",Table2!I9="NA"),"NA",-SUM(H14)+SUM(Table2!I9))</f>
        <v>0</v>
      </c>
      <c r="I71" s="314">
        <f>IF(OR(I14="NA",Table2!J9="NA"),"NA",-SUM(I14)+SUM(Table2!J9))</f>
        <v>0</v>
      </c>
      <c r="J71" s="314">
        <f>IF(OR(J14="NA",Table2!K9="NA"),"NA",-SUM(J14)+SUM(Table2!K9))</f>
        <v>0</v>
      </c>
      <c r="K71" s="314">
        <f>IF(OR(K14="NA",Table2!L9="NA"),"NA",-SUM(K14)+SUM(Table2!L9))</f>
        <v>0</v>
      </c>
      <c r="L71" s="314">
        <f>IF(OR(L14="NA",Table2!M9="NA"),"NA",-SUM(L14)+SUM(Table2!M9))</f>
        <v>0</v>
      </c>
      <c r="M71" s="314">
        <f>IF(OR(M14="NA",Table2!N9="NA"),"NA",-SUM(M14)+SUM(Table2!N9))</f>
        <v>0</v>
      </c>
      <c r="N71" s="272"/>
      <c r="O71" s="272"/>
      <c r="P71" s="272"/>
    </row>
    <row r="72" spans="1:16" s="125" customFormat="1" ht="10.9" customHeight="1" x14ac:dyDescent="0.15">
      <c r="A72" s="540"/>
      <c r="B72" s="535" t="s">
        <v>2389</v>
      </c>
      <c r="D72" s="314">
        <f>IF(OR(D15="NA",Table2!E14="NA"),"NA",-SUM(D15)+SUM(Table2!E14))</f>
        <v>0</v>
      </c>
      <c r="E72" s="314">
        <f>IF(OR(E15="NA",Table2!F14="NA"),"NA",-SUM(E15)+SUM(Table2!F14))</f>
        <v>0</v>
      </c>
      <c r="F72" s="314">
        <f>IF(OR(F15="NA",Table2!G14="NA"),"NA",-SUM(F15)+SUM(Table2!G14))</f>
        <v>0</v>
      </c>
      <c r="G72" s="314">
        <f>IF(OR(G15="NA",Table2!H14="NA"),"NA",-SUM(G15)+SUM(Table2!H14))</f>
        <v>0</v>
      </c>
      <c r="H72" s="314">
        <f>IF(OR(H15="NA",Table2!I14="NA"),"NA",-SUM(H15)+SUM(Table2!I14))</f>
        <v>0</v>
      </c>
      <c r="I72" s="314">
        <f>IF(OR(I15="NA",Table2!J14="NA"),"NA",-SUM(I15)+SUM(Table2!J14))</f>
        <v>0</v>
      </c>
      <c r="J72" s="314">
        <f>IF(OR(J15="NA",Table2!K14="NA"),"NA",-SUM(J15)+SUM(Table2!K14))</f>
        <v>0</v>
      </c>
      <c r="K72" s="314">
        <f>IF(OR(K15="NA",Table2!L14="NA"),"NA",-SUM(K15)+SUM(Table2!L14))</f>
        <v>0</v>
      </c>
      <c r="L72" s="314">
        <f>IF(OR(L15="NA",Table2!M14="NA"),"NA",-SUM(L15)+SUM(Table2!M14))</f>
        <v>0</v>
      </c>
      <c r="M72" s="314">
        <f>IF(OR(M15="NA",Table2!N14="NA"),"NA",-SUM(M15)+SUM(Table2!N14))</f>
        <v>0</v>
      </c>
      <c r="N72" s="272"/>
      <c r="O72" s="272"/>
      <c r="P72" s="272"/>
    </row>
    <row r="73" spans="1:16" s="125" customFormat="1" ht="10.9" customHeight="1" x14ac:dyDescent="0.15">
      <c r="A73" s="540"/>
      <c r="B73" s="535" t="s">
        <v>2390</v>
      </c>
      <c r="D73" s="314">
        <f>IF(OR(D16="NA",Table2!E15="NA"),"NA",-SUM(D16)+SUM(Table2!E15))</f>
        <v>0</v>
      </c>
      <c r="E73" s="314">
        <f>IF(OR(E16="NA",Table2!F15="NA"),"NA",-SUM(E16)+SUM(Table2!F15))</f>
        <v>0</v>
      </c>
      <c r="F73" s="314">
        <f>IF(OR(F16="NA",Table2!G15="NA"),"NA",-SUM(F16)+SUM(Table2!G15))</f>
        <v>0</v>
      </c>
      <c r="G73" s="314">
        <f>IF(OR(G16="NA",Table2!H15="NA"),"NA",-SUM(G16)+SUM(Table2!H15))</f>
        <v>0</v>
      </c>
      <c r="H73" s="314">
        <f>IF(OR(H16="NA",Table2!I15="NA"),"NA",-SUM(H16)+SUM(Table2!I15))</f>
        <v>0</v>
      </c>
      <c r="I73" s="314">
        <f>IF(OR(I16="NA",Table2!J15="NA"),"NA",-SUM(I16)+SUM(Table2!J15))</f>
        <v>0</v>
      </c>
      <c r="J73" s="314">
        <f>IF(OR(J16="NA",Table2!K15="NA"),"NA",-SUM(J16)+SUM(Table2!K15))</f>
        <v>0</v>
      </c>
      <c r="K73" s="314">
        <f>IF(OR(K16="NA",Table2!L15="NA"),"NA",-SUM(K16)+SUM(Table2!L15))</f>
        <v>0</v>
      </c>
      <c r="L73" s="314">
        <f>IF(OR(L16="NA",Table2!M15="NA"),"NA",-SUM(L16)+SUM(Table2!M15))</f>
        <v>0</v>
      </c>
      <c r="M73" s="314">
        <f>IF(OR(M16="NA",Table2!N15="NA"),"NA",-SUM(M16)+SUM(Table2!N15))</f>
        <v>0</v>
      </c>
      <c r="N73" s="272"/>
      <c r="O73" s="272"/>
      <c r="P73" s="272"/>
    </row>
    <row r="74" spans="1:16" s="125" customFormat="1" ht="10.9" customHeight="1" x14ac:dyDescent="0.15">
      <c r="A74" s="540"/>
      <c r="B74" s="535" t="s">
        <v>2391</v>
      </c>
      <c r="D74" s="314">
        <f>IF(OR(D16="NA",Table3!E89="NA"),"NA",-SUM(D16)+SUM(Table3!E89))</f>
        <v>-1453.7819999999999</v>
      </c>
      <c r="E74" s="314">
        <f>IF(OR(E16="NA",Table3!F89="NA"),"NA",-SUM(E16)+SUM(Table3!F89))</f>
        <v>-486.12599999999998</v>
      </c>
      <c r="F74" s="314">
        <f>IF(OR(F16="NA",Table3!G89="NA"),"NA",-SUM(F16)+SUM(Table3!G89))</f>
        <v>0</v>
      </c>
      <c r="G74" s="314">
        <f>IF(OR(G16="NA",Table3!H89="NA"),"NA",-SUM(G16)+SUM(Table3!H89))</f>
        <v>-1939.9079999999999</v>
      </c>
      <c r="H74" s="314">
        <f>IF(OR(H16="NA",Table3!I89="NA"),"NA",-SUM(H16)+SUM(Table3!I89))</f>
        <v>-22.577999999999999</v>
      </c>
      <c r="I74" s="314">
        <f>IF(OR(I16="NA",Table3!J89="NA"),"NA",-SUM(I16)+SUM(Table3!J89))</f>
        <v>-629.09699999999998</v>
      </c>
      <c r="J74" s="314">
        <f>IF(OR(J16="NA",Table3!K89="NA"),"NA",-SUM(J16)+SUM(Table3!K89))</f>
        <v>-1553.9639999999999</v>
      </c>
      <c r="K74" s="314">
        <f>IF(OR(K16="NA",Table3!L89="NA"),"NA",-SUM(K16)+SUM(Table3!L89))</f>
        <v>0</v>
      </c>
      <c r="L74" s="314">
        <f>IF(OR(L16="NA",Table3!M89="NA"),"NA",-SUM(L16)+SUM(Table3!M89))</f>
        <v>-4145.5469999999996</v>
      </c>
      <c r="M74" s="314">
        <f>IF(OR(M16="NA",Table3!N89="NA"),"NA",-SUM(M16)+SUM(Table3!N89))</f>
        <v>-1962.4859999999999</v>
      </c>
      <c r="N74" s="272"/>
      <c r="O74" s="272"/>
      <c r="P74" s="272"/>
    </row>
    <row r="75" spans="1:16" s="125" customFormat="1" ht="10.9" customHeight="1" x14ac:dyDescent="0.15">
      <c r="A75" s="540"/>
      <c r="B75" s="535" t="s">
        <v>2392</v>
      </c>
      <c r="D75" s="314">
        <f>IF(OR(D17="NA",Table2!E16="NA"),"NA",-SUM(D17)+SUM(Table2!E16))</f>
        <v>0</v>
      </c>
      <c r="E75" s="314">
        <f>IF(OR(E17="NA",Table2!F16="NA"),"NA",-SUM(E17)+SUM(Table2!F16))</f>
        <v>0</v>
      </c>
      <c r="F75" s="314">
        <f>IF(OR(F17="NA",Table2!G16="NA"),"NA",-SUM(F17)+SUM(Table2!G16))</f>
        <v>0</v>
      </c>
      <c r="G75" s="314">
        <f>IF(OR(G17="NA",Table2!H16="NA"),"NA",-SUM(G17)+SUM(Table2!H16))</f>
        <v>0</v>
      </c>
      <c r="H75" s="314">
        <f>IF(OR(H17="NA",Table2!I16="NA"),"NA",-SUM(H17)+SUM(Table2!I16))</f>
        <v>0</v>
      </c>
      <c r="I75" s="314">
        <f>IF(OR(I17="NA",Table2!J16="NA"),"NA",-SUM(I17)+SUM(Table2!J16))</f>
        <v>0</v>
      </c>
      <c r="J75" s="314">
        <f>IF(OR(J17="NA",Table2!K16="NA"),"NA",-SUM(J17)+SUM(Table2!K16))</f>
        <v>0</v>
      </c>
      <c r="K75" s="314">
        <f>IF(OR(K17="NA",Table2!L16="NA"),"NA",-SUM(K17)+SUM(Table2!L16))</f>
        <v>0</v>
      </c>
      <c r="L75" s="314">
        <f>IF(OR(L17="NA",Table2!M16="NA"),"NA",-SUM(L17)+SUM(Table2!M16))</f>
        <v>0</v>
      </c>
      <c r="M75" s="314">
        <f>IF(OR(M17="NA",Table2!N16="NA"),"NA",-SUM(M17)+SUM(Table2!N16))</f>
        <v>0</v>
      </c>
      <c r="N75" s="272"/>
      <c r="O75" s="272"/>
      <c r="P75" s="272"/>
    </row>
    <row r="76" spans="1:16" s="125" customFormat="1" ht="10.9" customHeight="1" x14ac:dyDescent="0.15">
      <c r="A76" s="540"/>
      <c r="B76" s="535" t="s">
        <v>2393</v>
      </c>
      <c r="D76" s="314">
        <f>IF(OR(D18="NA",Table2!E20="NA"),"NA",-SUM(D18)+SUM(Table2!E20))</f>
        <v>0</v>
      </c>
      <c r="E76" s="314">
        <f>IF(OR(E18="NA",Table2!F20="NA"),"NA",-SUM(E18)+SUM(Table2!F20))</f>
        <v>0</v>
      </c>
      <c r="F76" s="314">
        <f>IF(OR(F18="NA",Table2!G20="NA"),"NA",-SUM(F18)+SUM(Table2!G20))</f>
        <v>0</v>
      </c>
      <c r="G76" s="314">
        <f>IF(OR(G18="NA",Table2!H20="NA"),"NA",-SUM(G18)+SUM(Table2!H20))</f>
        <v>0</v>
      </c>
      <c r="H76" s="314">
        <f>IF(OR(H18="NA",Table2!I20="NA"),"NA",-SUM(H18)+SUM(Table2!I20))</f>
        <v>0</v>
      </c>
      <c r="I76" s="314">
        <f>IF(OR(I18="NA",Table2!J20="NA"),"NA",-SUM(I18)+SUM(Table2!J20))</f>
        <v>0</v>
      </c>
      <c r="J76" s="314">
        <f>IF(OR(J18="NA",Table2!K20="NA"),"NA",-SUM(J18)+SUM(Table2!K20))</f>
        <v>0</v>
      </c>
      <c r="K76" s="314">
        <f>IF(OR(K18="NA",Table2!L20="NA"),"NA",-SUM(K18)+SUM(Table2!L20))</f>
        <v>0</v>
      </c>
      <c r="L76" s="314">
        <f>IF(OR(L18="NA",Table2!M20="NA"),"NA",-SUM(L18)+SUM(Table2!M20))</f>
        <v>0</v>
      </c>
      <c r="M76" s="314">
        <f>IF(OR(M18="NA",Table2!N20="NA"),"NA",-SUM(M18)+SUM(Table2!N20))</f>
        <v>0</v>
      </c>
      <c r="N76" s="272"/>
      <c r="O76" s="272"/>
      <c r="P76" s="272"/>
    </row>
    <row r="77" spans="1:16" s="125" customFormat="1" ht="10.9" customHeight="1" x14ac:dyDescent="0.15">
      <c r="A77" s="540"/>
      <c r="B77" s="535" t="s">
        <v>2394</v>
      </c>
      <c r="D77" s="314">
        <f>IF(OR(D19="NA",Table2!E24="NA"),"NA",-SUM(D19)+SUM(Table2!E24))</f>
        <v>0</v>
      </c>
      <c r="E77" s="314">
        <f>IF(OR(E19="NA",Table2!F24="NA"),"NA",-SUM(E19)+SUM(Table2!F24))</f>
        <v>0</v>
      </c>
      <c r="F77" s="314">
        <f>IF(OR(F19="NA",Table2!G24="NA"),"NA",-SUM(F19)+SUM(Table2!G24))</f>
        <v>0</v>
      </c>
      <c r="G77" s="314">
        <f>IF(OR(G19="NA",Table2!H24="NA"),"NA",-SUM(G19)+SUM(Table2!H24))</f>
        <v>0</v>
      </c>
      <c r="H77" s="314">
        <f>IF(OR(H19="NA",Table2!I24="NA"),"NA",-SUM(H19)+SUM(Table2!I24))</f>
        <v>0</v>
      </c>
      <c r="I77" s="314">
        <f>IF(OR(I19="NA",Table2!J24="NA"),"NA",-SUM(I19)+SUM(Table2!J24))</f>
        <v>0</v>
      </c>
      <c r="J77" s="314">
        <f>IF(OR(J19="NA",Table2!K24="NA"),"NA",-SUM(J19)+SUM(Table2!K24))</f>
        <v>0</v>
      </c>
      <c r="K77" s="314">
        <f>IF(OR(K19="NA",Table2!L24="NA"),"NA",-SUM(K19)+SUM(Table2!L24))</f>
        <v>0</v>
      </c>
      <c r="L77" s="314">
        <f>IF(OR(L19="NA",Table2!M24="NA"),"NA",-SUM(L19)+SUM(Table2!M24))</f>
        <v>0</v>
      </c>
      <c r="M77" s="314">
        <f>IF(OR(M19="NA",Table2!N24="NA"),"NA",-SUM(M19)+SUM(Table2!N24))</f>
        <v>0</v>
      </c>
      <c r="N77" s="272"/>
      <c r="O77" s="272"/>
      <c r="P77" s="272"/>
    </row>
    <row r="78" spans="1:16" s="125" customFormat="1" ht="10.9" customHeight="1" x14ac:dyDescent="0.15">
      <c r="A78" s="540"/>
      <c r="B78" s="535" t="s">
        <v>2395</v>
      </c>
      <c r="D78" s="314">
        <f>IF(OR(D20="NA",Table2!E34="NA"),"NA",-SUM(D20)+SUM(Table2!E34))</f>
        <v>0</v>
      </c>
      <c r="E78" s="314">
        <f>IF(OR(E20="NA",Table2!F34="NA"),"NA",-SUM(E20)+SUM(Table2!F34))</f>
        <v>0</v>
      </c>
      <c r="F78" s="314">
        <f>IF(OR(F20="NA",Table2!G34="NA"),"NA",-SUM(F20)+SUM(Table2!G34))</f>
        <v>0</v>
      </c>
      <c r="G78" s="314">
        <f>IF(OR(G20="NA",Table2!H34="NA"),"NA",-SUM(G20)+SUM(Table2!H34))</f>
        <v>0</v>
      </c>
      <c r="H78" s="314">
        <f>IF(OR(H20="NA",Table2!I34="NA"),"NA",-SUM(H20)+SUM(Table2!I34))</f>
        <v>0</v>
      </c>
      <c r="I78" s="314">
        <f>IF(OR(I20="NA",Table2!J34="NA"),"NA",-SUM(I20)+SUM(Table2!J34))</f>
        <v>0</v>
      </c>
      <c r="J78" s="314">
        <f>IF(OR(J20="NA",Table2!K34="NA"),"NA",-SUM(J20)+SUM(Table2!K34))</f>
        <v>0</v>
      </c>
      <c r="K78" s="314">
        <f>IF(OR(K20="NA",Table2!L34="NA"),"NA",-SUM(K20)+SUM(Table2!L34))</f>
        <v>0</v>
      </c>
      <c r="L78" s="314">
        <f>IF(OR(L20="NA",Table2!M34="NA"),"NA",-SUM(L20)+SUM(Table2!M34))</f>
        <v>0</v>
      </c>
      <c r="M78" s="314">
        <f>IF(OR(M20="NA",Table2!N34="NA"),"NA",-SUM(M20)+SUM(Table2!N34))</f>
        <v>0</v>
      </c>
      <c r="N78" s="272"/>
      <c r="O78" s="272"/>
      <c r="P78" s="272"/>
    </row>
    <row r="79" spans="1:16" s="125" customFormat="1" ht="10.9" customHeight="1" x14ac:dyDescent="0.15">
      <c r="A79" s="540"/>
      <c r="B79" s="535" t="s">
        <v>2396</v>
      </c>
      <c r="D79" s="314">
        <f>IF(OR(D21="NA",Table2!E38="NA"),"NA",-SUM(D21)+SUM(Table2!E38))</f>
        <v>0</v>
      </c>
      <c r="E79" s="314">
        <f>IF(OR(E21="NA",Table2!F38="NA"),"NA",-SUM(E21)+SUM(Table2!F38))</f>
        <v>0</v>
      </c>
      <c r="F79" s="314">
        <f>IF(OR(F21="NA",Table2!G38="NA"),"NA",-SUM(F21)+SUM(Table2!G38))</f>
        <v>0</v>
      </c>
      <c r="G79" s="314">
        <f>IF(OR(G21="NA",Table2!H38="NA"),"NA",-SUM(G21)+SUM(Table2!H38))</f>
        <v>0</v>
      </c>
      <c r="H79" s="314">
        <f>IF(OR(H21="NA",Table2!I38="NA"),"NA",-SUM(H21)+SUM(Table2!I38))</f>
        <v>0</v>
      </c>
      <c r="I79" s="314">
        <f>IF(OR(I21="NA",Table2!J38="NA"),"NA",-SUM(I21)+SUM(Table2!J38))</f>
        <v>0</v>
      </c>
      <c r="J79" s="314">
        <f>IF(OR(J21="NA",Table2!K38="NA"),"NA",-SUM(J21)+SUM(Table2!K38))</f>
        <v>0</v>
      </c>
      <c r="K79" s="314">
        <f>IF(OR(K21="NA",Table2!L38="NA"),"NA",-SUM(K21)+SUM(Table2!L38))</f>
        <v>0</v>
      </c>
      <c r="L79" s="314">
        <f>IF(OR(L21="NA",Table2!M38="NA"),"NA",-SUM(L21)+SUM(Table2!M38))</f>
        <v>0</v>
      </c>
      <c r="M79" s="314">
        <f>IF(OR(M21="NA",Table2!N38="NA"),"NA",-SUM(M21)+SUM(Table2!N38))</f>
        <v>0</v>
      </c>
      <c r="N79" s="272"/>
      <c r="O79" s="272"/>
      <c r="P79" s="272"/>
    </row>
    <row r="80" spans="1:16" s="318" customFormat="1" ht="10.9" customHeight="1" x14ac:dyDescent="0.15">
      <c r="A80" s="542"/>
      <c r="B80" s="287" t="s">
        <v>3527</v>
      </c>
      <c r="D80" s="283">
        <f>IF(OR(D23="NA",Table3!E8="NA",D39="NA"),"NA",-SUM(D23)+SUM(Table3!E8)-SUM(D39))</f>
        <v>7.2759576141834259E-12</v>
      </c>
      <c r="E80" s="283">
        <f>IF(OR(E23="NA",Table3!F8="NA",E39="NA"),"NA",-SUM(E23)+SUM(Table3!F8)-SUM(E39))</f>
        <v>4.5474735088646412E-13</v>
      </c>
      <c r="F80" s="283">
        <f>IF(OR(F23="NA",Table3!G8="NA",F39="NA"),"NA",-SUM(F23)+SUM(Table3!G8)-SUM(F39))</f>
        <v>0</v>
      </c>
      <c r="G80" s="283">
        <f>IF(OR(G23="NA",Table3!H8="NA",G39="NA"),"NA",-SUM(G23)+SUM(Table3!H8)-SUM(G39))</f>
        <v>3.637978807091713E-12</v>
      </c>
      <c r="H80" s="283">
        <f>IF(OR(H23="NA",Table3!I8="NA",H39="NA"),"NA",-SUM(H23)+SUM(Table3!I8)-SUM(H39))</f>
        <v>0</v>
      </c>
      <c r="I80" s="283">
        <f>IF(OR(I23="NA",Table3!J8="NA",I39="NA"),"NA",-SUM(I23)+SUM(Table3!J8)-SUM(I39))</f>
        <v>0</v>
      </c>
      <c r="J80" s="283">
        <f>IF(OR(J23="NA",Table3!K8="NA",J39="NA"),"NA",-SUM(J23)+SUM(Table3!K8)-SUM(J39))</f>
        <v>0</v>
      </c>
      <c r="K80" s="283">
        <f>IF(OR(K23="NA",Table3!L8="NA",K39="NA"),"NA",-SUM(K23)+SUM(Table3!L8)-SUM(K39))</f>
        <v>0</v>
      </c>
      <c r="L80" s="283">
        <f>IF(OR(L23="NA",Table3!M8="NA",L39="NA"),"NA",-SUM(L23)+SUM(Table3!M8)-SUM(L39))</f>
        <v>-3.637978807091713E-12</v>
      </c>
      <c r="M80" s="283">
        <f>IF(OR(M23="NA",Table3!N8="NA",M39="NA"),"NA",-SUM(M23)+SUM(Table3!N8)-SUM(M39))</f>
        <v>3.637978807091713E-12</v>
      </c>
      <c r="N80" s="319"/>
      <c r="O80" s="319"/>
      <c r="P80" s="319"/>
    </row>
    <row r="81" spans="1:16" s="287" customFormat="1" ht="10.9" customHeight="1" x14ac:dyDescent="0.15">
      <c r="A81" s="543"/>
      <c r="B81" s="544" t="s">
        <v>2397</v>
      </c>
      <c r="D81" s="283">
        <f>IF(OR(D25="NA",Table3!E9="NA"),"NA",-SUM(D25)+SUM(Table3!E9))</f>
        <v>0</v>
      </c>
      <c r="E81" s="283">
        <f>IF(OR(E25="NA",Table3!F9="NA"),"NA",-SUM(E25)+SUM(Table3!F9))</f>
        <v>0</v>
      </c>
      <c r="F81" s="283">
        <f>IF(OR(F25="NA",Table3!G9="NA"),"NA",-SUM(F25)+SUM(Table3!G9))</f>
        <v>0</v>
      </c>
      <c r="G81" s="283">
        <f>IF(OR(G25="NA",Table3!H9="NA"),"NA",-SUM(G25)+SUM(Table3!H9))</f>
        <v>0</v>
      </c>
      <c r="H81" s="283">
        <f>IF(OR(H25="NA",Table3!I9="NA"),"NA",-SUM(H25)+SUM(Table3!I9))</f>
        <v>0</v>
      </c>
      <c r="I81" s="283">
        <f>IF(OR(I25="NA",Table3!J9="NA"),"NA",-SUM(I25)+SUM(Table3!J9))</f>
        <v>0</v>
      </c>
      <c r="J81" s="283">
        <f>IF(OR(J25="NA",Table3!K9="NA"),"NA",-SUM(J25)+SUM(Table3!K9))</f>
        <v>0</v>
      </c>
      <c r="K81" s="283">
        <f>IF(OR(K25="NA",Table3!L9="NA"),"NA",-SUM(K25)+SUM(Table3!L9))</f>
        <v>0</v>
      </c>
      <c r="L81" s="283">
        <f>IF(OR(L25="NA",Table3!M9="NA"),"NA",-SUM(L25)+SUM(Table3!M9))</f>
        <v>0</v>
      </c>
      <c r="M81" s="283">
        <f>IF(OR(M25="NA",Table3!N9="NA"),"NA",-SUM(M25)+SUM(Table3!N9))</f>
        <v>0</v>
      </c>
      <c r="N81" s="316"/>
      <c r="O81" s="316"/>
      <c r="P81" s="316"/>
    </row>
    <row r="82" spans="1:16" s="287" customFormat="1" ht="10.9" customHeight="1" x14ac:dyDescent="0.15">
      <c r="A82" s="543"/>
      <c r="B82" s="544" t="s">
        <v>2398</v>
      </c>
      <c r="D82" s="283">
        <f>IF(OR(D26="NA",Table3!E10="NA"),"NA",-SUM(D26)+SUM(Table3!E10))</f>
        <v>0</v>
      </c>
      <c r="E82" s="283">
        <f>IF(OR(E26="NA",Table3!F10="NA"),"NA",-SUM(E26)+SUM(Table3!F10))</f>
        <v>0</v>
      </c>
      <c r="F82" s="283">
        <f>IF(OR(F26="NA",Table3!G10="NA"),"NA",-SUM(F26)+SUM(Table3!G10))</f>
        <v>0</v>
      </c>
      <c r="G82" s="283">
        <f>IF(OR(G26="NA",Table3!H10="NA"),"NA",-SUM(G26)+SUM(Table3!H10))</f>
        <v>0</v>
      </c>
      <c r="H82" s="283">
        <f>IF(OR(H26="NA",Table3!I10="NA"),"NA",-SUM(H26)+SUM(Table3!I10))</f>
        <v>0</v>
      </c>
      <c r="I82" s="283">
        <f>IF(OR(I26="NA",Table3!J10="NA"),"NA",-SUM(I26)+SUM(Table3!J10))</f>
        <v>0</v>
      </c>
      <c r="J82" s="283">
        <f>IF(OR(J26="NA",Table3!K10="NA"),"NA",-SUM(J26)+SUM(Table3!K10))</f>
        <v>0</v>
      </c>
      <c r="K82" s="283">
        <f>IF(OR(K26="NA",Table3!L10="NA"),"NA",-SUM(K26)+SUM(Table3!L10))</f>
        <v>0</v>
      </c>
      <c r="L82" s="283">
        <f>IF(OR(L26="NA",Table3!M10="NA"),"NA",-SUM(L26)+SUM(Table3!M10))</f>
        <v>0</v>
      </c>
      <c r="M82" s="283">
        <f>IF(OR(M26="NA",Table3!N10="NA"),"NA",-SUM(M26)+SUM(Table3!N10))</f>
        <v>0</v>
      </c>
      <c r="N82" s="316"/>
      <c r="O82" s="316"/>
      <c r="P82" s="316"/>
    </row>
    <row r="83" spans="1:16" s="287" customFormat="1" ht="10.9" customHeight="1" x14ac:dyDescent="0.15">
      <c r="A83" s="543"/>
      <c r="B83" s="544" t="s">
        <v>2399</v>
      </c>
      <c r="D83" s="283">
        <f>IF(OR(D27="NA",Table3!E15="NA"),"NA",-SUM(D27)+SUM(Table3!E15))</f>
        <v>0</v>
      </c>
      <c r="E83" s="283">
        <f>IF(OR(E27="NA",Table3!F15="NA"),"NA",-SUM(E27)+SUM(Table3!F15))</f>
        <v>0</v>
      </c>
      <c r="F83" s="283">
        <f>IF(OR(F27="NA",Table3!G15="NA"),"NA",-SUM(F27)+SUM(Table3!G15))</f>
        <v>0</v>
      </c>
      <c r="G83" s="283">
        <f>IF(OR(G27="NA",Table3!H15="NA"),"NA",-SUM(G27)+SUM(Table3!H15))</f>
        <v>0</v>
      </c>
      <c r="H83" s="283">
        <f>IF(OR(H27="NA",Table3!I15="NA"),"NA",-SUM(H27)+SUM(Table3!I15))</f>
        <v>0</v>
      </c>
      <c r="I83" s="283">
        <f>IF(OR(I27="NA",Table3!J15="NA"),"NA",-SUM(I27)+SUM(Table3!J15))</f>
        <v>0</v>
      </c>
      <c r="J83" s="283">
        <f>IF(OR(J27="NA",Table3!K15="NA"),"NA",-SUM(J27)+SUM(Table3!K15))</f>
        <v>0</v>
      </c>
      <c r="K83" s="283">
        <f>IF(OR(K27="NA",Table3!L15="NA"),"NA",-SUM(K27)+SUM(Table3!L15))</f>
        <v>0</v>
      </c>
      <c r="L83" s="283">
        <f>IF(OR(L27="NA",Table3!M15="NA"),"NA",-SUM(L27)+SUM(Table3!M15))</f>
        <v>0</v>
      </c>
      <c r="M83" s="283">
        <f>IF(OR(M27="NA",Table3!N15="NA"),"NA",-SUM(M27)+SUM(Table3!N15))</f>
        <v>0</v>
      </c>
      <c r="N83" s="316"/>
      <c r="O83" s="316"/>
      <c r="P83" s="316"/>
    </row>
    <row r="84" spans="1:16" s="287" customFormat="1" ht="10.9" customHeight="1" x14ac:dyDescent="0.15">
      <c r="A84" s="543"/>
      <c r="B84" s="544" t="s">
        <v>2400</v>
      </c>
      <c r="D84" s="283">
        <f>IF(OR(D28="NA",Table3!E16="NA"),"NA",-SUM(D28)+SUM(Table3!E16))</f>
        <v>0</v>
      </c>
      <c r="E84" s="283">
        <f>IF(OR(E28="NA",Table3!F16="NA"),"NA",-SUM(E28)+SUM(Table3!F16))</f>
        <v>0</v>
      </c>
      <c r="F84" s="283">
        <f>IF(OR(F28="NA",Table3!G16="NA"),"NA",-SUM(F28)+SUM(Table3!G16))</f>
        <v>0</v>
      </c>
      <c r="G84" s="283">
        <f>IF(OR(G28="NA",Table3!H16="NA"),"NA",-SUM(G28)+SUM(Table3!H16))</f>
        <v>0</v>
      </c>
      <c r="H84" s="283">
        <f>IF(OR(H28="NA",Table3!I16="NA"),"NA",-SUM(H28)+SUM(Table3!I16))</f>
        <v>0</v>
      </c>
      <c r="I84" s="283">
        <f>IF(OR(I28="NA",Table3!J16="NA"),"NA",-SUM(I28)+SUM(Table3!J16))</f>
        <v>0</v>
      </c>
      <c r="J84" s="283">
        <f>IF(OR(J28="NA",Table3!K16="NA"),"NA",-SUM(J28)+SUM(Table3!K16))</f>
        <v>0</v>
      </c>
      <c r="K84" s="283">
        <f>IF(OR(K28="NA",Table3!L16="NA"),"NA",-SUM(K28)+SUM(Table3!L16))</f>
        <v>0</v>
      </c>
      <c r="L84" s="283">
        <f>IF(OR(L28="NA",Table3!M16="NA"),"NA",-SUM(L28)+SUM(Table3!M16))</f>
        <v>0</v>
      </c>
      <c r="M84" s="283">
        <f>IF(OR(M28="NA",Table3!N16="NA"),"NA",-SUM(M28)+SUM(Table3!N16))</f>
        <v>0</v>
      </c>
      <c r="N84" s="316"/>
      <c r="O84" s="316"/>
      <c r="P84" s="316"/>
    </row>
    <row r="85" spans="1:16" s="287" customFormat="1" ht="10.9" customHeight="1" x14ac:dyDescent="0.15">
      <c r="A85" s="543"/>
      <c r="B85" s="544" t="s">
        <v>2401</v>
      </c>
      <c r="D85" s="283">
        <f>IF(OR(D29="NA",Table3!E17="NA"),"NA",-SUM(D29)+SUM(Table3!E17))</f>
        <v>0</v>
      </c>
      <c r="E85" s="283">
        <f>IF(OR(E29="NA",Table3!F17="NA"),"NA",-SUM(E29)+SUM(Table3!F17))</f>
        <v>0</v>
      </c>
      <c r="F85" s="283">
        <f>IF(OR(F29="NA",Table3!G17="NA"),"NA",-SUM(F29)+SUM(Table3!G17))</f>
        <v>0</v>
      </c>
      <c r="G85" s="283">
        <f>IF(OR(G29="NA",Table3!H17="NA"),"NA",-SUM(G29)+SUM(Table3!H17))</f>
        <v>0</v>
      </c>
      <c r="H85" s="283">
        <f>IF(OR(H29="NA",Table3!I17="NA"),"NA",-SUM(H29)+SUM(Table3!I17))</f>
        <v>0</v>
      </c>
      <c r="I85" s="283">
        <f>IF(OR(I29="NA",Table3!J17="NA"),"NA",-SUM(I29)+SUM(Table3!J17))</f>
        <v>0</v>
      </c>
      <c r="J85" s="283">
        <f>IF(OR(J29="NA",Table3!K17="NA"),"NA",-SUM(J29)+SUM(Table3!K17))</f>
        <v>0</v>
      </c>
      <c r="K85" s="283">
        <f>IF(OR(K29="NA",Table3!L17="NA"),"NA",-SUM(K29)+SUM(Table3!L17))</f>
        <v>0</v>
      </c>
      <c r="L85" s="283">
        <f>IF(OR(L29="NA",Table3!M17="NA"),"NA",-SUM(L29)+SUM(Table3!M17))</f>
        <v>0</v>
      </c>
      <c r="M85" s="283">
        <f>IF(OR(M29="NA",Table3!N17="NA"),"NA",-SUM(M29)+SUM(Table3!N17))</f>
        <v>0</v>
      </c>
      <c r="N85" s="316"/>
      <c r="O85" s="316"/>
      <c r="P85" s="316"/>
    </row>
    <row r="86" spans="1:16" s="318" customFormat="1" ht="10.9" customHeight="1" x14ac:dyDescent="0.15">
      <c r="A86" s="542"/>
      <c r="B86" s="592" t="s">
        <v>3528</v>
      </c>
      <c r="D86" s="283">
        <f>IF(OR(D31="NA",Table3!E95="NA",D39="NA"),"NA",-SUM(D31)+SUM(Table3!E95)-SUM(D39))</f>
        <v>0</v>
      </c>
      <c r="E86" s="283">
        <f>IF(OR(E31="NA",Table3!F95="NA",E39="NA"),"NA",-SUM(E31)+SUM(Table3!F95)-SUM(E39))</f>
        <v>0</v>
      </c>
      <c r="F86" s="283">
        <f>IF(OR(F31="NA",Table3!G95="NA",F39="NA"),"NA",-SUM(F31)+SUM(Table3!G95)-SUM(F39))</f>
        <v>0</v>
      </c>
      <c r="G86" s="283">
        <f>IF(OR(G31="NA",Table3!H95="NA",G39="NA"),"NA",-SUM(G31)+SUM(Table3!H95)-SUM(G39))</f>
        <v>0</v>
      </c>
      <c r="H86" s="283">
        <f>IF(OR(H31="NA",Table3!I95="NA",H39="NA"),"NA",-SUM(H31)+SUM(Table3!I95)-SUM(H39))</f>
        <v>0</v>
      </c>
      <c r="I86" s="283">
        <f>IF(OR(I31="NA",Table3!J95="NA",I39="NA"),"NA",-SUM(I31)+SUM(Table3!J95)-SUM(I39))</f>
        <v>0</v>
      </c>
      <c r="J86" s="283">
        <f>IF(OR(J31="NA",Table3!K95="NA",J39="NA"),"NA",-SUM(J31)+SUM(Table3!K95)-SUM(J39))</f>
        <v>0</v>
      </c>
      <c r="K86" s="283">
        <f>IF(OR(K31="NA",Table3!L95="NA",K39="NA"),"NA",-SUM(K31)+SUM(Table3!L95)-SUM(K39))</f>
        <v>0</v>
      </c>
      <c r="L86" s="283">
        <f>IF(OR(L31="NA",Table3!M95="NA",L39="NA"),"NA",-SUM(L31)+SUM(Table3!M95)-SUM(L39))</f>
        <v>0</v>
      </c>
      <c r="M86" s="283">
        <f>IF(OR(M31="NA",Table3!N95="NA",M39="NA"),"NA",-SUM(M31)+SUM(Table3!N95)-SUM(M39))</f>
        <v>0</v>
      </c>
      <c r="N86" s="319"/>
      <c r="O86" s="319"/>
      <c r="P86" s="319"/>
    </row>
    <row r="87" spans="1:16" s="125" customFormat="1" ht="10.9" customHeight="1" x14ac:dyDescent="0.15">
      <c r="A87" s="540"/>
      <c r="B87" s="535" t="s">
        <v>2402</v>
      </c>
      <c r="D87" s="314">
        <f>IF(OR(D33="NA",Table3!E22="NA"),"NA",-SUM(D33)+SUM(Table3!E22))</f>
        <v>0</v>
      </c>
      <c r="E87" s="314">
        <f>IF(OR(E33="NA",Table3!F22="NA"),"NA",-SUM(E33)+SUM(Table3!F22))</f>
        <v>0</v>
      </c>
      <c r="F87" s="314">
        <f>IF(OR(F33="NA",Table3!G22="NA"),"NA",-SUM(F33)+SUM(Table3!G22))</f>
        <v>0</v>
      </c>
      <c r="G87" s="314">
        <f>IF(OR(G33="NA",Table3!H22="NA"),"NA",-SUM(G33)+SUM(Table3!H22))</f>
        <v>0</v>
      </c>
      <c r="H87" s="314">
        <f>IF(OR(H33="NA",Table3!I22="NA"),"NA",-SUM(H33)+SUM(Table3!I22))</f>
        <v>0</v>
      </c>
      <c r="I87" s="314">
        <f>IF(OR(I33="NA",Table3!J22="NA"),"NA",-SUM(I33)+SUM(Table3!J22))</f>
        <v>0</v>
      </c>
      <c r="J87" s="314">
        <f>IF(OR(J33="NA",Table3!K22="NA"),"NA",-SUM(J33)+SUM(Table3!K22))</f>
        <v>0</v>
      </c>
      <c r="K87" s="314">
        <f>IF(OR(K33="NA",Table3!L22="NA"),"NA",-SUM(K33)+SUM(Table3!L22))</f>
        <v>0</v>
      </c>
      <c r="L87" s="314">
        <f>IF(OR(L33="NA",Table3!M22="NA"),"NA",-SUM(L33)+SUM(Table3!M22))</f>
        <v>0</v>
      </c>
      <c r="M87" s="314">
        <f>IF(OR(M33="NA",Table3!N22="NA"),"NA",-SUM(M33)+SUM(Table3!N22))</f>
        <v>0</v>
      </c>
      <c r="N87" s="272"/>
      <c r="O87" s="272"/>
      <c r="P87" s="272"/>
    </row>
    <row r="88" spans="1:16" s="125" customFormat="1" ht="10.9" customHeight="1" x14ac:dyDescent="0.15">
      <c r="A88" s="540"/>
      <c r="B88" s="535" t="s">
        <v>2403</v>
      </c>
      <c r="D88" s="314">
        <f>IF(OR(D34="NA",Table3!E31="NA"),"NA",-SUM(D34)+SUM(Table3!E31))</f>
        <v>0</v>
      </c>
      <c r="E88" s="314">
        <f>IF(OR(E34="NA",Table3!F31="NA"),"NA",-SUM(E34)+SUM(Table3!F31))</f>
        <v>0</v>
      </c>
      <c r="F88" s="314">
        <f>IF(OR(F34="NA",Table3!G31="NA"),"NA",-SUM(F34)+SUM(Table3!G31))</f>
        <v>0</v>
      </c>
      <c r="G88" s="314">
        <f>IF(OR(G34="NA",Table3!H31="NA"),"NA",-SUM(G34)+SUM(Table3!H31))</f>
        <v>0</v>
      </c>
      <c r="H88" s="314">
        <f>IF(OR(H34="NA",Table3!I31="NA"),"NA",-SUM(H34)+SUM(Table3!I31))</f>
        <v>0</v>
      </c>
      <c r="I88" s="314">
        <f>IF(OR(I34="NA",Table3!J31="NA"),"NA",-SUM(I34)+SUM(Table3!J31))</f>
        <v>0</v>
      </c>
      <c r="J88" s="314">
        <f>IF(OR(J34="NA",Table3!K31="NA"),"NA",-SUM(J34)+SUM(Table3!K31))</f>
        <v>0</v>
      </c>
      <c r="K88" s="314">
        <f>IF(OR(K34="NA",Table3!L31="NA"),"NA",-SUM(K34)+SUM(Table3!L31))</f>
        <v>0</v>
      </c>
      <c r="L88" s="314">
        <f>IF(OR(L34="NA",Table3!M31="NA"),"NA",-SUM(L34)+SUM(Table3!M31))</f>
        <v>0</v>
      </c>
      <c r="M88" s="314">
        <f>IF(OR(M34="NA",Table3!N31="NA"),"NA",-SUM(M34)+SUM(Table3!N31))</f>
        <v>0</v>
      </c>
      <c r="N88" s="272"/>
      <c r="O88" s="272"/>
      <c r="P88" s="272"/>
    </row>
    <row r="89" spans="1:16" s="125" customFormat="1" ht="10.9" customHeight="1" x14ac:dyDescent="0.15">
      <c r="A89" s="540"/>
      <c r="B89" s="535" t="s">
        <v>2404</v>
      </c>
      <c r="D89" s="314">
        <f>IF(OR(D35="NA",Table3!E40="NA"),"NA",-SUM(D35)+SUM(Table3!E40))</f>
        <v>0</v>
      </c>
      <c r="E89" s="314">
        <f>IF(OR(E35="NA",Table3!F40="NA"),"NA",-SUM(E35)+SUM(Table3!F40))</f>
        <v>0</v>
      </c>
      <c r="F89" s="314">
        <f>IF(OR(F35="NA",Table3!G40="NA"),"NA",-SUM(F35)+SUM(Table3!G40))</f>
        <v>0</v>
      </c>
      <c r="G89" s="314">
        <f>IF(OR(G35="NA",Table3!H40="NA"),"NA",-SUM(G35)+SUM(Table3!H40))</f>
        <v>0</v>
      </c>
      <c r="H89" s="314">
        <f>IF(OR(H35="NA",Table3!I40="NA"),"NA",-SUM(H35)+SUM(Table3!I40))</f>
        <v>0</v>
      </c>
      <c r="I89" s="314">
        <f>IF(OR(I35="NA",Table3!J40="NA"),"NA",-SUM(I35)+SUM(Table3!J40))</f>
        <v>0</v>
      </c>
      <c r="J89" s="314">
        <f>IF(OR(J35="NA",Table3!K40="NA"),"NA",-SUM(J35)+SUM(Table3!K40))</f>
        <v>0</v>
      </c>
      <c r="K89" s="314">
        <f>IF(OR(K35="NA",Table3!L40="NA"),"NA",-SUM(K35)+SUM(Table3!L40))</f>
        <v>0</v>
      </c>
      <c r="L89" s="314">
        <f>IF(OR(L35="NA",Table3!M40="NA"),"NA",-SUM(L35)+SUM(Table3!M40))</f>
        <v>0</v>
      </c>
      <c r="M89" s="314">
        <f>IF(OR(M35="NA",Table3!N40="NA"),"NA",-SUM(M35)+SUM(Table3!N40))</f>
        <v>0</v>
      </c>
      <c r="N89" s="272"/>
      <c r="O89" s="272"/>
      <c r="P89" s="272"/>
    </row>
    <row r="90" spans="1:16" s="125" customFormat="1" ht="10.9" customHeight="1" x14ac:dyDescent="0.15">
      <c r="A90" s="540"/>
      <c r="B90" s="535" t="s">
        <v>2405</v>
      </c>
      <c r="D90" s="314">
        <f>IF(OR(D36="NA",Table3!E49="NA"),"NA",-SUM(D36)+SUM(Table3!E49))</f>
        <v>0</v>
      </c>
      <c r="E90" s="314">
        <f>IF(OR(E36="NA",Table3!F49="NA"),"NA",-SUM(E36)+SUM(Table3!F49))</f>
        <v>0</v>
      </c>
      <c r="F90" s="314">
        <f>IF(OR(F36="NA",Table3!G49="NA"),"NA",-SUM(F36)+SUM(Table3!G49))</f>
        <v>0</v>
      </c>
      <c r="G90" s="314">
        <f>IF(OR(G36="NA",Table3!H49="NA"),"NA",-SUM(G36)+SUM(Table3!H49))</f>
        <v>0</v>
      </c>
      <c r="H90" s="314">
        <f>IF(OR(H36="NA",Table3!I49="NA"),"NA",-SUM(H36)+SUM(Table3!I49))</f>
        <v>0</v>
      </c>
      <c r="I90" s="314">
        <f>IF(OR(I36="NA",Table3!J49="NA"),"NA",-SUM(I36)+SUM(Table3!J49))</f>
        <v>0</v>
      </c>
      <c r="J90" s="314">
        <f>IF(OR(J36="NA",Table3!K49="NA"),"NA",-SUM(J36)+SUM(Table3!K49))</f>
        <v>0</v>
      </c>
      <c r="K90" s="314">
        <f>IF(OR(K36="NA",Table3!L49="NA"),"NA",-SUM(K36)+SUM(Table3!L49))</f>
        <v>0</v>
      </c>
      <c r="L90" s="314">
        <f>IF(OR(L36="NA",Table3!M49="NA"),"NA",-SUM(L36)+SUM(Table3!M49))</f>
        <v>0</v>
      </c>
      <c r="M90" s="314">
        <f>IF(OR(M36="NA",Table3!N49="NA"),"NA",-SUM(M36)+SUM(Table3!N49))</f>
        <v>0</v>
      </c>
      <c r="N90" s="272"/>
      <c r="O90" s="272"/>
      <c r="P90" s="272"/>
    </row>
    <row r="91" spans="1:16" s="125" customFormat="1" ht="10.9" customHeight="1" x14ac:dyDescent="0.15">
      <c r="A91" s="540"/>
      <c r="B91" s="535" t="s">
        <v>2406</v>
      </c>
      <c r="D91" s="314">
        <f>IF(OR(D37="NA",Table3!E63="NA"),"NA",-SUM(D37)+SUM(Table3!E63))</f>
        <v>0</v>
      </c>
      <c r="E91" s="314">
        <f>IF(OR(E37="NA",Table3!F63="NA"),"NA",-SUM(E37)+SUM(Table3!F63))</f>
        <v>0</v>
      </c>
      <c r="F91" s="314">
        <f>IF(OR(F37="NA",Table3!G63="NA"),"NA",-SUM(F37)+SUM(Table3!G63))</f>
        <v>0</v>
      </c>
      <c r="G91" s="314">
        <f>IF(OR(G37="NA",Table3!H63="NA"),"NA",-SUM(G37)+SUM(Table3!H63))</f>
        <v>0</v>
      </c>
      <c r="H91" s="314">
        <f>IF(OR(H37="NA",Table3!I63="NA"),"NA",-SUM(H37)+SUM(Table3!I63))</f>
        <v>0</v>
      </c>
      <c r="I91" s="314">
        <f>IF(OR(I37="NA",Table3!J63="NA"),"NA",-SUM(I37)+SUM(Table3!J63))</f>
        <v>0</v>
      </c>
      <c r="J91" s="314">
        <f>IF(OR(J37="NA",Table3!K63="NA"),"NA",-SUM(J37)+SUM(Table3!K63))</f>
        <v>0</v>
      </c>
      <c r="K91" s="314">
        <f>IF(OR(K37="NA",Table3!L63="NA"),"NA",-SUM(K37)+SUM(Table3!L63))</f>
        <v>0</v>
      </c>
      <c r="L91" s="314">
        <f>IF(OR(L37="NA",Table3!M63="NA"),"NA",-SUM(L37)+SUM(Table3!M63))</f>
        <v>0</v>
      </c>
      <c r="M91" s="314">
        <f>IF(OR(M37="NA",Table3!N63="NA"),"NA",-SUM(M37)+SUM(Table3!N63))</f>
        <v>0</v>
      </c>
      <c r="N91" s="272"/>
      <c r="O91" s="272"/>
      <c r="P91" s="272"/>
    </row>
    <row r="92" spans="1:16" s="125" customFormat="1" ht="10.9" customHeight="1" x14ac:dyDescent="0.15">
      <c r="A92" s="541"/>
      <c r="B92" s="536" t="s">
        <v>2407</v>
      </c>
      <c r="C92" s="154"/>
      <c r="D92" s="317">
        <f>IF(OR(D38="NA",Table3!E71="NA"),"NA",-SUM(D38)+SUM(Table3!E71))</f>
        <v>0</v>
      </c>
      <c r="E92" s="317">
        <f>IF(OR(E38="NA",Table3!F71="NA"),"NA",-SUM(E38)+SUM(Table3!F71))</f>
        <v>0</v>
      </c>
      <c r="F92" s="317">
        <f>IF(OR(F38="NA",Table3!G71="NA"),"NA",-SUM(F38)+SUM(Table3!G71))</f>
        <v>0</v>
      </c>
      <c r="G92" s="317">
        <f>IF(OR(G38="NA",Table3!H71="NA"),"NA",-SUM(G38)+SUM(Table3!H71))</f>
        <v>0</v>
      </c>
      <c r="H92" s="317">
        <f>IF(OR(H38="NA",Table3!I71="NA"),"NA",-SUM(H38)+SUM(Table3!I71))</f>
        <v>0</v>
      </c>
      <c r="I92" s="317">
        <f>IF(OR(I38="NA",Table3!J71="NA"),"NA",-SUM(I38)+SUM(Table3!J71))</f>
        <v>0</v>
      </c>
      <c r="J92" s="317">
        <f>IF(OR(J38="NA",Table3!K71="NA"),"NA",-SUM(J38)+SUM(Table3!K71))</f>
        <v>0</v>
      </c>
      <c r="K92" s="317">
        <f>IF(OR(K38="NA",Table3!L71="NA"),"NA",-SUM(K38)+SUM(Table3!L71))</f>
        <v>0</v>
      </c>
      <c r="L92" s="317">
        <f>IF(OR(L38="NA",Table3!M71="NA"),"NA",-SUM(L38)+SUM(Table3!M71))</f>
        <v>0</v>
      </c>
      <c r="M92" s="317">
        <f>IF(OR(M38="NA",Table3!N71="NA"),"NA",-SUM(M38)+SUM(Table3!N71))</f>
        <v>0</v>
      </c>
      <c r="N92" s="272"/>
      <c r="O92" s="272"/>
      <c r="P92" s="272"/>
    </row>
    <row r="93" spans="1:16" s="125" customFormat="1" ht="10.9" customHeight="1" x14ac:dyDescent="0.15">
      <c r="A93" s="539" t="s">
        <v>2408</v>
      </c>
      <c r="B93" s="535"/>
      <c r="D93" s="290"/>
      <c r="E93" s="290"/>
      <c r="F93" s="290"/>
      <c r="G93" s="290"/>
      <c r="H93" s="290"/>
      <c r="I93" s="290"/>
      <c r="J93" s="290"/>
      <c r="K93" s="290"/>
      <c r="L93" s="290"/>
      <c r="M93" s="290"/>
      <c r="N93" s="272"/>
      <c r="O93" s="272"/>
      <c r="P93" s="272"/>
    </row>
    <row r="94" spans="1:16" s="125" customFormat="1" ht="10.9" customHeight="1" x14ac:dyDescent="0.15">
      <c r="A94" s="539"/>
      <c r="B94" s="545" t="s">
        <v>2409</v>
      </c>
      <c r="D94" s="290"/>
      <c r="E94" s="290"/>
      <c r="F94" s="290"/>
      <c r="G94" s="290"/>
      <c r="H94" s="290"/>
      <c r="I94" s="290"/>
      <c r="J94" s="290"/>
      <c r="K94" s="290"/>
      <c r="L94" s="290"/>
      <c r="M94" s="290"/>
      <c r="N94" s="272"/>
      <c r="O94" s="272"/>
      <c r="P94" s="272"/>
    </row>
    <row r="95" spans="1:16" s="125" customFormat="1" ht="10.9" customHeight="1" x14ac:dyDescent="0.15">
      <c r="A95" s="540"/>
      <c r="B95" s="546" t="s">
        <v>2410</v>
      </c>
      <c r="D95" s="292"/>
      <c r="E95" s="292"/>
      <c r="F95" s="314" t="str">
        <f>IF(OR(F22="NA"),"NA",IF(ROUND(SUM(F22),1)=0,"si","verificar!"))</f>
        <v>si</v>
      </c>
      <c r="G95" s="292"/>
      <c r="H95" s="292"/>
      <c r="I95" s="292"/>
      <c r="J95" s="292"/>
      <c r="K95" s="314" t="str">
        <f>IF(OR(K22="NA"),"NA",IF(ROUND(SUM(K22),1)=0,"si","verificar!"))</f>
        <v>si</v>
      </c>
      <c r="L95" s="292"/>
      <c r="M95" s="292"/>
      <c r="N95" s="272"/>
      <c r="O95" s="272"/>
      <c r="P95" s="272"/>
    </row>
    <row r="96" spans="1:16" s="125" customFormat="1" ht="10.9" customHeight="1" x14ac:dyDescent="0.15">
      <c r="A96" s="540"/>
      <c r="B96" s="546" t="s">
        <v>2411</v>
      </c>
      <c r="D96" s="292"/>
      <c r="E96" s="292"/>
      <c r="F96" s="314" t="str">
        <f>IF(OR(F23="NA"),"NA",IF(ROUND(SUM(F23),1)=0,"si","verificar!"))</f>
        <v>si</v>
      </c>
      <c r="G96" s="292"/>
      <c r="H96" s="292"/>
      <c r="I96" s="292"/>
      <c r="J96" s="292"/>
      <c r="K96" s="314" t="str">
        <f>IF(OR(K23="NA"),"NA",IF(ROUND(SUM(K23),1)=0,"si","verificar!"))</f>
        <v>si</v>
      </c>
      <c r="L96" s="292"/>
      <c r="M96" s="292"/>
      <c r="N96" s="272"/>
      <c r="O96" s="272"/>
      <c r="P96" s="272"/>
    </row>
    <row r="97" spans="1:16" s="125" customFormat="1" ht="10.9" customHeight="1" x14ac:dyDescent="0.15">
      <c r="A97" s="540"/>
      <c r="B97" s="546" t="s">
        <v>2412</v>
      </c>
      <c r="D97" s="292"/>
      <c r="E97" s="292"/>
      <c r="F97" s="314" t="str">
        <f>IF(OR(F25="NA"),"NA",IF(ROUND(SUM(F25),1)=0,"si","verificar!"))</f>
        <v>si</v>
      </c>
      <c r="G97" s="292"/>
      <c r="H97" s="292"/>
      <c r="I97" s="292"/>
      <c r="J97" s="292"/>
      <c r="K97" s="314" t="str">
        <f>IF(OR(K25="NA"),"NA",IF(ROUND(SUM(K25),1)=0,"si","verificar!"))</f>
        <v>si</v>
      </c>
      <c r="L97" s="292"/>
      <c r="M97" s="292"/>
      <c r="N97" s="272"/>
      <c r="O97" s="272"/>
      <c r="P97" s="272"/>
    </row>
    <row r="98" spans="1:16" s="125" customFormat="1" ht="10.9" customHeight="1" x14ac:dyDescent="0.15">
      <c r="A98" s="540"/>
      <c r="B98" s="546" t="s">
        <v>2413</v>
      </c>
      <c r="D98" s="292"/>
      <c r="E98" s="292"/>
      <c r="F98" s="314" t="str">
        <f>IF(OR(F31="NA"),"NA",IF(ROUND(SUM(F31),1)=0,"si","verificar!"))</f>
        <v>si</v>
      </c>
      <c r="G98" s="292"/>
      <c r="H98" s="292"/>
      <c r="I98" s="292"/>
      <c r="J98" s="292"/>
      <c r="K98" s="314" t="str">
        <f>IF(OR(K31="NA"),"NA",IF(ROUND(SUM(K31),1)=0,"si","verificar!"))</f>
        <v>si</v>
      </c>
      <c r="L98" s="292"/>
      <c r="M98" s="292"/>
      <c r="N98" s="272"/>
      <c r="O98" s="272"/>
      <c r="P98" s="272"/>
    </row>
    <row r="99" spans="1:16" s="125" customFormat="1" ht="10.9" customHeight="1" x14ac:dyDescent="0.15">
      <c r="A99" s="540"/>
      <c r="B99" s="546" t="s">
        <v>2414</v>
      </c>
      <c r="D99" s="292"/>
      <c r="E99" s="292"/>
      <c r="F99" s="314" t="str">
        <f>IF(OR(F33="NA",F36="NA"),"NA",IF(ROUND(SUM(F33)-SUM(F36),1)=0,"si","verificar!"))</f>
        <v>verificar!</v>
      </c>
      <c r="G99" s="292"/>
      <c r="H99" s="292"/>
      <c r="I99" s="292"/>
      <c r="J99" s="292"/>
      <c r="K99" s="314" t="str">
        <f>IF(OR(K33="NA",K36="NA"),"NA",IF(ROUND(SUM(K33)-SUM(K36),1)=0,"si","verificar!"))</f>
        <v>verificar!</v>
      </c>
      <c r="L99" s="292"/>
      <c r="M99" s="292"/>
      <c r="N99" s="272"/>
      <c r="O99" s="272"/>
      <c r="P99" s="272"/>
    </row>
    <row r="100" spans="1:16" s="125" customFormat="1" ht="10.9" customHeight="1" x14ac:dyDescent="0.15">
      <c r="A100" s="539"/>
      <c r="B100" s="545" t="s">
        <v>2415</v>
      </c>
      <c r="D100" s="290"/>
      <c r="E100" s="290"/>
      <c r="F100" s="290"/>
      <c r="G100" s="290"/>
      <c r="H100" s="290"/>
      <c r="I100" s="290"/>
      <c r="J100" s="290"/>
      <c r="K100" s="290"/>
      <c r="L100" s="290"/>
      <c r="M100" s="290"/>
      <c r="N100" s="272"/>
      <c r="O100" s="272"/>
      <c r="P100" s="272"/>
    </row>
    <row r="101" spans="1:16" s="125" customFormat="1" ht="10.9" customHeight="1" x14ac:dyDescent="0.15">
      <c r="A101" s="540"/>
      <c r="B101" s="546" t="s">
        <v>2416</v>
      </c>
      <c r="D101" s="292"/>
      <c r="E101" s="292"/>
      <c r="F101" s="314" t="str">
        <f>IF(OR(F10="NA"),"NA",IF(ROUND(SUM(F10),1)=0,"si","verificar!"))</f>
        <v>verificar!</v>
      </c>
      <c r="G101" s="292"/>
      <c r="H101" s="292"/>
      <c r="I101" s="292"/>
      <c r="J101" s="292"/>
      <c r="K101" s="314" t="str">
        <f>IF(OR(K10="NA"),"NA",IF(ROUND(SUM(K10),1)=0,"si","verificar!"))</f>
        <v>verificar!</v>
      </c>
      <c r="L101" s="292"/>
      <c r="M101" s="292"/>
      <c r="N101" s="272"/>
      <c r="O101" s="272"/>
      <c r="P101" s="272"/>
    </row>
    <row r="102" spans="1:16" s="125" customFormat="1" ht="10.9" customHeight="1" x14ac:dyDescent="0.15">
      <c r="A102" s="540"/>
      <c r="B102" s="546" t="s">
        <v>2417</v>
      </c>
      <c r="D102" s="292"/>
      <c r="E102" s="292"/>
      <c r="F102" s="314" t="str">
        <f>IF(OR(F14="NA"),"NA",IF(ROUND(SUM(F14),1)=0,"si","verificar!"))</f>
        <v>verificar!</v>
      </c>
      <c r="G102" s="292"/>
      <c r="H102" s="292"/>
      <c r="I102" s="292"/>
      <c r="J102" s="292"/>
      <c r="K102" s="314" t="str">
        <f>IF(OR(K14="NA"),"NA",IF(ROUND(SUM(K14),1)=0,"si","verificar!"))</f>
        <v>verificar!</v>
      </c>
      <c r="L102" s="292"/>
      <c r="M102" s="292"/>
      <c r="N102" s="272"/>
      <c r="O102" s="272"/>
      <c r="P102" s="272"/>
    </row>
    <row r="103" spans="1:16" s="125" customFormat="1" ht="10.9" customHeight="1" x14ac:dyDescent="0.15">
      <c r="A103" s="540"/>
      <c r="B103" s="546" t="s">
        <v>2418</v>
      </c>
      <c r="D103" s="292"/>
      <c r="E103" s="292"/>
      <c r="F103" s="314" t="str">
        <f>IF(OR(F20="NA"),"NA",IF(ROUND(SUM(F20),1)=0,"si","verificar!"))</f>
        <v>si</v>
      </c>
      <c r="G103" s="292"/>
      <c r="H103" s="292"/>
      <c r="I103" s="292"/>
      <c r="J103" s="292"/>
      <c r="K103" s="314" t="str">
        <f>IF(OR(K20="NA"),"NA",IF(ROUND(SUM(K20),1)=0,"si","verificar!"))</f>
        <v>si</v>
      </c>
      <c r="L103" s="292"/>
      <c r="M103" s="292"/>
      <c r="N103" s="272"/>
      <c r="O103" s="272"/>
      <c r="P103" s="272"/>
    </row>
    <row r="104" spans="1:16" s="125" customFormat="1" ht="10.9" customHeight="1" x14ac:dyDescent="0.15">
      <c r="A104" s="540"/>
      <c r="B104" s="546" t="s">
        <v>2419</v>
      </c>
      <c r="D104" s="292"/>
      <c r="E104" s="292"/>
      <c r="F104" s="314" t="str">
        <f>IF(OR(F35="NA"),"NA",IF(ROUND(SUM(F35),1)=0,"si","verificar!"))</f>
        <v>si</v>
      </c>
      <c r="G104" s="292"/>
      <c r="H104" s="292"/>
      <c r="I104" s="292"/>
      <c r="J104" s="292"/>
      <c r="K104" s="314" t="str">
        <f>IF(OR(K35="NA"),"NA",IF(ROUND(SUM(K35),1)=0,"si","verificar!"))</f>
        <v>si</v>
      </c>
      <c r="L104" s="292"/>
      <c r="M104" s="292"/>
      <c r="N104" s="272"/>
      <c r="O104" s="272"/>
      <c r="P104" s="272"/>
    </row>
    <row r="105" spans="1:16" s="125" customFormat="1" ht="10.9" customHeight="1" x14ac:dyDescent="0.15">
      <c r="A105" s="540"/>
      <c r="B105" s="546" t="s">
        <v>2420</v>
      </c>
      <c r="D105" s="292"/>
      <c r="E105" s="292"/>
      <c r="F105" s="314" t="str">
        <f>IF(OR(F38="NA"),"NA",IF(ROUND(SUM(F38),1)=0,"si","verificar!"))</f>
        <v>si</v>
      </c>
      <c r="G105" s="292"/>
      <c r="H105" s="292"/>
      <c r="I105" s="292"/>
      <c r="J105" s="292"/>
      <c r="K105" s="314" t="str">
        <f>IF(OR(K38="NA"),"NA",IF(ROUND(SUM(K38),1)=0,"si","verificar!"))</f>
        <v>si</v>
      </c>
      <c r="L105" s="292"/>
      <c r="M105" s="292"/>
      <c r="N105" s="272"/>
      <c r="O105" s="272"/>
      <c r="P105" s="272"/>
    </row>
    <row r="106" spans="1:16" s="125" customFormat="1" ht="11.65" customHeight="1" x14ac:dyDescent="0.15">
      <c r="A106" s="294"/>
      <c r="B106" s="80"/>
      <c r="C106" s="80"/>
      <c r="D106" s="320"/>
      <c r="E106" s="320"/>
      <c r="F106" s="320"/>
      <c r="G106" s="320"/>
      <c r="H106" s="320"/>
      <c r="I106" s="320"/>
      <c r="J106" s="320"/>
      <c r="K106" s="320"/>
      <c r="L106" s="320"/>
      <c r="M106" s="320"/>
      <c r="N106" s="272"/>
      <c r="O106" s="272"/>
      <c r="P106" s="272"/>
    </row>
    <row r="107" spans="1:16" s="125" customFormat="1" ht="11.65" customHeight="1" x14ac:dyDescent="0.15">
      <c r="A107" s="271"/>
    </row>
    <row r="108" spans="1:16" s="125" customFormat="1" ht="11.65" customHeight="1" x14ac:dyDescent="0.15">
      <c r="A108" s="271"/>
    </row>
    <row r="109" spans="1:16" s="125" customFormat="1" ht="11.65" customHeight="1" x14ac:dyDescent="0.15">
      <c r="A109" s="271"/>
    </row>
    <row r="110" spans="1:16" s="125" customFormat="1" ht="11.65" customHeight="1" x14ac:dyDescent="0.15">
      <c r="A110" s="271"/>
    </row>
    <row r="111" spans="1:16" s="125" customFormat="1" ht="11.65" customHeight="1" x14ac:dyDescent="0.15">
      <c r="A111" s="271"/>
    </row>
    <row r="112" spans="1:16" s="125" customFormat="1" ht="11.65" customHeight="1" x14ac:dyDescent="0.15">
      <c r="A112" s="271"/>
    </row>
    <row r="113" spans="1:1" s="125" customFormat="1" ht="11.65" customHeight="1" x14ac:dyDescent="0.15">
      <c r="A113" s="271"/>
    </row>
    <row r="114" spans="1:1" s="125" customFormat="1" ht="11.65" customHeight="1" x14ac:dyDescent="0.15">
      <c r="A114" s="271"/>
    </row>
    <row r="115" spans="1:1" s="125" customFormat="1" ht="11.65" customHeight="1" x14ac:dyDescent="0.15">
      <c r="A115" s="271"/>
    </row>
    <row r="116" spans="1:1" s="125" customFormat="1" ht="11.65" customHeight="1" x14ac:dyDescent="0.15">
      <c r="A116" s="271"/>
    </row>
    <row r="117" spans="1:1" s="125" customFormat="1" ht="11.65" customHeight="1" x14ac:dyDescent="0.15">
      <c r="A117" s="271"/>
    </row>
    <row r="118" spans="1:1" s="125" customFormat="1" ht="11.65" customHeight="1" x14ac:dyDescent="0.15">
      <c r="A118" s="271"/>
    </row>
    <row r="119" spans="1:1" s="125" customFormat="1" ht="11.65" customHeight="1" x14ac:dyDescent="0.15">
      <c r="A119" s="271"/>
    </row>
    <row r="120" spans="1:1" s="125" customFormat="1" ht="11.65" customHeight="1" x14ac:dyDescent="0.15">
      <c r="A120" s="271"/>
    </row>
    <row r="121" spans="1:1" s="125" customFormat="1" ht="11.65" customHeight="1" x14ac:dyDescent="0.15">
      <c r="A121" s="271"/>
    </row>
    <row r="122" spans="1:1" s="125" customFormat="1" ht="11.65" customHeight="1" x14ac:dyDescent="0.15">
      <c r="A122" s="271"/>
    </row>
    <row r="123" spans="1:1" s="125" customFormat="1" ht="11.65" customHeight="1" x14ac:dyDescent="0.15">
      <c r="A123" s="271"/>
    </row>
    <row r="124" spans="1:1" s="125" customFormat="1" ht="11.65" customHeight="1" x14ac:dyDescent="0.15">
      <c r="A124" s="271"/>
    </row>
    <row r="125" spans="1:1" s="125" customFormat="1" ht="11.65" customHeight="1" x14ac:dyDescent="0.15">
      <c r="A125" s="271"/>
    </row>
    <row r="126" spans="1:1" s="125" customFormat="1" ht="11.65" customHeight="1" x14ac:dyDescent="0.15">
      <c r="A126" s="271"/>
    </row>
    <row r="127" spans="1:1" s="125" customFormat="1" ht="11.65" customHeight="1" x14ac:dyDescent="0.15">
      <c r="A127" s="271"/>
    </row>
    <row r="128" spans="1:1" s="125" customFormat="1" ht="11.65" customHeight="1" x14ac:dyDescent="0.15">
      <c r="A128" s="271"/>
    </row>
    <row r="129" spans="1:1" s="125" customFormat="1" ht="11.65" customHeight="1" x14ac:dyDescent="0.15">
      <c r="A129" s="271"/>
    </row>
    <row r="130" spans="1:1" s="125" customFormat="1" ht="11.65" customHeight="1" x14ac:dyDescent="0.15">
      <c r="A130" s="271"/>
    </row>
    <row r="131" spans="1:1" s="125" customFormat="1" ht="11.65" customHeight="1" x14ac:dyDescent="0.15">
      <c r="A131" s="271"/>
    </row>
    <row r="132" spans="1:1" s="125" customFormat="1" ht="11.65" customHeight="1" x14ac:dyDescent="0.15">
      <c r="A132" s="271"/>
    </row>
    <row r="133" spans="1:1" s="125" customFormat="1" ht="11.65" customHeight="1" x14ac:dyDescent="0.15">
      <c r="A133" s="271"/>
    </row>
    <row r="134" spans="1:1" s="125" customFormat="1" ht="11.65" customHeight="1" x14ac:dyDescent="0.15">
      <c r="A134" s="271"/>
    </row>
    <row r="135" spans="1:1" s="125" customFormat="1" ht="11.65" customHeight="1" x14ac:dyDescent="0.15">
      <c r="A135" s="271"/>
    </row>
    <row r="136" spans="1:1" s="125" customFormat="1" ht="11.65" customHeight="1" x14ac:dyDescent="0.15">
      <c r="A136" s="271"/>
    </row>
    <row r="137" spans="1:1" s="125" customFormat="1" ht="11.65" customHeight="1" x14ac:dyDescent="0.15">
      <c r="A137" s="271"/>
    </row>
    <row r="138" spans="1:1" s="125" customFormat="1" ht="11.65" customHeight="1" x14ac:dyDescent="0.15">
      <c r="A138" s="271"/>
    </row>
    <row r="139" spans="1:1" s="125" customFormat="1" ht="11.65" customHeight="1" x14ac:dyDescent="0.15">
      <c r="A139" s="271"/>
    </row>
    <row r="140" spans="1:1" s="125" customFormat="1" ht="11.65" customHeight="1" x14ac:dyDescent="0.15">
      <c r="A140" s="271"/>
    </row>
    <row r="141" spans="1:1" s="125" customFormat="1" ht="11.65" customHeight="1" x14ac:dyDescent="0.15">
      <c r="A141" s="271"/>
    </row>
    <row r="142" spans="1:1" s="125" customFormat="1" ht="11.65" customHeight="1" x14ac:dyDescent="0.15">
      <c r="A142" s="271"/>
    </row>
    <row r="143" spans="1:1" s="125" customFormat="1" ht="11.65" customHeight="1" x14ac:dyDescent="0.15">
      <c r="A143" s="271"/>
    </row>
    <row r="144" spans="1:1" s="125" customFormat="1" ht="11.65" customHeight="1" x14ac:dyDescent="0.15">
      <c r="A144" s="271"/>
    </row>
    <row r="145" spans="1:1" s="125" customFormat="1" ht="11.65" customHeight="1" x14ac:dyDescent="0.15">
      <c r="A145" s="271"/>
    </row>
    <row r="146" spans="1:1" s="125" customFormat="1" ht="11.65" customHeight="1" x14ac:dyDescent="0.15">
      <c r="A146" s="271"/>
    </row>
    <row r="147" spans="1:1" s="125" customFormat="1" ht="11.65" customHeight="1" x14ac:dyDescent="0.15">
      <c r="A147" s="271"/>
    </row>
    <row r="148" spans="1:1" s="125" customFormat="1" ht="11.65" customHeight="1" x14ac:dyDescent="0.15">
      <c r="A148" s="271"/>
    </row>
    <row r="149" spans="1:1" s="125" customFormat="1" ht="11.65" customHeight="1" x14ac:dyDescent="0.15">
      <c r="A149" s="271"/>
    </row>
    <row r="150" spans="1:1" s="125" customFormat="1" ht="11.65" customHeight="1" x14ac:dyDescent="0.15">
      <c r="A150" s="271"/>
    </row>
    <row r="151" spans="1:1" s="125" customFormat="1" ht="11.65" customHeight="1" x14ac:dyDescent="0.15">
      <c r="A151" s="271"/>
    </row>
    <row r="152" spans="1:1" s="125" customFormat="1" ht="11.65" customHeight="1" x14ac:dyDescent="0.15">
      <c r="A152" s="271"/>
    </row>
    <row r="153" spans="1:1" s="125" customFormat="1" ht="11.65" customHeight="1" x14ac:dyDescent="0.15">
      <c r="A153" s="271"/>
    </row>
    <row r="154" spans="1:1" s="125" customFormat="1" ht="11.65" customHeight="1" x14ac:dyDescent="0.15">
      <c r="A154" s="271"/>
    </row>
    <row r="155" spans="1:1" s="125" customFormat="1" ht="11.65" customHeight="1" x14ac:dyDescent="0.15">
      <c r="A155" s="271"/>
    </row>
    <row r="156" spans="1:1" s="125" customFormat="1" ht="11.65" customHeight="1" x14ac:dyDescent="0.15">
      <c r="A156" s="271"/>
    </row>
    <row r="157" spans="1:1" s="125" customFormat="1" ht="11.65" customHeight="1" x14ac:dyDescent="0.15">
      <c r="A157" s="271"/>
    </row>
    <row r="158" spans="1:1" s="125" customFormat="1" ht="11.65" customHeight="1" x14ac:dyDescent="0.15">
      <c r="A158" s="271"/>
    </row>
    <row r="159" spans="1:1" s="125" customFormat="1" ht="11.65" customHeight="1" x14ac:dyDescent="0.15">
      <c r="A159" s="271"/>
    </row>
    <row r="160" spans="1:1" s="125" customFormat="1" ht="11.65" customHeight="1" x14ac:dyDescent="0.15">
      <c r="A160" s="271"/>
    </row>
    <row r="161" spans="1:1" s="125" customFormat="1" ht="11.65" customHeight="1" x14ac:dyDescent="0.15">
      <c r="A161" s="271"/>
    </row>
    <row r="162" spans="1:1" s="125" customFormat="1" ht="11.65" customHeight="1" x14ac:dyDescent="0.15">
      <c r="A162" s="271"/>
    </row>
    <row r="163" spans="1:1" s="125" customFormat="1" ht="11.65" customHeight="1" x14ac:dyDescent="0.15">
      <c r="A163" s="271"/>
    </row>
    <row r="164" spans="1:1" s="125" customFormat="1" ht="11.65" customHeight="1" x14ac:dyDescent="0.15">
      <c r="A164" s="271"/>
    </row>
    <row r="165" spans="1:1" s="125" customFormat="1" ht="11.65" customHeight="1" x14ac:dyDescent="0.15">
      <c r="A165" s="271"/>
    </row>
    <row r="166" spans="1:1" s="125" customFormat="1" ht="11.65" customHeight="1" x14ac:dyDescent="0.15">
      <c r="A166" s="271"/>
    </row>
    <row r="167" spans="1:1" s="125" customFormat="1" ht="11.65" customHeight="1" x14ac:dyDescent="0.15">
      <c r="A167" s="271"/>
    </row>
    <row r="168" spans="1:1" s="125" customFormat="1" ht="11.65" customHeight="1" x14ac:dyDescent="0.15">
      <c r="A168" s="271"/>
    </row>
    <row r="169" spans="1:1" s="125" customFormat="1" ht="11.65" customHeight="1" x14ac:dyDescent="0.15">
      <c r="A169" s="271"/>
    </row>
    <row r="170" spans="1:1" s="125" customFormat="1" ht="11.65" customHeight="1" x14ac:dyDescent="0.15">
      <c r="A170" s="271"/>
    </row>
    <row r="171" spans="1:1" s="125" customFormat="1" ht="11.65" customHeight="1" x14ac:dyDescent="0.15">
      <c r="A171" s="271"/>
    </row>
    <row r="172" spans="1:1" s="125" customFormat="1" ht="11.65" customHeight="1" x14ac:dyDescent="0.15">
      <c r="A172" s="271"/>
    </row>
    <row r="173" spans="1:1" s="125" customFormat="1" ht="11.65" customHeight="1" x14ac:dyDescent="0.15">
      <c r="A173" s="271"/>
    </row>
    <row r="174" spans="1:1" s="125" customFormat="1" ht="11.65" customHeight="1" x14ac:dyDescent="0.15">
      <c r="A174" s="271"/>
    </row>
    <row r="175" spans="1:1" s="125" customFormat="1" ht="11.65" customHeight="1" x14ac:dyDescent="0.15">
      <c r="A175" s="271"/>
    </row>
    <row r="176" spans="1:1" s="125" customFormat="1" ht="11.65" customHeight="1" x14ac:dyDescent="0.15">
      <c r="A176" s="271"/>
    </row>
    <row r="177" spans="1:1" s="125" customFormat="1" ht="11.65" customHeight="1" x14ac:dyDescent="0.15">
      <c r="A177" s="271"/>
    </row>
    <row r="178" spans="1:1" s="125" customFormat="1" ht="11.65" customHeight="1" x14ac:dyDescent="0.15">
      <c r="A178" s="271"/>
    </row>
    <row r="179" spans="1:1" s="125" customFormat="1" ht="11.65" customHeight="1" x14ac:dyDescent="0.15">
      <c r="A179" s="271"/>
    </row>
    <row r="180" spans="1:1" s="125" customFormat="1" ht="11.65" customHeight="1" x14ac:dyDescent="0.15">
      <c r="A180" s="271"/>
    </row>
    <row r="181" spans="1:1" s="125" customFormat="1" ht="9.75" x14ac:dyDescent="0.15">
      <c r="A181" s="271"/>
    </row>
    <row r="182" spans="1:1" s="125" customFormat="1" ht="9.75" x14ac:dyDescent="0.15">
      <c r="A182" s="271"/>
    </row>
    <row r="183" spans="1:1" s="125" customFormat="1" ht="9.75" x14ac:dyDescent="0.15">
      <c r="A183" s="271"/>
    </row>
    <row r="184" spans="1:1" s="125" customFormat="1" ht="9.75" x14ac:dyDescent="0.15">
      <c r="A184" s="271"/>
    </row>
    <row r="185" spans="1:1" s="125" customFormat="1" ht="9.75" x14ac:dyDescent="0.15">
      <c r="A185" s="271"/>
    </row>
    <row r="186" spans="1:1" s="125" customFormat="1" ht="9.75" x14ac:dyDescent="0.15">
      <c r="A186" s="271"/>
    </row>
  </sheetData>
  <sheetProtection password="EECE" sheet="1" objects="1" scenarios="1" formatColumns="0" formatRows="0"/>
  <customSheetViews>
    <customSheetView guid="{C3088B2E-F853-4D7E-B687-C6500891DFCB}" scale="110" showPageBreaks="1" fitToPage="1" printArea="1">
      <pane xSplit="3" ySplit="6" topLeftCell="K24"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9" sqref="D9"/>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M3:M5"/>
    <mergeCell ref="E2:M2"/>
    <mergeCell ref="F3:G3"/>
    <mergeCell ref="O4:P4"/>
    <mergeCell ref="F1:L1"/>
    <mergeCell ref="A4:B5"/>
    <mergeCell ref="D4:G4"/>
    <mergeCell ref="I4:I5"/>
    <mergeCell ref="L4:L5"/>
    <mergeCell ref="H4:H5"/>
    <mergeCell ref="J4:J5"/>
    <mergeCell ref="K4:K5"/>
  </mergeCells>
  <conditionalFormatting sqref="O7:P45">
    <cfRule type="cellIs" dxfId="242" priority="6" operator="greaterThan">
      <formula>0.5</formula>
    </cfRule>
    <cfRule type="cellIs" dxfId="241" priority="5" operator="lessThan">
      <formula>-0.5</formula>
    </cfRule>
    <cfRule type="containsText" dxfId="240" priority="3" operator="containsText" text="NV">
      <formula>NOT(ISERROR(SEARCH("NV",O7)))</formula>
    </cfRule>
  </conditionalFormatting>
  <conditionalFormatting sqref="D93:M106">
    <cfRule type="containsText" dxfId="239" priority="4" operator="containsText" text="check">
      <formula>NOT(ISERROR(SEARCH("check",D93)))</formula>
    </cfRule>
    <cfRule type="containsText" dxfId="238" priority="1" operator="containsText" text="NV">
      <formula>NOT(ISERROR(SEARCH("NV",D93)))</formula>
    </cfRule>
  </conditionalFormatting>
  <conditionalFormatting sqref="D48:M92">
    <cfRule type="cellIs" dxfId="237" priority="8" operator="greaterThan">
      <formula>0.5</formula>
    </cfRule>
    <cfRule type="cellIs" dxfId="236" priority="7" operator="lessThan">
      <formula>-0.5</formula>
    </cfRule>
    <cfRule type="containsText" dxfId="235" priority="2" operator="containsText" text="NV">
      <formula>NOT(ISERROR(SEARCH("NV",D48)))</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169"/>
  <sheetViews>
    <sheetView topLeftCell="A142" workbookViewId="0">
      <selection activeCell="L162" sqref="L162"/>
    </sheetView>
  </sheetViews>
  <sheetFormatPr baseColWidth="10" defaultColWidth="9.140625" defaultRowHeight="12.75" x14ac:dyDescent="0.2"/>
  <cols>
    <col min="2" max="2" width="26.85546875" bestFit="1" customWidth="1"/>
  </cols>
  <sheetData>
    <row r="1" spans="1:4" x14ac:dyDescent="0.2">
      <c r="A1" s="65" t="s">
        <v>138</v>
      </c>
    </row>
    <row r="3" spans="1:4" x14ac:dyDescent="0.2">
      <c r="A3" t="s">
        <v>139</v>
      </c>
    </row>
    <row r="5" spans="1:4" x14ac:dyDescent="0.2">
      <c r="C5" s="66" t="s">
        <v>140</v>
      </c>
      <c r="D5" s="66" t="s">
        <v>141</v>
      </c>
    </row>
    <row r="6" spans="1:4" x14ac:dyDescent="0.2">
      <c r="B6" t="s">
        <v>142</v>
      </c>
      <c r="C6" s="66"/>
      <c r="D6" s="66"/>
    </row>
    <row r="7" spans="1:4" x14ac:dyDescent="0.2">
      <c r="B7" s="67" t="s">
        <v>32</v>
      </c>
      <c r="C7" s="68">
        <f>+ROUND(StatementI!F22,1)</f>
        <v>0</v>
      </c>
      <c r="D7" s="68">
        <f>+ROUND(StatementI!K22,1)</f>
        <v>0</v>
      </c>
    </row>
    <row r="8" spans="1:4" x14ac:dyDescent="0.2">
      <c r="B8" s="67" t="s">
        <v>22</v>
      </c>
      <c r="C8" s="68">
        <f>+ROUND(StatementI!F23,1)</f>
        <v>0</v>
      </c>
      <c r="D8" s="68">
        <f>+ROUND(StatementI!K23,1)</f>
        <v>0</v>
      </c>
    </row>
    <row r="9" spans="1:4" x14ac:dyDescent="0.2">
      <c r="B9" s="67" t="s">
        <v>143</v>
      </c>
      <c r="C9" s="68">
        <f>+ROUND(StatementI!F25,1)</f>
        <v>0</v>
      </c>
      <c r="D9" s="68">
        <f>+ROUND(StatementI!K25,2)</f>
        <v>0</v>
      </c>
    </row>
    <row r="10" spans="1:4" x14ac:dyDescent="0.2">
      <c r="B10" s="67" t="s">
        <v>23</v>
      </c>
      <c r="C10" s="68">
        <f>+ROUND(StatementI!F31,1)</f>
        <v>0</v>
      </c>
      <c r="D10" s="68">
        <f>+ROUND(StatementI!K31,2)</f>
        <v>0</v>
      </c>
    </row>
    <row r="11" spans="1:4" x14ac:dyDescent="0.2">
      <c r="B11" s="67" t="s">
        <v>144</v>
      </c>
      <c r="C11" s="68">
        <f>ROUND(+StatementI!F33-StatementI!F36,1)</f>
        <v>-48.8</v>
      </c>
      <c r="D11" s="68">
        <f>ROUND(+StatementI!K33-StatementI!K36,1)</f>
        <v>-891.9</v>
      </c>
    </row>
    <row r="12" spans="1:4" x14ac:dyDescent="0.2">
      <c r="B12" t="s">
        <v>145</v>
      </c>
      <c r="C12" s="68"/>
      <c r="D12" s="68"/>
    </row>
    <row r="13" spans="1:4" x14ac:dyDescent="0.2">
      <c r="B13" s="67" t="s">
        <v>16</v>
      </c>
      <c r="C13" s="68">
        <f>ROUND(+StatementIII!F17,1)</f>
        <v>-6935.6</v>
      </c>
      <c r="D13" s="68">
        <f>ROUND(+StatementIII!K17,1)</f>
        <v>-8922.5</v>
      </c>
    </row>
    <row r="14" spans="1:4" x14ac:dyDescent="0.2">
      <c r="B14" s="67" t="s">
        <v>143</v>
      </c>
      <c r="C14" s="68" t="e">
        <f>ROUND(+#REF!,1)</f>
        <v>#REF!</v>
      </c>
      <c r="D14" s="68" t="e">
        <f>ROUND(+#REF!,1)</f>
        <v>#REF!</v>
      </c>
    </row>
    <row r="15" spans="1:4" x14ac:dyDescent="0.2">
      <c r="B15" s="67" t="s">
        <v>17</v>
      </c>
      <c r="C15" s="68" t="e">
        <f>ROUND(+#REF!,1)</f>
        <v>#REF!</v>
      </c>
      <c r="D15" s="68" t="e">
        <f>ROUND(+#REF!,1)</f>
        <v>#REF!</v>
      </c>
    </row>
    <row r="16" spans="1:4" x14ac:dyDescent="0.2">
      <c r="B16" s="67" t="s">
        <v>144</v>
      </c>
      <c r="C16" s="68" t="e">
        <f>ROUND(+#REF!+#REF!-StatementIII!F26,1)</f>
        <v>#REF!</v>
      </c>
      <c r="D16" s="68" t="e">
        <f>ROUND(+#REF!+#REF!-StatementIII!K26,1)</f>
        <v>#REF!</v>
      </c>
    </row>
    <row r="17" spans="2:4" x14ac:dyDescent="0.2">
      <c r="B17" t="s">
        <v>146</v>
      </c>
      <c r="C17" s="68"/>
      <c r="D17" s="68"/>
    </row>
    <row r="18" spans="2:4" x14ac:dyDescent="0.2">
      <c r="B18" s="67" t="s">
        <v>143</v>
      </c>
      <c r="C18" s="68">
        <f>ROUND(+Table3!G8,1)</f>
        <v>-48.8</v>
      </c>
      <c r="D18" s="68">
        <f>ROUND(+Table3!L8,1)</f>
        <v>-891.9</v>
      </c>
    </row>
    <row r="19" spans="2:4" x14ac:dyDescent="0.2">
      <c r="B19" s="67" t="s">
        <v>144</v>
      </c>
      <c r="C19" s="68">
        <f>ROUND(+Table3!G22-Table3!G49,1)</f>
        <v>-48.8</v>
      </c>
      <c r="D19" s="68">
        <f>ROUND(+Table3!L22-Table3!L49,1)</f>
        <v>-891.9</v>
      </c>
    </row>
    <row r="20" spans="2:4" x14ac:dyDescent="0.2">
      <c r="B20" t="s">
        <v>147</v>
      </c>
      <c r="C20" s="68"/>
      <c r="D20" s="68"/>
    </row>
    <row r="21" spans="2:4" x14ac:dyDescent="0.2">
      <c r="B21" s="67" t="s">
        <v>148</v>
      </c>
      <c r="C21" s="68">
        <f>ROUND(+Table4!G8,1)</f>
        <v>0</v>
      </c>
      <c r="D21" s="68">
        <f>ROUND(+Table4!L8,1)</f>
        <v>0</v>
      </c>
    </row>
    <row r="22" spans="2:4" x14ac:dyDescent="0.2">
      <c r="B22" s="67" t="s">
        <v>149</v>
      </c>
      <c r="C22" s="68">
        <f>ROUND(+Table4!G14-Table4!G25,1)</f>
        <v>0</v>
      </c>
      <c r="D22" s="68">
        <f>ROUND(+Table4!L14-Table4!L25,1)</f>
        <v>0</v>
      </c>
    </row>
    <row r="23" spans="2:4" x14ac:dyDescent="0.2">
      <c r="B23" t="s">
        <v>150</v>
      </c>
      <c r="C23" s="68"/>
      <c r="D23" s="68"/>
    </row>
    <row r="24" spans="2:4" x14ac:dyDescent="0.2">
      <c r="B24" s="67" t="s">
        <v>151</v>
      </c>
      <c r="C24" s="68">
        <f>ROUND(+Table5!G8,1)</f>
        <v>10.4</v>
      </c>
      <c r="D24" s="68">
        <f>ROUND(+Table5!L8,1)</f>
        <v>1.2</v>
      </c>
    </row>
    <row r="25" spans="2:4" x14ac:dyDescent="0.2">
      <c r="B25" s="67" t="s">
        <v>152</v>
      </c>
      <c r="C25" s="68">
        <f>ROUND(+Table5!G14-Table5!G25,1)</f>
        <v>10.4</v>
      </c>
      <c r="D25" s="68">
        <f>ROUND(+Table5!L14-Table5!L25,1)</f>
        <v>1.2</v>
      </c>
    </row>
    <row r="26" spans="2:4" x14ac:dyDescent="0.2">
      <c r="B26" t="s">
        <v>153</v>
      </c>
      <c r="C26" s="68"/>
      <c r="D26" s="68"/>
    </row>
    <row r="27" spans="2:4" x14ac:dyDescent="0.2">
      <c r="B27" s="67" t="s">
        <v>154</v>
      </c>
      <c r="C27" s="68">
        <f>ROUND(+Table6!G8,1)</f>
        <v>-86.2</v>
      </c>
      <c r="D27" s="68">
        <f>ROUND(+Table6!L8,1)</f>
        <v>-4433.8</v>
      </c>
    </row>
    <row r="28" spans="2:4" x14ac:dyDescent="0.2">
      <c r="B28" s="67" t="s">
        <v>155</v>
      </c>
      <c r="C28" s="68">
        <f>ROUND(+Table6!G22-Table6!G49,1)</f>
        <v>-86.2</v>
      </c>
      <c r="D28" s="68">
        <f>ROUND(+Table6!L22-Table6!L49,1)</f>
        <v>-4433.8</v>
      </c>
    </row>
    <row r="29" spans="2:4" x14ac:dyDescent="0.2">
      <c r="B29" t="s">
        <v>156</v>
      </c>
      <c r="C29" s="68"/>
      <c r="D29" s="68"/>
    </row>
    <row r="30" spans="2:4" x14ac:dyDescent="0.2">
      <c r="B30" s="67" t="s">
        <v>157</v>
      </c>
      <c r="C30" s="68">
        <f>ROUND(+Table8A!G8-Table8A!G27,1)</f>
        <v>-48.8</v>
      </c>
      <c r="D30" s="68">
        <f>ROUND(+Table8A!L8-Table8A!L27,1)</f>
        <v>-891.9</v>
      </c>
    </row>
    <row r="31" spans="2:4" x14ac:dyDescent="0.2">
      <c r="B31" t="s">
        <v>158</v>
      </c>
      <c r="C31" s="68"/>
      <c r="D31" s="68"/>
    </row>
    <row r="32" spans="2:4" x14ac:dyDescent="0.2">
      <c r="B32" s="67" t="s">
        <v>159</v>
      </c>
      <c r="C32" s="68">
        <f>ROUND(+Table9!G8,1)</f>
        <v>10.4</v>
      </c>
      <c r="D32" s="68">
        <f>ROUND(+Table9!L8,1)</f>
        <v>1.2</v>
      </c>
    </row>
    <row r="33" spans="1:4" x14ac:dyDescent="0.2">
      <c r="B33" s="67" t="s">
        <v>160</v>
      </c>
      <c r="C33" s="68">
        <f>ROUND(+Table6!G22-Table6!G49,1)</f>
        <v>-86.2</v>
      </c>
      <c r="D33" s="68">
        <f>ROUND(+Table6!L22-Table6!L49,1)</f>
        <v>-4433.8</v>
      </c>
    </row>
    <row r="35" spans="1:4" x14ac:dyDescent="0.2">
      <c r="A35" s="65" t="s">
        <v>161</v>
      </c>
    </row>
    <row r="37" spans="1:4" x14ac:dyDescent="0.2">
      <c r="A37" t="s">
        <v>162</v>
      </c>
    </row>
    <row r="39" spans="1:4" x14ac:dyDescent="0.2">
      <c r="C39" s="66" t="s">
        <v>140</v>
      </c>
      <c r="D39" s="66" t="s">
        <v>141</v>
      </c>
    </row>
    <row r="40" spans="1:4" x14ac:dyDescent="0.2">
      <c r="B40" t="s">
        <v>163</v>
      </c>
    </row>
    <row r="41" spans="1:4" x14ac:dyDescent="0.2">
      <c r="B41" s="67" t="s">
        <v>164</v>
      </c>
      <c r="D41" s="68">
        <f>ROUND(+Table1!M59,1)</f>
        <v>0</v>
      </c>
    </row>
    <row r="42" spans="1:4" x14ac:dyDescent="0.2">
      <c r="B42" s="67" t="s">
        <v>165</v>
      </c>
      <c r="D42" s="68">
        <f>ROUND(+Table1!M60,1)</f>
        <v>0</v>
      </c>
    </row>
    <row r="43" spans="1:4" x14ac:dyDescent="0.2">
      <c r="B43" s="67" t="s">
        <v>166</v>
      </c>
      <c r="D43" s="68">
        <f>ROUND(+Table1!M61,1)</f>
        <v>0</v>
      </c>
    </row>
    <row r="44" spans="1:4" x14ac:dyDescent="0.2">
      <c r="B44" t="s">
        <v>167</v>
      </c>
      <c r="D44" s="68"/>
    </row>
    <row r="45" spans="1:4" x14ac:dyDescent="0.2">
      <c r="B45" s="67" t="s">
        <v>168</v>
      </c>
      <c r="D45" s="68">
        <f>ROUND(+Table2!M19,1)</f>
        <v>148.5</v>
      </c>
    </row>
    <row r="46" spans="1:4" x14ac:dyDescent="0.2">
      <c r="B46" s="67" t="s">
        <v>169</v>
      </c>
      <c r="D46" s="68">
        <f>ROUND(+Table2!M31,1)</f>
        <v>0</v>
      </c>
    </row>
    <row r="47" spans="1:4" x14ac:dyDescent="0.2">
      <c r="B47" s="67" t="s">
        <v>170</v>
      </c>
      <c r="D47" s="68">
        <f>ROUND(+Table2!M32,1)</f>
        <v>0</v>
      </c>
    </row>
    <row r="48" spans="1:4" x14ac:dyDescent="0.2">
      <c r="B48" s="67" t="s">
        <v>171</v>
      </c>
      <c r="D48" s="68">
        <f>ROUND(+Table2!M33,1)</f>
        <v>0</v>
      </c>
    </row>
    <row r="49" spans="1:4" x14ac:dyDescent="0.2">
      <c r="B49" t="s">
        <v>172</v>
      </c>
      <c r="D49" s="68"/>
    </row>
    <row r="50" spans="1:4" x14ac:dyDescent="0.2">
      <c r="B50" s="67" t="s">
        <v>173</v>
      </c>
      <c r="D50" s="68" t="e">
        <f>ROUND(+Table7!M17,1)</f>
        <v>#VALUE!</v>
      </c>
    </row>
    <row r="51" spans="1:4" x14ac:dyDescent="0.2">
      <c r="B51" t="s">
        <v>156</v>
      </c>
      <c r="D51" s="68"/>
    </row>
    <row r="52" spans="1:4" x14ac:dyDescent="0.2">
      <c r="B52" s="67" t="s">
        <v>174</v>
      </c>
      <c r="D52" s="68">
        <f>ROUND(+Table8A!M10,1)</f>
        <v>0</v>
      </c>
    </row>
    <row r="53" spans="1:4" x14ac:dyDescent="0.2">
      <c r="B53" s="67" t="s">
        <v>175</v>
      </c>
      <c r="D53" s="68">
        <f>ROUND(+Table8A!M29,1)</f>
        <v>0</v>
      </c>
    </row>
    <row r="55" spans="1:4" x14ac:dyDescent="0.2">
      <c r="A55" s="65" t="s">
        <v>176</v>
      </c>
    </row>
    <row r="57" spans="1:4" x14ac:dyDescent="0.2">
      <c r="A57" t="s">
        <v>139</v>
      </c>
    </row>
    <row r="59" spans="1:4" x14ac:dyDescent="0.2">
      <c r="C59" s="66" t="s">
        <v>140</v>
      </c>
      <c r="D59" s="66" t="s">
        <v>141</v>
      </c>
    </row>
    <row r="60" spans="1:4" x14ac:dyDescent="0.2">
      <c r="B60" t="s">
        <v>142</v>
      </c>
    </row>
    <row r="61" spans="1:4" x14ac:dyDescent="0.2">
      <c r="B61" s="67" t="s">
        <v>177</v>
      </c>
      <c r="C61" s="68">
        <f>ROUND(+StatementI!F10,1)</f>
        <v>-604.70000000000005</v>
      </c>
      <c r="D61" s="68">
        <f>ROUND(+StatementI!K10,1)</f>
        <v>-9.1999999999999993</v>
      </c>
    </row>
    <row r="62" spans="1:4" x14ac:dyDescent="0.2">
      <c r="B62" s="67" t="s">
        <v>178</v>
      </c>
      <c r="C62" s="68">
        <f>ROUND(+StatementI!F14,1)</f>
        <v>-327.10000000000002</v>
      </c>
      <c r="D62" s="68">
        <f>ROUND(+StatementI!K14,1)</f>
        <v>-25.7</v>
      </c>
    </row>
    <row r="63" spans="1:4" x14ac:dyDescent="0.2">
      <c r="B63" s="67" t="s">
        <v>179</v>
      </c>
      <c r="C63" s="68">
        <f>ROUND(+StatementI!F18,1)</f>
        <v>0</v>
      </c>
      <c r="D63" s="68">
        <f>ROUND(+StatementI!K18,1)</f>
        <v>0</v>
      </c>
    </row>
    <row r="64" spans="1:4" x14ac:dyDescent="0.2">
      <c r="B64" s="67" t="s">
        <v>180</v>
      </c>
      <c r="C64" s="68">
        <f>ROUND(+StatementI!F20,1)</f>
        <v>0</v>
      </c>
      <c r="D64" s="68">
        <f>ROUND(+StatementI!K20,1)</f>
        <v>0</v>
      </c>
    </row>
    <row r="65" spans="2:4" x14ac:dyDescent="0.2">
      <c r="B65" s="67" t="s">
        <v>181</v>
      </c>
      <c r="C65" s="68">
        <f>ROUND(+StatementI!F35,1)</f>
        <v>0</v>
      </c>
      <c r="D65" s="68">
        <f>ROUND(+StatementI!K35,1)</f>
        <v>0</v>
      </c>
    </row>
    <row r="66" spans="2:4" x14ac:dyDescent="0.2">
      <c r="B66" s="67" t="s">
        <v>182</v>
      </c>
      <c r="C66" s="68">
        <f>ROUND(+StatementI!F38,1)</f>
        <v>0</v>
      </c>
      <c r="D66" s="68">
        <f>ROUND(+StatementI!K38,1)</f>
        <v>0</v>
      </c>
    </row>
    <row r="67" spans="2:4" x14ac:dyDescent="0.2">
      <c r="B67" t="s">
        <v>145</v>
      </c>
      <c r="C67" s="68"/>
      <c r="D67" s="68"/>
    </row>
    <row r="68" spans="2:4" x14ac:dyDescent="0.2">
      <c r="B68" s="67" t="s">
        <v>177</v>
      </c>
      <c r="C68" s="68" t="e">
        <f>ROUND(+#REF!,1)</f>
        <v>#REF!</v>
      </c>
      <c r="D68" s="68" t="e">
        <f>ROUND(+#REF!,1)</f>
        <v>#REF!</v>
      </c>
    </row>
    <row r="69" spans="2:4" x14ac:dyDescent="0.2">
      <c r="B69" s="67" t="s">
        <v>178</v>
      </c>
      <c r="C69" s="68">
        <f>ROUND(+StatementIII!F12,1)</f>
        <v>0</v>
      </c>
      <c r="D69" s="68">
        <f>ROUND(+StatementIII!K12,1)</f>
        <v>-414.7</v>
      </c>
    </row>
    <row r="70" spans="2:4" x14ac:dyDescent="0.2">
      <c r="B70" s="67" t="s">
        <v>179</v>
      </c>
      <c r="C70" s="68">
        <f>ROUND(+StatementIII!F15,1)</f>
        <v>-4110.1000000000004</v>
      </c>
      <c r="D70" s="68">
        <f>ROUND(+StatementIII!K15,1)</f>
        <v>-1565.4</v>
      </c>
    </row>
    <row r="71" spans="2:4" x14ac:dyDescent="0.2">
      <c r="B71" s="67" t="s">
        <v>180</v>
      </c>
      <c r="C71" s="68" t="e">
        <f>ROUND(+#REF!,1)</f>
        <v>#REF!</v>
      </c>
      <c r="D71" s="68" t="e">
        <f>ROUND(+#REF!,1)</f>
        <v>#REF!</v>
      </c>
    </row>
    <row r="72" spans="2:4" x14ac:dyDescent="0.2">
      <c r="B72" s="67" t="s">
        <v>181</v>
      </c>
      <c r="C72" s="68" t="e">
        <f>ROUND(+#REF!,1)</f>
        <v>#REF!</v>
      </c>
      <c r="D72" s="68" t="e">
        <f>ROUND(+#REF!,1)</f>
        <v>#REF!</v>
      </c>
    </row>
    <row r="73" spans="2:4" x14ac:dyDescent="0.2">
      <c r="B73" s="67" t="s">
        <v>182</v>
      </c>
      <c r="C73" s="68">
        <f>ROUND(+StatementIII!F28,1)</f>
        <v>-48.8</v>
      </c>
      <c r="D73" s="68">
        <f>ROUND(+StatementIII!K28,1)</f>
        <v>-891.9</v>
      </c>
    </row>
    <row r="74" spans="2:4" x14ac:dyDescent="0.2">
      <c r="B74" t="s">
        <v>163</v>
      </c>
      <c r="C74" s="68"/>
      <c r="D74" s="68"/>
    </row>
    <row r="75" spans="2:4" x14ac:dyDescent="0.2">
      <c r="B75" s="67" t="s">
        <v>183</v>
      </c>
      <c r="C75" s="68">
        <f t="array" ref="C75">ROUND(+SUM(ABS(Table1!G11:G13)),1)</f>
        <v>0</v>
      </c>
      <c r="D75" s="68">
        <f t="array" ref="D75">ROUND(+SUM(ABS(Table1!L11:L13)),1)</f>
        <v>0</v>
      </c>
    </row>
    <row r="76" spans="2:4" x14ac:dyDescent="0.2">
      <c r="B76" s="67" t="s">
        <v>184</v>
      </c>
      <c r="C76" s="68">
        <f t="array" ref="C76">ROUND(+SUM(ABS(Table1!G42:G51)),1)</f>
        <v>1814</v>
      </c>
      <c r="D76" s="68">
        <f t="array" ref="D76">ROUND(+SUM(ABS(Table1!L42:L51)),1)</f>
        <v>27.6</v>
      </c>
    </row>
    <row r="77" spans="2:4" x14ac:dyDescent="0.2">
      <c r="B77" s="67" t="s">
        <v>185</v>
      </c>
      <c r="C77" s="68">
        <f t="array" ref="C77">ROUND(+SUM(ABS(Table1!G53:G58)),1)</f>
        <v>0.3</v>
      </c>
      <c r="D77" s="68">
        <f t="array" ref="D77">ROUND(+SUM(ABS(Table1!L53:L58)),1)</f>
        <v>0</v>
      </c>
    </row>
    <row r="78" spans="2:4" x14ac:dyDescent="0.2">
      <c r="B78" s="67" t="s">
        <v>186</v>
      </c>
      <c r="C78" s="68">
        <f>+ROUND(Table1!G68,1)</f>
        <v>0</v>
      </c>
      <c r="D78" s="68">
        <f>+ROUND(Table1!L68,1)</f>
        <v>0</v>
      </c>
    </row>
    <row r="79" spans="2:4" x14ac:dyDescent="0.2">
      <c r="B79" s="67" t="s">
        <v>187</v>
      </c>
      <c r="C79" s="68">
        <f>+ROUND(Table1!G69,1)</f>
        <v>0</v>
      </c>
      <c r="D79" s="68">
        <f>+ROUND(Table1!L69,1)</f>
        <v>0</v>
      </c>
    </row>
    <row r="80" spans="2:4" x14ac:dyDescent="0.2">
      <c r="B80" s="67" t="s">
        <v>188</v>
      </c>
      <c r="C80" s="68">
        <f>+ROUND(Table1!G70,1)</f>
        <v>0</v>
      </c>
      <c r="D80" s="68">
        <f>+ROUND(Table1!L70,1)</f>
        <v>0</v>
      </c>
    </row>
    <row r="81" spans="2:4" x14ac:dyDescent="0.2">
      <c r="B81" s="67" t="s">
        <v>189</v>
      </c>
      <c r="C81" s="68">
        <f t="array" ref="C81">+ROUND(SUM(ABS(Table1!G79:G83)),1)</f>
        <v>55.4</v>
      </c>
      <c r="D81" s="68">
        <f t="array" ref="D81">+ROUND(SUM(ABS(Table1!L79:L83)),1)</f>
        <v>316.5</v>
      </c>
    </row>
    <row r="82" spans="2:4" x14ac:dyDescent="0.2">
      <c r="B82" t="s">
        <v>167</v>
      </c>
      <c r="C82" s="68"/>
      <c r="D82" s="68"/>
    </row>
    <row r="83" spans="2:4" x14ac:dyDescent="0.2">
      <c r="B83" s="67" t="s">
        <v>190</v>
      </c>
      <c r="C83" s="68">
        <f t="array" ref="C83">+ROUND(SUM(ABS(Table2!G9:G13)),1)</f>
        <v>981.2</v>
      </c>
      <c r="D83" s="68">
        <f t="array" ref="D83">+ROUND(SUM(ABS(Table2!L9:L13)),1)</f>
        <v>77</v>
      </c>
    </row>
    <row r="84" spans="2:4" x14ac:dyDescent="0.2">
      <c r="B84" s="67" t="s">
        <v>191</v>
      </c>
      <c r="C84" s="68">
        <f>ROUND(+Table2!G17,1)</f>
        <v>0</v>
      </c>
      <c r="D84" s="68">
        <f>ROUND(+Table2!L17,1)</f>
        <v>0</v>
      </c>
    </row>
    <row r="85" spans="2:4" x14ac:dyDescent="0.2">
      <c r="B85" s="67" t="s">
        <v>192</v>
      </c>
      <c r="C85" s="68">
        <f>ROUND(+Table2!G18,1)</f>
        <v>0</v>
      </c>
      <c r="D85" s="68">
        <f>ROUND(+Table2!L18,1)</f>
        <v>-143.1</v>
      </c>
    </row>
    <row r="86" spans="2:4" x14ac:dyDescent="0.2">
      <c r="B86" s="67" t="s">
        <v>193</v>
      </c>
      <c r="C86" s="68">
        <f t="array" ref="C86">ROUND(+SUM(ABS(Table2!G20:G23)),1)</f>
        <v>0</v>
      </c>
      <c r="D86" s="68">
        <f t="array" ref="D86">ROUND(+SUM(ABS(Table2!L20:L23)),1)</f>
        <v>0</v>
      </c>
    </row>
    <row r="87" spans="2:4" x14ac:dyDescent="0.2">
      <c r="B87" s="67" t="s">
        <v>194</v>
      </c>
      <c r="C87" s="68">
        <f t="array" ref="C87">ROUND(+SUM(ABS(Table2!G25:G30)),1)</f>
        <v>0</v>
      </c>
      <c r="D87" s="68">
        <f t="array" ref="D87">ROUND(+SUM(ABS(Table2!L25:L30)),1)</f>
        <v>0</v>
      </c>
    </row>
    <row r="88" spans="2:4" x14ac:dyDescent="0.2">
      <c r="B88" s="67" t="s">
        <v>195</v>
      </c>
      <c r="C88" s="68">
        <f t="array" ref="C88">ROUND(+SUM(ABS(Table2!G34:G37)),1)</f>
        <v>0</v>
      </c>
      <c r="D88" s="68">
        <f t="array" ref="D88">ROUND(+SUM(ABS(Table2!L34:L37)),1)</f>
        <v>0</v>
      </c>
    </row>
    <row r="89" spans="2:4" x14ac:dyDescent="0.2">
      <c r="B89" t="s">
        <v>146</v>
      </c>
      <c r="C89" s="68"/>
      <c r="D89" s="68"/>
    </row>
    <row r="90" spans="2:4" x14ac:dyDescent="0.2">
      <c r="B90" s="67" t="s">
        <v>196</v>
      </c>
      <c r="C90" s="68">
        <f>ROUND(+ABS(Table3!G9)+ABS(Table3!G10)+ABS(Table3!G11)+ABS(Table3!G12)+ABS(Table3!G13)+ABS(Table3!G15)+ABS(Table3!G16)+ABS(Table3!G17)+ABS(Table3!G18)+ABS(Table3!G19)+ABS(Table3!G20)+ABS(Table3!G21),1)</f>
        <v>0</v>
      </c>
      <c r="D90" s="68">
        <f>ROUND(+ABS(Table3!L9)+ABS(Table3!L10)+ABS(Table3!L11)+ABS(Table3!L12)+ABS(Table3!L13)+ABS(Table3!L15)+ABS(Table3!L16)+ABS(Table3!L17)+ABS(Table3!L18)+ABS(Table3!L19)+ABS(Table3!L20)+ABS(Table3!L21),1)</f>
        <v>0</v>
      </c>
    </row>
    <row r="91" spans="2:4" x14ac:dyDescent="0.2">
      <c r="B91" s="67" t="s">
        <v>123</v>
      </c>
      <c r="C91" s="68">
        <f t="array" ref="C91">ROUND(+SUM(ABS(Table3!G40:G48)),1)</f>
        <v>0</v>
      </c>
      <c r="D91" s="68">
        <f t="array" ref="D91">ROUND(+SUM(ABS(Table3!L40:L48)),1)</f>
        <v>0</v>
      </c>
    </row>
    <row r="92" spans="2:4" x14ac:dyDescent="0.2">
      <c r="B92" s="67" t="s">
        <v>197</v>
      </c>
      <c r="C92" s="68">
        <f t="array" ref="C92">ROUND(+SUM(ABS(Table3!G71:G79)),1)</f>
        <v>0</v>
      </c>
      <c r="D92" s="68">
        <f t="array" ref="D92">ROUND(+SUM(ABS(Table3!L71:L79)),1)</f>
        <v>0</v>
      </c>
    </row>
    <row r="93" spans="2:4" x14ac:dyDescent="0.2">
      <c r="B93" t="s">
        <v>147</v>
      </c>
      <c r="C93" s="68"/>
      <c r="D93" s="68"/>
    </row>
    <row r="94" spans="2:4" x14ac:dyDescent="0.2">
      <c r="B94" s="67" t="s">
        <v>198</v>
      </c>
      <c r="C94" s="68">
        <f t="array" ref="C94">ROUND(+SUM(ABS(Table4!G9:G13)),1)</f>
        <v>0</v>
      </c>
      <c r="D94" s="68">
        <f t="array" ref="D94">ROUND(+SUM(ABS(Table4!L9:L13)),1)</f>
        <v>0</v>
      </c>
    </row>
    <row r="95" spans="2:4" x14ac:dyDescent="0.2">
      <c r="B95" s="67" t="s">
        <v>199</v>
      </c>
      <c r="C95" s="68">
        <f t="array" ref="C95">ROUND(+SUM(ABS(Table4!G24:G24)),1)</f>
        <v>0</v>
      </c>
      <c r="D95" s="68">
        <f t="array" ref="D95">ROUND(+SUM(ABS(Table4!L24:L24)),1)</f>
        <v>0</v>
      </c>
    </row>
    <row r="96" spans="2:4" x14ac:dyDescent="0.2">
      <c r="B96" s="67" t="s">
        <v>200</v>
      </c>
      <c r="C96" s="68">
        <f t="array" ref="C96">ROUND(+SUM(ABS(Table4!G35:G35)),1)</f>
        <v>0</v>
      </c>
      <c r="D96" s="68">
        <f t="array" ref="D96">ROUND(+SUM(ABS(Table4!L35:L35)),1)</f>
        <v>0</v>
      </c>
    </row>
    <row r="97" spans="2:4" x14ac:dyDescent="0.2">
      <c r="B97" t="s">
        <v>150</v>
      </c>
      <c r="C97" s="68"/>
      <c r="D97" s="68"/>
    </row>
    <row r="98" spans="2:4" x14ac:dyDescent="0.2">
      <c r="B98" s="67" t="s">
        <v>201</v>
      </c>
      <c r="C98" s="68">
        <f t="array" ref="C98">ROUND(+SUM(ABS(Table5!G9:G13)),1)</f>
        <v>0.1</v>
      </c>
      <c r="D98" s="68">
        <f t="array" ref="D98">ROUND(+SUM(ABS(Table5!L9:L13)),1)</f>
        <v>0</v>
      </c>
    </row>
    <row r="99" spans="2:4" x14ac:dyDescent="0.2">
      <c r="B99" s="67" t="s">
        <v>202</v>
      </c>
      <c r="C99" s="68">
        <f t="array" ref="C99">ROUND(+SUM(ABS(Table5!G24:G24)),1)</f>
        <v>0</v>
      </c>
      <c r="D99" s="68">
        <f t="array" ref="D99">ROUND(+SUM(ABS(Table5!L24:L24)),1)</f>
        <v>0</v>
      </c>
    </row>
    <row r="100" spans="2:4" x14ac:dyDescent="0.2">
      <c r="B100" s="67" t="s">
        <v>203</v>
      </c>
      <c r="C100" s="68">
        <f t="array" ref="C100">ROUND(+SUM(ABS(Table5!G35:G35)),1)</f>
        <v>6.6</v>
      </c>
      <c r="D100" s="68">
        <f t="array" ref="D100">ROUND(+SUM(ABS(Table5!L35:L35)),1)</f>
        <v>0.6</v>
      </c>
    </row>
    <row r="101" spans="2:4" x14ac:dyDescent="0.2">
      <c r="B101" t="s">
        <v>153</v>
      </c>
      <c r="C101" s="68"/>
      <c r="D101" s="68"/>
    </row>
    <row r="102" spans="2:4" x14ac:dyDescent="0.2">
      <c r="B102" s="67" t="s">
        <v>204</v>
      </c>
      <c r="C102" s="68">
        <f t="array" ref="C102">ROUND(+SUM(ABS(Table6!G9:G21)),1)</f>
        <v>0</v>
      </c>
      <c r="D102" s="68">
        <f t="array" ref="D102">ROUND(+SUM(ABS(Table6!L9:L21)),1)</f>
        <v>0</v>
      </c>
    </row>
    <row r="103" spans="2:4" x14ac:dyDescent="0.2">
      <c r="B103" s="67" t="s">
        <v>205</v>
      </c>
      <c r="C103" s="68">
        <f t="array" ref="C103">ROUND(+SUM(ABS(Table6!G40:G48)),1)</f>
        <v>0</v>
      </c>
      <c r="D103" s="68">
        <f t="array" ref="D103">ROUND(+SUM(ABS(Table6!L40:L48)),1)</f>
        <v>0</v>
      </c>
    </row>
    <row r="104" spans="2:4" x14ac:dyDescent="0.2">
      <c r="B104" s="67" t="s">
        <v>206</v>
      </c>
      <c r="C104" s="68">
        <f t="array" ref="C104">ROUND(+SUM(ABS(Table6!G71:G79)),1)</f>
        <v>0</v>
      </c>
      <c r="D104" s="68">
        <f t="array" ref="D104">ROUND(+SUM(ABS(Table6!L71:L79)),1)</f>
        <v>0</v>
      </c>
    </row>
    <row r="105" spans="2:4" x14ac:dyDescent="0.2">
      <c r="B105" t="s">
        <v>156</v>
      </c>
      <c r="C105" s="68"/>
      <c r="D105" s="68"/>
    </row>
    <row r="106" spans="2:4" x14ac:dyDescent="0.2">
      <c r="B106" s="67" t="s">
        <v>207</v>
      </c>
      <c r="C106" s="68">
        <f t="array" ref="C106">ROUND(+SUM(ABS(Table8A!G17:G21)),1)</f>
        <v>0</v>
      </c>
      <c r="D106" s="68">
        <f t="array" ref="D106">ROUND(+SUM(ABS(Table8A!L17:L21)),1)</f>
        <v>0</v>
      </c>
    </row>
    <row r="107" spans="2:4" x14ac:dyDescent="0.2">
      <c r="B107" s="67" t="s">
        <v>208</v>
      </c>
      <c r="C107" s="68">
        <f t="array" ref="C107">ROUND(+SUM(ABS(Table8A!G22:G26)),1)</f>
        <v>0</v>
      </c>
      <c r="D107" s="68">
        <f t="array" ref="D107">ROUND(+SUM(ABS(Table8A!L22:L26)),1)</f>
        <v>0</v>
      </c>
    </row>
    <row r="108" spans="2:4" x14ac:dyDescent="0.2">
      <c r="B108" s="67" t="s">
        <v>209</v>
      </c>
      <c r="C108" s="68">
        <f t="array" ref="C108">ROUND(+SUM(ABS(Table8A!G36:G40)),1)</f>
        <v>0</v>
      </c>
      <c r="D108" s="68">
        <f t="array" ref="D108">ROUND(+SUM(ABS(Table8A!L36:L40)),1)</f>
        <v>0</v>
      </c>
    </row>
    <row r="109" spans="2:4" x14ac:dyDescent="0.2">
      <c r="B109" s="67" t="s">
        <v>210</v>
      </c>
      <c r="C109" s="68">
        <f t="array" ref="C109">ROUND(+SUM(ABS(Table8A!G41:G45)),1)</f>
        <v>0</v>
      </c>
      <c r="D109" s="68">
        <f t="array" ref="D109">ROUND(+SUM(ABS(Table8A!L41:L45)),1)</f>
        <v>0</v>
      </c>
    </row>
    <row r="110" spans="2:4" x14ac:dyDescent="0.2">
      <c r="B110" t="s">
        <v>158</v>
      </c>
      <c r="C110" s="68"/>
      <c r="D110" s="68"/>
    </row>
    <row r="111" spans="2:4" x14ac:dyDescent="0.2">
      <c r="B111" s="67" t="s">
        <v>211</v>
      </c>
      <c r="C111" s="68">
        <f t="array" ref="C111">ROUND(+SUM(ABS(Table9!G9:G13)),1)</f>
        <v>0.1</v>
      </c>
      <c r="D111" s="68">
        <f t="array" ref="D111">ROUND(+SUM(ABS(Table9!L9:L13)),1)</f>
        <v>0</v>
      </c>
    </row>
    <row r="112" spans="2:4" x14ac:dyDescent="0.2">
      <c r="B112" s="67" t="s">
        <v>212</v>
      </c>
      <c r="C112" s="68">
        <f t="array" ref="C112">ROUND(+SUM(ABS(Table9!G24:G24)),1)</f>
        <v>0</v>
      </c>
      <c r="D112" s="68">
        <f t="array" ref="D112">ROUND(+SUM(ABS(Table9!L24:L24)),1)</f>
        <v>0</v>
      </c>
    </row>
    <row r="113" spans="1:4" x14ac:dyDescent="0.2">
      <c r="B113" s="67" t="s">
        <v>213</v>
      </c>
      <c r="C113" s="68">
        <f t="array" ref="C113">ROUND(+SUM(ABS(Table9!G35:G35)),1)</f>
        <v>6.6</v>
      </c>
      <c r="D113" s="68">
        <f t="array" ref="D113">ROUND(+SUM(ABS(Table9!L35:L35)),1)</f>
        <v>0.6</v>
      </c>
    </row>
    <row r="114" spans="1:4" x14ac:dyDescent="0.2">
      <c r="C114" s="68"/>
      <c r="D114" s="68"/>
    </row>
    <row r="115" spans="1:4" x14ac:dyDescent="0.2">
      <c r="A115" s="65" t="s">
        <v>214</v>
      </c>
      <c r="C115" s="68"/>
      <c r="D115" s="68"/>
    </row>
    <row r="116" spans="1:4" x14ac:dyDescent="0.2">
      <c r="C116" s="68"/>
      <c r="D116" s="68"/>
    </row>
    <row r="117" spans="1:4" x14ac:dyDescent="0.2">
      <c r="A117" t="s">
        <v>215</v>
      </c>
      <c r="C117" s="68"/>
      <c r="D117" s="68"/>
    </row>
    <row r="118" spans="1:4" x14ac:dyDescent="0.2">
      <c r="C118" s="68"/>
      <c r="D118" s="68"/>
    </row>
    <row r="119" spans="1:4" x14ac:dyDescent="0.2">
      <c r="C119" s="66" t="s">
        <v>140</v>
      </c>
      <c r="D119" s="66" t="s">
        <v>141</v>
      </c>
    </row>
    <row r="120" spans="1:4" x14ac:dyDescent="0.2">
      <c r="B120" t="s">
        <v>216</v>
      </c>
      <c r="C120" s="68"/>
      <c r="D120" s="68"/>
    </row>
    <row r="121" spans="1:4" x14ac:dyDescent="0.2">
      <c r="B121" s="67" t="s">
        <v>217</v>
      </c>
      <c r="C121" s="68">
        <f>ROUND(+Table1!G73-Table2!G14,1)</f>
        <v>-5449.4</v>
      </c>
      <c r="D121" s="68">
        <f>ROUND(+Table1!L73-Table2!L14,1)</f>
        <v>96.5</v>
      </c>
    </row>
    <row r="122" spans="1:4" x14ac:dyDescent="0.2">
      <c r="B122" s="67" t="s">
        <v>218</v>
      </c>
      <c r="C122" s="68">
        <f>ROUND(+Table1!G64-Table2!G19,1)</f>
        <v>8.6999999999999993</v>
      </c>
      <c r="D122" s="68">
        <f>ROUND(+Table1!L64-Table2!L19,1)</f>
        <v>32.799999999999997</v>
      </c>
    </row>
    <row r="123" spans="1:4" x14ac:dyDescent="0.2">
      <c r="B123" s="67" t="s">
        <v>219</v>
      </c>
      <c r="C123" s="68">
        <f>ROUND(+Table1!G72-Table2!G39,1)</f>
        <v>0</v>
      </c>
      <c r="D123" s="68">
        <f>ROUND(+Table1!L72-Table2!L39,1)</f>
        <v>0</v>
      </c>
    </row>
    <row r="124" spans="1:4" x14ac:dyDescent="0.2">
      <c r="B124" s="67" t="s">
        <v>220</v>
      </c>
      <c r="C124" s="68">
        <f>ROUND(+Table1!G59-Table2!G31,1)</f>
        <v>0</v>
      </c>
      <c r="D124" s="68">
        <f>ROUND(+Table1!L59-Table2!L31,1)</f>
        <v>-9206.6</v>
      </c>
    </row>
    <row r="125" spans="1:4" x14ac:dyDescent="0.2">
      <c r="B125" s="67" t="s">
        <v>221</v>
      </c>
      <c r="C125" s="68">
        <f>ROUND(+Table1!G60-Table2!G32,1)</f>
        <v>0</v>
      </c>
      <c r="D125" s="68">
        <f>ROUND(+Table1!L60-Table2!L32,1)</f>
        <v>-9505.2000000000007</v>
      </c>
    </row>
    <row r="126" spans="1:4" x14ac:dyDescent="0.2">
      <c r="B126" s="67" t="s">
        <v>222</v>
      </c>
      <c r="C126" s="68">
        <f>ROUND(+Table1!G61-Table2!G33,1)</f>
        <v>0</v>
      </c>
      <c r="D126" s="68">
        <f>ROUND(+Table1!L61-Table2!L33,1)</f>
        <v>298.60000000000002</v>
      </c>
    </row>
    <row r="127" spans="1:4" x14ac:dyDescent="0.2">
      <c r="B127" s="67" t="s">
        <v>223</v>
      </c>
      <c r="C127" s="68">
        <f>ROUND(+(Table1!G8-Table1!G59-Table1!G64-Table1!G72-Table1!G73)-Table2!G46,1)</f>
        <v>5113.1000000000004</v>
      </c>
      <c r="D127" s="68">
        <f>ROUND(+(Table1!L8-Table1!L59-Table1!L64-Table1!L72-Table1!L73)-Table2!L46,1)</f>
        <v>8904.2999999999993</v>
      </c>
    </row>
    <row r="128" spans="1:4" x14ac:dyDescent="0.2">
      <c r="B128" t="s">
        <v>146</v>
      </c>
      <c r="C128" s="68"/>
      <c r="D128" s="68"/>
    </row>
    <row r="129" spans="2:4" x14ac:dyDescent="0.2">
      <c r="B129" s="67" t="s">
        <v>224</v>
      </c>
      <c r="C129" s="68">
        <f>ROUND(Table3!G33-Table3!G64,1)</f>
        <v>0</v>
      </c>
      <c r="D129" s="68">
        <f>ROUND(Table3!L33-Table3!L64,1)</f>
        <v>-16.399999999999999</v>
      </c>
    </row>
    <row r="130" spans="2:4" x14ac:dyDescent="0.2">
      <c r="B130" s="67" t="s">
        <v>225</v>
      </c>
      <c r="C130" s="68">
        <f>ROUND(Table3!G34-Table3!G65,1)</f>
        <v>0</v>
      </c>
      <c r="D130" s="68">
        <f>ROUND(Table3!L34-Table3!L65,1)</f>
        <v>0</v>
      </c>
    </row>
    <row r="131" spans="2:4" x14ac:dyDescent="0.2">
      <c r="B131" s="67" t="s">
        <v>226</v>
      </c>
      <c r="C131" s="68">
        <f>ROUND(Table3!G35-Table3!G66,1)</f>
        <v>38.5</v>
      </c>
      <c r="D131" s="68">
        <f>ROUND(Table3!L35-Table3!L66,1)</f>
        <v>-65.400000000000006</v>
      </c>
    </row>
    <row r="132" spans="2:4" x14ac:dyDescent="0.2">
      <c r="B132" s="67" t="s">
        <v>227</v>
      </c>
      <c r="C132" s="68">
        <f>ROUND(Table3!G36-Table3!G67,1)</f>
        <v>0</v>
      </c>
      <c r="D132" s="68">
        <f>ROUND(Table3!L36-Table3!L67,1)</f>
        <v>-1</v>
      </c>
    </row>
    <row r="133" spans="2:4" x14ac:dyDescent="0.2">
      <c r="B133" s="67" t="s">
        <v>228</v>
      </c>
      <c r="C133" s="68">
        <f>ROUND(Table3!G37-Table3!G68,1)</f>
        <v>0</v>
      </c>
      <c r="D133" s="68">
        <f>ROUND(Table3!L37-Table3!L68,1)</f>
        <v>0</v>
      </c>
    </row>
    <row r="134" spans="2:4" x14ac:dyDescent="0.2">
      <c r="B134" s="67" t="s">
        <v>229</v>
      </c>
      <c r="C134" s="68">
        <f>ROUND(Table3!G38-Table3!G69,1)</f>
        <v>0</v>
      </c>
      <c r="D134" s="68">
        <f>ROUND(Table3!L38-Table3!L69,1)</f>
        <v>0</v>
      </c>
    </row>
    <row r="135" spans="2:4" x14ac:dyDescent="0.2">
      <c r="B135" s="67" t="s">
        <v>230</v>
      </c>
      <c r="C135" s="68">
        <f>ROUND(Table3!G39-Table3!G70,1)</f>
        <v>-87.2</v>
      </c>
      <c r="D135" s="68">
        <f>ROUND(Table3!L39-Table3!L70,1)</f>
        <v>-809</v>
      </c>
    </row>
    <row r="136" spans="2:4" x14ac:dyDescent="0.2">
      <c r="B136" t="s">
        <v>147</v>
      </c>
      <c r="C136" s="68"/>
      <c r="D136" s="68"/>
    </row>
    <row r="137" spans="2:4" x14ac:dyDescent="0.2">
      <c r="B137" s="67" t="s">
        <v>231</v>
      </c>
      <c r="C137" s="68" t="e">
        <f>+ROUND(#REF!-#REF!,1)</f>
        <v>#REF!</v>
      </c>
      <c r="D137" s="68" t="e">
        <f>+ROUND(#REF!-#REF!,1)</f>
        <v>#REF!</v>
      </c>
    </row>
    <row r="138" spans="2:4" x14ac:dyDescent="0.2">
      <c r="B138" s="67" t="s">
        <v>232</v>
      </c>
      <c r="C138" s="68" t="e">
        <f>+ROUND(#REF!-#REF!,1)</f>
        <v>#REF!</v>
      </c>
      <c r="D138" s="68" t="e">
        <f>+ROUND(#REF!-#REF!,1)</f>
        <v>#REF!</v>
      </c>
    </row>
    <row r="139" spans="2:4" x14ac:dyDescent="0.2">
      <c r="B139" s="67" t="s">
        <v>233</v>
      </c>
      <c r="C139" s="68" t="e">
        <f>+ROUND(#REF!-#REF!,1)</f>
        <v>#REF!</v>
      </c>
      <c r="D139" s="68" t="e">
        <f>+ROUND(#REF!-#REF!,1)</f>
        <v>#REF!</v>
      </c>
    </row>
    <row r="140" spans="2:4" x14ac:dyDescent="0.2">
      <c r="B140" s="67" t="s">
        <v>234</v>
      </c>
      <c r="C140" s="68" t="e">
        <f>+ROUND(#REF!-#REF!,1)</f>
        <v>#REF!</v>
      </c>
      <c r="D140" s="68" t="e">
        <f>+ROUND(#REF!-#REF!,1)</f>
        <v>#REF!</v>
      </c>
    </row>
    <row r="141" spans="2:4" x14ac:dyDescent="0.2">
      <c r="B141" s="67" t="s">
        <v>235</v>
      </c>
      <c r="C141" s="68" t="e">
        <f>+ROUND(#REF!-#REF!,1)</f>
        <v>#REF!</v>
      </c>
      <c r="D141" s="68" t="e">
        <f>+ROUND(#REF!-#REF!,1)</f>
        <v>#REF!</v>
      </c>
    </row>
    <row r="142" spans="2:4" x14ac:dyDescent="0.2">
      <c r="B142" s="67" t="s">
        <v>236</v>
      </c>
      <c r="C142" s="68" t="e">
        <f>+ROUND(#REF!-#REF!,1)</f>
        <v>#REF!</v>
      </c>
      <c r="D142" s="68" t="e">
        <f>+ROUND(#REF!-#REF!,1)</f>
        <v>#REF!</v>
      </c>
    </row>
    <row r="143" spans="2:4" x14ac:dyDescent="0.2">
      <c r="B143" s="67" t="s">
        <v>237</v>
      </c>
      <c r="C143" s="68" t="e">
        <f>+ROUND(#REF!-#REF!,1)</f>
        <v>#REF!</v>
      </c>
      <c r="D143" s="68" t="e">
        <f>+ROUND(#REF!-#REF!,1)</f>
        <v>#REF!</v>
      </c>
    </row>
    <row r="144" spans="2:4" x14ac:dyDescent="0.2">
      <c r="B144" t="s">
        <v>150</v>
      </c>
      <c r="C144" s="68"/>
      <c r="D144" s="68"/>
    </row>
    <row r="145" spans="2:4" x14ac:dyDescent="0.2">
      <c r="B145" s="67" t="s">
        <v>238</v>
      </c>
      <c r="C145" s="68" t="e">
        <f>+ROUND(#REF!-#REF!,1)</f>
        <v>#REF!</v>
      </c>
      <c r="D145" s="68" t="e">
        <f>+ROUND(#REF!-#REF!,1)</f>
        <v>#REF!</v>
      </c>
    </row>
    <row r="146" spans="2:4" x14ac:dyDescent="0.2">
      <c r="B146" s="67" t="s">
        <v>239</v>
      </c>
      <c r="C146" s="68" t="e">
        <f>+ROUND(#REF!-#REF!,1)</f>
        <v>#REF!</v>
      </c>
      <c r="D146" s="68" t="e">
        <f>+ROUND(#REF!-#REF!,1)</f>
        <v>#REF!</v>
      </c>
    </row>
    <row r="147" spans="2:4" x14ac:dyDescent="0.2">
      <c r="B147" s="67" t="s">
        <v>240</v>
      </c>
      <c r="C147" s="68" t="e">
        <f>+ROUND(#REF!-#REF!,1)</f>
        <v>#REF!</v>
      </c>
      <c r="D147" s="68" t="e">
        <f>+ROUND(#REF!-#REF!,1)</f>
        <v>#REF!</v>
      </c>
    </row>
    <row r="148" spans="2:4" x14ac:dyDescent="0.2">
      <c r="B148" s="67" t="s">
        <v>241</v>
      </c>
      <c r="C148" s="68" t="e">
        <f>+ROUND(#REF!-#REF!,1)</f>
        <v>#REF!</v>
      </c>
      <c r="D148" s="68" t="e">
        <f>+ROUND(#REF!-#REF!,1)</f>
        <v>#REF!</v>
      </c>
    </row>
    <row r="149" spans="2:4" x14ac:dyDescent="0.2">
      <c r="B149" s="67" t="s">
        <v>242</v>
      </c>
      <c r="C149" s="68" t="e">
        <f>+ROUND(#REF!-#REF!,1)</f>
        <v>#REF!</v>
      </c>
      <c r="D149" s="68" t="e">
        <f>+ROUND(#REF!-#REF!,1)</f>
        <v>#REF!</v>
      </c>
    </row>
    <row r="150" spans="2:4" x14ac:dyDescent="0.2">
      <c r="B150" s="67" t="s">
        <v>243</v>
      </c>
      <c r="C150" s="68" t="e">
        <f>+ROUND(#REF!-#REF!,1)</f>
        <v>#REF!</v>
      </c>
      <c r="D150" s="68" t="e">
        <f>+ROUND(#REF!-#REF!,1)</f>
        <v>#REF!</v>
      </c>
    </row>
    <row r="151" spans="2:4" x14ac:dyDescent="0.2">
      <c r="B151" s="67" t="s">
        <v>244</v>
      </c>
      <c r="C151" s="68" t="e">
        <f>+ROUND(#REF!-#REF!,1)</f>
        <v>#REF!</v>
      </c>
      <c r="D151" s="68" t="e">
        <f>+ROUND(#REF!-#REF!,1)</f>
        <v>#REF!</v>
      </c>
    </row>
    <row r="152" spans="2:4" x14ac:dyDescent="0.2">
      <c r="B152" t="s">
        <v>153</v>
      </c>
      <c r="C152" s="68"/>
      <c r="D152" s="68"/>
    </row>
    <row r="153" spans="2:4" x14ac:dyDescent="0.2">
      <c r="B153" s="67" t="s">
        <v>245</v>
      </c>
      <c r="C153" s="68">
        <f>+ROUND(Table6!G33-Table6!G64,1)</f>
        <v>0</v>
      </c>
      <c r="D153" s="68">
        <f>+ROUND(Table6!L33-Table6!L64,1)</f>
        <v>-4.5999999999999996</v>
      </c>
    </row>
    <row r="154" spans="2:4" x14ac:dyDescent="0.2">
      <c r="B154" s="67" t="s">
        <v>246</v>
      </c>
      <c r="C154" s="68">
        <f>+ROUND(Table6!G34-Table6!G65,1)</f>
        <v>0</v>
      </c>
      <c r="D154" s="68">
        <f>+ROUND(Table6!L34-Table6!L65,1)</f>
        <v>0</v>
      </c>
    </row>
    <row r="155" spans="2:4" x14ac:dyDescent="0.2">
      <c r="B155" s="67" t="s">
        <v>247</v>
      </c>
      <c r="C155" s="68">
        <f>+ROUND(Table6!G35-Table6!G66,1)</f>
        <v>-29.1</v>
      </c>
      <c r="D155" s="68">
        <f>+ROUND(Table6!L35-Table6!L66,1)</f>
        <v>27.9</v>
      </c>
    </row>
    <row r="156" spans="2:4" x14ac:dyDescent="0.2">
      <c r="B156" s="67" t="s">
        <v>248</v>
      </c>
      <c r="C156" s="68">
        <f>+ROUND(Table6!G36-Table6!G67,1)</f>
        <v>0</v>
      </c>
      <c r="D156" s="68">
        <f>+ROUND(Table6!L36-Table6!L67,1)</f>
        <v>-7.3</v>
      </c>
    </row>
    <row r="157" spans="2:4" x14ac:dyDescent="0.2">
      <c r="B157" s="67" t="s">
        <v>249</v>
      </c>
      <c r="C157" s="68">
        <f>+ROUND(Table6!G37-Table6!G68,1)</f>
        <v>0</v>
      </c>
      <c r="D157" s="68">
        <f>+ROUND(Table6!L37-Table6!L68,1)</f>
        <v>0</v>
      </c>
    </row>
    <row r="158" spans="2:4" x14ac:dyDescent="0.2">
      <c r="B158" s="67" t="s">
        <v>250</v>
      </c>
      <c r="C158" s="68">
        <f>+ROUND(Table6!G38-Table6!G69,1)</f>
        <v>0</v>
      </c>
      <c r="D158" s="68">
        <f>+ROUND(Table6!L38-Table6!L69,1)</f>
        <v>0</v>
      </c>
    </row>
    <row r="159" spans="2:4" x14ac:dyDescent="0.2">
      <c r="B159" s="67" t="s">
        <v>251</v>
      </c>
      <c r="C159" s="68">
        <f>+ROUND(Table6!G39-Table6!G70,1)</f>
        <v>-57.1</v>
      </c>
      <c r="D159" s="68">
        <f>+ROUND(Table6!L39-Table6!L70,1)</f>
        <v>-4449.8</v>
      </c>
    </row>
    <row r="160" spans="2:4" x14ac:dyDescent="0.2">
      <c r="B160" t="s">
        <v>156</v>
      </c>
      <c r="C160" s="68"/>
      <c r="D160" s="68"/>
    </row>
    <row r="161" spans="2:4" x14ac:dyDescent="0.2">
      <c r="B161" s="67" t="s">
        <v>252</v>
      </c>
      <c r="C161" s="68">
        <f>+ROUND(Table8A!G10-Table8A!G29,1)</f>
        <v>0</v>
      </c>
      <c r="D161" s="68">
        <f>+ROUND(Table8A!L10-Table8A!L29,1)</f>
        <v>0</v>
      </c>
    </row>
    <row r="162" spans="2:4" x14ac:dyDescent="0.2">
      <c r="B162" t="s">
        <v>158</v>
      </c>
      <c r="C162" s="68"/>
      <c r="D162" s="68"/>
    </row>
    <row r="163" spans="2:4" x14ac:dyDescent="0.2">
      <c r="B163" s="67" t="s">
        <v>253</v>
      </c>
      <c r="C163" s="68" t="e">
        <f>+ROUND(#REF!-#REF!,1)</f>
        <v>#REF!</v>
      </c>
      <c r="D163" s="68" t="e">
        <f>+ROUND(#REF!-#REF!,1)</f>
        <v>#REF!</v>
      </c>
    </row>
    <row r="164" spans="2:4" x14ac:dyDescent="0.2">
      <c r="B164" s="67" t="s">
        <v>254</v>
      </c>
      <c r="C164" s="68" t="e">
        <f>+ROUND(#REF!-#REF!,1)</f>
        <v>#REF!</v>
      </c>
      <c r="D164" s="68" t="e">
        <f>+ROUND(#REF!-#REF!,1)</f>
        <v>#REF!</v>
      </c>
    </row>
    <row r="165" spans="2:4" x14ac:dyDescent="0.2">
      <c r="B165" s="67" t="s">
        <v>255</v>
      </c>
      <c r="C165" s="68" t="e">
        <f>+ROUND(#REF!-#REF!,1)</f>
        <v>#REF!</v>
      </c>
      <c r="D165" s="68" t="e">
        <f>+ROUND(#REF!-#REF!,1)</f>
        <v>#REF!</v>
      </c>
    </row>
    <row r="166" spans="2:4" x14ac:dyDescent="0.2">
      <c r="B166" s="67" t="s">
        <v>256</v>
      </c>
      <c r="C166" s="68" t="e">
        <f>+ROUND(#REF!-#REF!,1)</f>
        <v>#REF!</v>
      </c>
      <c r="D166" s="68" t="e">
        <f>+ROUND(#REF!-#REF!,1)</f>
        <v>#REF!</v>
      </c>
    </row>
    <row r="167" spans="2:4" x14ac:dyDescent="0.2">
      <c r="B167" s="67" t="s">
        <v>257</v>
      </c>
      <c r="C167" s="68" t="e">
        <f>+ROUND(#REF!-#REF!,1)</f>
        <v>#REF!</v>
      </c>
      <c r="D167" s="68" t="e">
        <f>+ROUND(#REF!-#REF!,1)</f>
        <v>#REF!</v>
      </c>
    </row>
    <row r="168" spans="2:4" x14ac:dyDescent="0.2">
      <c r="B168" s="67" t="s">
        <v>258</v>
      </c>
      <c r="C168" s="68" t="e">
        <f>+ROUND(#REF!-#REF!,1)</f>
        <v>#REF!</v>
      </c>
      <c r="D168" s="68" t="e">
        <f>+ROUND(#REF!-#REF!,1)</f>
        <v>#REF!</v>
      </c>
    </row>
    <row r="169" spans="2:4" x14ac:dyDescent="0.2">
      <c r="B169" s="67" t="s">
        <v>259</v>
      </c>
      <c r="C169" s="68" t="e">
        <f>+ROUND(#REF!-#REF!,1)</f>
        <v>#REF!</v>
      </c>
      <c r="D169" s="68" t="e">
        <f>+ROUND(#REF!-#REF!,1)</f>
        <v>#REF!</v>
      </c>
    </row>
  </sheetData>
  <customSheetViews>
    <customSheetView guid="{C3088B2E-F853-4D7E-B687-C6500891DFCB}" state="hidden">
      <pageMargins left="0.7" right="0.7" top="0.75" bottom="0.75" header="0.3" footer="0.3"/>
    </customSheetView>
    <customSheetView guid="{F866C9B2-56BF-4FE4-B270-CC8FE15A5892}" state="hidden">
      <pageMargins left="0.7" right="0.7" top="0.75" bottom="0.75" header="0.3" footer="0.3"/>
    </customSheetView>
    <customSheetView guid="{D66484CB-9D53-43A1-A83D-11534BC40BF6}" state="hidden">
      <pageMargins left="0.7" right="0.7" top="0.75" bottom="0.75" header="0.3" footer="0.3"/>
    </customSheetView>
  </customSheetViews>
  <conditionalFormatting sqref="C7:D33">
    <cfRule type="cellIs" dxfId="3" priority="4" stopIfTrue="1" operator="notEqual">
      <formula>0</formula>
    </cfRule>
  </conditionalFormatting>
  <conditionalFormatting sqref="D41:D53">
    <cfRule type="cellIs" dxfId="2" priority="3" stopIfTrue="1" operator="notEqual">
      <formula>0</formula>
    </cfRule>
  </conditionalFormatting>
  <conditionalFormatting sqref="C61:D113">
    <cfRule type="cellIs" dxfId="1" priority="2" stopIfTrue="1" operator="notEqual">
      <formula>0</formula>
    </cfRule>
  </conditionalFormatting>
  <conditionalFormatting sqref="C121:D169">
    <cfRule type="cellIs" dxfId="0" priority="1" stopIfTrue="1" operator="notEqual">
      <formula>0</formula>
    </cfRule>
  </conditionalFormatting>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sheetPr>
  <dimension ref="A1:O45"/>
  <sheetViews>
    <sheetView workbookViewId="0">
      <pane xSplit="3" ySplit="6" topLeftCell="D7" activePane="bottomRight" state="frozen"/>
      <selection pane="topRight" activeCell="D1" sqref="D1"/>
      <selection pane="bottomLeft" activeCell="A7" sqref="A7"/>
      <selection pane="bottomRight" activeCell="A2" sqref="A2"/>
    </sheetView>
  </sheetViews>
  <sheetFormatPr baseColWidth="10" defaultColWidth="9.140625" defaultRowHeight="9" x14ac:dyDescent="0.15"/>
  <cols>
    <col min="1" max="1" width="1.42578125" style="10" customWidth="1"/>
    <col min="2" max="2" width="23.85546875" style="10" customWidth="1"/>
    <col min="3" max="3" width="0.85546875" style="10" customWidth="1"/>
    <col min="4" max="12" width="9.5703125" style="10" customWidth="1"/>
    <col min="13" max="13" width="0.5703125" style="10" customWidth="1"/>
    <col min="14" max="15" width="9.42578125" style="10" customWidth="1"/>
    <col min="16" max="16" width="9.140625" style="10" customWidth="1"/>
    <col min="17" max="16384" width="9.140625" style="10"/>
  </cols>
  <sheetData>
    <row r="1" spans="1:15" ht="12" x14ac:dyDescent="0.2">
      <c r="A1" s="64" t="str">
        <f>+Coverpage!A1</f>
        <v>GFSM2014_V1.4</v>
      </c>
      <c r="B1" s="41"/>
      <c r="C1" s="7"/>
      <c r="D1" s="8"/>
      <c r="E1" s="9"/>
      <c r="F1" s="9"/>
      <c r="G1" s="1071" t="str">
        <f>Coverpage!I8</f>
        <v>Colombia</v>
      </c>
      <c r="H1" s="1071"/>
      <c r="I1" s="1071"/>
      <c r="J1" s="1071"/>
      <c r="K1" s="1071"/>
      <c r="L1" s="43" t="str">
        <f>Coverpage!I9</f>
        <v>233</v>
      </c>
    </row>
    <row r="2" spans="1:15" ht="12" customHeight="1" x14ac:dyDescent="0.2">
      <c r="A2" s="44" t="s">
        <v>82</v>
      </c>
      <c r="B2" s="42"/>
      <c r="C2" s="11"/>
      <c r="D2" s="12"/>
      <c r="E2" s="9"/>
      <c r="F2" s="9"/>
      <c r="G2" s="62"/>
      <c r="H2" s="62"/>
      <c r="I2" s="62"/>
      <c r="J2" s="62"/>
      <c r="K2" s="62"/>
      <c r="L2" s="62"/>
    </row>
    <row r="3" spans="1:15" ht="12.95" customHeight="1" x14ac:dyDescent="0.15">
      <c r="A3" s="13"/>
      <c r="B3" s="14"/>
      <c r="C3" s="14"/>
      <c r="D3" s="15"/>
      <c r="E3" s="16"/>
      <c r="F3" s="16"/>
      <c r="G3" s="1072" t="s">
        <v>31</v>
      </c>
      <c r="H3" s="1072"/>
      <c r="I3" s="17" t="str">
        <f>Coverpage!I10</f>
        <v>2015</v>
      </c>
      <c r="J3" s="16"/>
      <c r="K3" s="16"/>
      <c r="L3" s="18"/>
    </row>
    <row r="4" spans="1:15" ht="12.95" customHeight="1" x14ac:dyDescent="0.2">
      <c r="A4" s="1062" t="s">
        <v>106</v>
      </c>
      <c r="B4" s="1062"/>
      <c r="C4" s="19"/>
      <c r="D4" s="1063" t="s">
        <v>61</v>
      </c>
      <c r="E4" s="1064"/>
      <c r="F4" s="1064"/>
      <c r="G4" s="1064"/>
      <c r="H4" s="1065"/>
      <c r="I4" s="1066" t="s">
        <v>62</v>
      </c>
      <c r="J4" s="1068" t="s">
        <v>63</v>
      </c>
      <c r="K4" s="1066" t="s">
        <v>64</v>
      </c>
      <c r="L4" s="1073" t="s">
        <v>99</v>
      </c>
      <c r="N4" s="1069" t="s">
        <v>83</v>
      </c>
      <c r="O4" s="1070"/>
    </row>
    <row r="5" spans="1:15" ht="33" customHeight="1" x14ac:dyDescent="0.15">
      <c r="A5" s="1062"/>
      <c r="B5" s="1062"/>
      <c r="C5" s="19"/>
      <c r="D5" s="21" t="s">
        <v>74</v>
      </c>
      <c r="E5" s="22" t="s">
        <v>75</v>
      </c>
      <c r="F5" s="20" t="s">
        <v>30</v>
      </c>
      <c r="G5" s="22" t="s">
        <v>64</v>
      </c>
      <c r="H5" s="20" t="s">
        <v>61</v>
      </c>
      <c r="I5" s="1067"/>
      <c r="J5" s="1068"/>
      <c r="K5" s="1067"/>
      <c r="L5" s="1073"/>
      <c r="N5" s="23" t="s">
        <v>40</v>
      </c>
      <c r="O5" s="24" t="s">
        <v>41</v>
      </c>
    </row>
    <row r="6" spans="1:15" ht="10.5" customHeight="1" x14ac:dyDescent="0.15">
      <c r="A6" s="25"/>
      <c r="B6" s="26"/>
      <c r="C6" s="26"/>
      <c r="D6" s="27" t="s">
        <v>42</v>
      </c>
      <c r="E6" s="28" t="s">
        <v>43</v>
      </c>
      <c r="F6" s="29" t="s">
        <v>44</v>
      </c>
      <c r="G6" s="28" t="s">
        <v>45</v>
      </c>
      <c r="H6" s="29" t="s">
        <v>46</v>
      </c>
      <c r="I6" s="28" t="s">
        <v>47</v>
      </c>
      <c r="J6" s="29" t="s">
        <v>48</v>
      </c>
      <c r="K6" s="28" t="s">
        <v>11</v>
      </c>
      <c r="L6" s="30" t="s">
        <v>12</v>
      </c>
      <c r="N6" s="5" t="s">
        <v>13</v>
      </c>
      <c r="O6" s="6" t="s">
        <v>14</v>
      </c>
    </row>
    <row r="7" spans="1:15" ht="10.5" customHeight="1" x14ac:dyDescent="0.15">
      <c r="A7" s="31" t="s">
        <v>76</v>
      </c>
      <c r="C7" s="10" t="s">
        <v>33</v>
      </c>
      <c r="D7" s="32"/>
      <c r="E7" s="33"/>
      <c r="F7" s="33"/>
      <c r="G7" s="33"/>
      <c r="H7" s="33"/>
      <c r="I7" s="33"/>
      <c r="J7" s="33"/>
      <c r="K7" s="33"/>
      <c r="L7" s="33"/>
      <c r="N7" s="34"/>
      <c r="O7" s="35"/>
    </row>
    <row r="8" spans="1:15" ht="12.2" customHeight="1" x14ac:dyDescent="0.15">
      <c r="B8" s="4" t="s">
        <v>121</v>
      </c>
      <c r="C8" s="10" t="s">
        <v>33</v>
      </c>
      <c r="D8" s="45" t="e">
        <f>(#REF!)</f>
        <v>#REF!</v>
      </c>
      <c r="E8" s="45" t="e">
        <f>(#REF!)</f>
        <v>#REF!</v>
      </c>
      <c r="F8" s="45" t="e">
        <f>(#REF!)</f>
        <v>#REF!</v>
      </c>
      <c r="G8" s="45" t="e">
        <f>(#REF!)</f>
        <v>#REF!</v>
      </c>
      <c r="H8" s="45" t="e">
        <f>(#REF!)</f>
        <v>#REF!</v>
      </c>
      <c r="I8" s="45" t="e">
        <f>(#REF!)</f>
        <v>#REF!</v>
      </c>
      <c r="J8" s="45" t="e">
        <f>(#REF!)</f>
        <v>#REF!</v>
      </c>
      <c r="K8" s="45" t="e">
        <f>(#REF!)</f>
        <v>#REF!</v>
      </c>
      <c r="L8" s="45" t="e">
        <f>(#REF!)</f>
        <v>#REF!</v>
      </c>
      <c r="N8" s="51">
        <f>(StatementI!O22)</f>
        <v>2.1827872842550278E-11</v>
      </c>
      <c r="O8" s="47">
        <f>(StatementI!P22)</f>
        <v>0</v>
      </c>
    </row>
    <row r="9" spans="1:15" ht="10.5" customHeight="1" x14ac:dyDescent="0.15">
      <c r="B9" s="4" t="s">
        <v>122</v>
      </c>
      <c r="C9" s="10" t="s">
        <v>33</v>
      </c>
      <c r="D9" s="45" t="e">
        <f>(#REF!)</f>
        <v>#REF!</v>
      </c>
      <c r="E9" s="45" t="e">
        <f>(#REF!)</f>
        <v>#REF!</v>
      </c>
      <c r="F9" s="45" t="e">
        <f>(#REF!)</f>
        <v>#REF!</v>
      </c>
      <c r="G9" s="45" t="e">
        <f>(#REF!)</f>
        <v>#REF!</v>
      </c>
      <c r="H9" s="45" t="e">
        <f>(#REF!)</f>
        <v>#REF!</v>
      </c>
      <c r="I9" s="45" t="e">
        <f>(#REF!)</f>
        <v>#REF!</v>
      </c>
      <c r="J9" s="45" t="e">
        <f>(#REF!)</f>
        <v>#REF!</v>
      </c>
      <c r="K9" s="45" t="e">
        <f>(#REF!)</f>
        <v>#REF!</v>
      </c>
      <c r="L9" s="45" t="e">
        <f>(#REF!)</f>
        <v>#REF!</v>
      </c>
      <c r="N9" s="51">
        <f>(StatementI!O23)</f>
        <v>2.1827872842550278E-11</v>
      </c>
      <c r="O9" s="47">
        <f>(StatementI!P23)</f>
        <v>0</v>
      </c>
    </row>
    <row r="10" spans="1:15" ht="10.5" customHeight="1" x14ac:dyDescent="0.15">
      <c r="A10" s="36"/>
      <c r="B10" s="2" t="s">
        <v>81</v>
      </c>
      <c r="C10" s="37" t="s">
        <v>33</v>
      </c>
      <c r="D10" s="45" t="e">
        <f>(#REF!)</f>
        <v>#REF!</v>
      </c>
      <c r="E10" s="45" t="e">
        <f>(#REF!)</f>
        <v>#REF!</v>
      </c>
      <c r="F10" s="45" t="e">
        <f>(#REF!)</f>
        <v>#REF!</v>
      </c>
      <c r="G10" s="45" t="e">
        <f>(#REF!)</f>
        <v>#REF!</v>
      </c>
      <c r="H10" s="45" t="e">
        <f>(#REF!)</f>
        <v>#REF!</v>
      </c>
      <c r="I10" s="45" t="e">
        <f>(#REF!)</f>
        <v>#REF!</v>
      </c>
      <c r="J10" s="45" t="e">
        <f>(#REF!)</f>
        <v>#REF!</v>
      </c>
      <c r="K10" s="45" t="e">
        <f>(#REF!)</f>
        <v>#REF!</v>
      </c>
      <c r="L10" s="45" t="e">
        <f>(#REF!)</f>
        <v>#REF!</v>
      </c>
      <c r="N10" s="51">
        <f>(StatementI!O31)</f>
        <v>2.1827872842550278E-11</v>
      </c>
      <c r="O10" s="47">
        <f>(StatementI!P31)</f>
        <v>-7.2759576141834259E-12</v>
      </c>
    </row>
    <row r="11" spans="1:15" ht="10.5" customHeight="1" x14ac:dyDescent="0.15">
      <c r="A11" s="38"/>
      <c r="B11" s="3" t="s">
        <v>116</v>
      </c>
      <c r="C11" s="38" t="s">
        <v>33</v>
      </c>
      <c r="D11" s="48" t="e">
        <f>(#REF!)</f>
        <v>#REF!</v>
      </c>
      <c r="E11" s="48" t="e">
        <f>(#REF!)</f>
        <v>#REF!</v>
      </c>
      <c r="F11" s="48" t="e">
        <f>(#REF!)</f>
        <v>#REF!</v>
      </c>
      <c r="G11" s="48" t="e">
        <f>(#REF!)</f>
        <v>#REF!</v>
      </c>
      <c r="H11" s="48" t="e">
        <f>(#REF!)</f>
        <v>#REF!</v>
      </c>
      <c r="I11" s="48" t="e">
        <f>(#REF!)</f>
        <v>#REF!</v>
      </c>
      <c r="J11" s="48" t="e">
        <f>(#REF!)</f>
        <v>#REF!</v>
      </c>
      <c r="K11" s="48" t="e">
        <f>(#REF!)</f>
        <v>#REF!</v>
      </c>
      <c r="L11" s="48" t="e">
        <f>(#REF!)</f>
        <v>#REF!</v>
      </c>
      <c r="N11" s="54"/>
      <c r="O11" s="55"/>
    </row>
    <row r="12" spans="1:15" ht="10.5" customHeight="1" x14ac:dyDescent="0.15">
      <c r="A12" s="31" t="s">
        <v>59</v>
      </c>
      <c r="C12" s="10" t="s">
        <v>33</v>
      </c>
      <c r="D12" s="45"/>
      <c r="E12" s="45"/>
      <c r="F12" s="45"/>
      <c r="G12" s="45"/>
      <c r="H12" s="45"/>
      <c r="I12" s="45"/>
      <c r="J12" s="45"/>
      <c r="K12" s="45"/>
      <c r="L12" s="49"/>
      <c r="N12" s="51"/>
      <c r="O12" s="47"/>
    </row>
    <row r="13" spans="1:15" ht="12.2" customHeight="1" x14ac:dyDescent="0.15">
      <c r="B13" s="10" t="s">
        <v>89</v>
      </c>
      <c r="C13" s="10" t="s">
        <v>33</v>
      </c>
      <c r="D13" s="45" t="e">
        <f>(#REF!)</f>
        <v>#REF!</v>
      </c>
      <c r="E13" s="45" t="e">
        <f>(#REF!)</f>
        <v>#REF!</v>
      </c>
      <c r="F13" s="45" t="e">
        <f>(#REF!)</f>
        <v>#REF!</v>
      </c>
      <c r="G13" s="45" t="e">
        <f>(#REF!)</f>
        <v>#REF!</v>
      </c>
      <c r="H13" s="45" t="e">
        <f>(#REF!)</f>
        <v>#REF!</v>
      </c>
      <c r="I13" s="45" t="e">
        <f>(#REF!)</f>
        <v>#REF!</v>
      </c>
      <c r="J13" s="45" t="e">
        <f>(#REF!)</f>
        <v>#REF!</v>
      </c>
      <c r="K13" s="45" t="e">
        <f>(#REF!)</f>
        <v>#REF!</v>
      </c>
      <c r="L13" s="45" t="e">
        <f>(#REF!)</f>
        <v>#REF!</v>
      </c>
      <c r="N13" s="51">
        <f>(StatementI!O8)</f>
        <v>2.9103830456733704E-11</v>
      </c>
      <c r="O13" s="47">
        <f>(StatementI!P8)</f>
        <v>-2.9103830456733704E-11</v>
      </c>
    </row>
    <row r="14" spans="1:15" ht="12" customHeight="1" x14ac:dyDescent="0.15">
      <c r="B14" s="10" t="s">
        <v>90</v>
      </c>
      <c r="C14" s="10" t="s">
        <v>33</v>
      </c>
      <c r="D14" s="45" t="e">
        <f>(#REF!)</f>
        <v>#REF!</v>
      </c>
      <c r="E14" s="45" t="e">
        <f>(#REF!)</f>
        <v>#REF!</v>
      </c>
      <c r="F14" s="45" t="e">
        <f>(#REF!)</f>
        <v>#REF!</v>
      </c>
      <c r="G14" s="45" t="e">
        <f>(#REF!)</f>
        <v>#REF!</v>
      </c>
      <c r="H14" s="45" t="e">
        <f>(#REF!)</f>
        <v>#REF!</v>
      </c>
      <c r="I14" s="45" t="e">
        <f>(#REF!)</f>
        <v>#REF!</v>
      </c>
      <c r="J14" s="45" t="e">
        <f>(#REF!)</f>
        <v>#REF!</v>
      </c>
      <c r="K14" s="45" t="e">
        <f>(#REF!)</f>
        <v>#REF!</v>
      </c>
      <c r="L14" s="45" t="e">
        <f>(#REF!)</f>
        <v>#REF!</v>
      </c>
      <c r="N14" s="51">
        <f>(StatementI!O13)</f>
        <v>0</v>
      </c>
      <c r="O14" s="47">
        <f>(StatementI!P13)</f>
        <v>0</v>
      </c>
    </row>
    <row r="15" spans="1:15" ht="12" customHeight="1" x14ac:dyDescent="0.15">
      <c r="B15" s="10" t="s">
        <v>107</v>
      </c>
      <c r="C15" s="10" t="s">
        <v>33</v>
      </c>
      <c r="D15" s="45">
        <f>(Table3!E103)</f>
        <v>-7.2759576141834259E-12</v>
      </c>
      <c r="E15" s="45">
        <f>(Table3!F103)</f>
        <v>-5.6843418860808015E-13</v>
      </c>
      <c r="F15" s="45" t="e">
        <f>(#REF!)</f>
        <v>#REF!</v>
      </c>
      <c r="G15" s="45">
        <f>(Table3!G103)</f>
        <v>0</v>
      </c>
      <c r="H15" s="45">
        <f>(Table3!H103)</f>
        <v>0</v>
      </c>
      <c r="I15" s="45">
        <f>(Table3!I103)</f>
        <v>7.2759576141834259E-12</v>
      </c>
      <c r="J15" s="45">
        <f>(Table3!K103)</f>
        <v>0</v>
      </c>
      <c r="K15" s="45">
        <f>(Table3!L103)</f>
        <v>0</v>
      </c>
      <c r="L15" s="45">
        <f>(Table3!M103)</f>
        <v>0</v>
      </c>
      <c r="N15" s="51">
        <f>(Table3!P8)</f>
        <v>0</v>
      </c>
      <c r="O15" s="47">
        <f>(Table3!Q8)</f>
        <v>1.0913936421275139E-11</v>
      </c>
    </row>
    <row r="16" spans="1:15" ht="10.5" customHeight="1" x14ac:dyDescent="0.15">
      <c r="B16" s="10" t="s">
        <v>25</v>
      </c>
      <c r="C16" s="10" t="s">
        <v>33</v>
      </c>
      <c r="D16" s="45" t="e">
        <f>(#REF!)</f>
        <v>#REF!</v>
      </c>
      <c r="E16" s="45" t="e">
        <f>(#REF!)</f>
        <v>#REF!</v>
      </c>
      <c r="F16" s="45" t="e">
        <f>(#REF!)</f>
        <v>#REF!</v>
      </c>
      <c r="G16" s="45" t="e">
        <f>(#REF!)</f>
        <v>#REF!</v>
      </c>
      <c r="H16" s="45" t="e">
        <f>(#REF!)</f>
        <v>#REF!</v>
      </c>
      <c r="I16" s="45" t="e">
        <f>(#REF!)</f>
        <v>#REF!</v>
      </c>
      <c r="J16" s="45" t="e">
        <f>(#REF!)</f>
        <v>#REF!</v>
      </c>
      <c r="K16" s="45" t="e">
        <f>(#REF!)</f>
        <v>#REF!</v>
      </c>
      <c r="L16" s="45" t="e">
        <f>(#REF!)</f>
        <v>#REF!</v>
      </c>
      <c r="N16" s="51">
        <f>(StatementI!O25)</f>
        <v>0</v>
      </c>
      <c r="O16" s="47">
        <f>(StatementI!P25)</f>
        <v>3.637978807091713E-12</v>
      </c>
    </row>
    <row r="17" spans="1:15" ht="10.5" customHeight="1" x14ac:dyDescent="0.15">
      <c r="B17" s="10" t="s">
        <v>26</v>
      </c>
      <c r="C17" s="10" t="s">
        <v>33</v>
      </c>
      <c r="D17" s="45" t="e">
        <f>(#REF!)</f>
        <v>#REF!</v>
      </c>
      <c r="E17" s="45" t="e">
        <f>(#REF!)</f>
        <v>#REF!</v>
      </c>
      <c r="F17" s="45" t="e">
        <f>(#REF!)</f>
        <v>#REF!</v>
      </c>
      <c r="G17" s="45" t="e">
        <f>(#REF!)</f>
        <v>#REF!</v>
      </c>
      <c r="H17" s="45" t="e">
        <f>(#REF!)</f>
        <v>#REF!</v>
      </c>
      <c r="I17" s="45" t="e">
        <f>(#REF!)</f>
        <v>#REF!</v>
      </c>
      <c r="J17" s="45" t="e">
        <f>(#REF!)</f>
        <v>#REF!</v>
      </c>
      <c r="K17" s="45" t="e">
        <f>(#REF!)</f>
        <v>#REF!</v>
      </c>
      <c r="L17" s="45" t="e">
        <f>(#REF!)</f>
        <v>#REF!</v>
      </c>
      <c r="N17" s="51">
        <f>(StatementI!O33)</f>
        <v>0</v>
      </c>
      <c r="O17" s="47">
        <f>(StatementI!P33)</f>
        <v>-1.8189894035458565E-12</v>
      </c>
    </row>
    <row r="18" spans="1:15" ht="10.5" customHeight="1" x14ac:dyDescent="0.15">
      <c r="A18" s="36"/>
      <c r="B18" s="36" t="s">
        <v>27</v>
      </c>
      <c r="C18" s="36" t="s">
        <v>33</v>
      </c>
      <c r="D18" s="46" t="e">
        <f>(#REF!)</f>
        <v>#REF!</v>
      </c>
      <c r="E18" s="46" t="e">
        <f>(#REF!)</f>
        <v>#REF!</v>
      </c>
      <c r="F18" s="46" t="e">
        <f>(#REF!)</f>
        <v>#REF!</v>
      </c>
      <c r="G18" s="46" t="e">
        <f>(#REF!)</f>
        <v>#REF!</v>
      </c>
      <c r="H18" s="46" t="e">
        <f>(#REF!)</f>
        <v>#REF!</v>
      </c>
      <c r="I18" s="46" t="e">
        <f>(#REF!)</f>
        <v>#REF!</v>
      </c>
      <c r="J18" s="46" t="e">
        <f>(#REF!)</f>
        <v>#REF!</v>
      </c>
      <c r="K18" s="46" t="e">
        <f>(#REF!)</f>
        <v>#REF!</v>
      </c>
      <c r="L18" s="45" t="e">
        <f>(#REF!)</f>
        <v>#REF!</v>
      </c>
      <c r="N18" s="51">
        <f>(StatementI!O36)</f>
        <v>0</v>
      </c>
      <c r="O18" s="47">
        <f>(StatementI!P36)</f>
        <v>-1.0913936421275139E-11</v>
      </c>
    </row>
    <row r="19" spans="1:15" ht="12" customHeight="1" x14ac:dyDescent="0.15">
      <c r="A19" s="36"/>
      <c r="B19" s="10" t="s">
        <v>108</v>
      </c>
      <c r="C19" s="36" t="s">
        <v>33</v>
      </c>
      <c r="D19" s="45">
        <f>(Table4!E45)</f>
        <v>-3.637978807091713E-12</v>
      </c>
      <c r="E19" s="45">
        <f>(Table4!F45)</f>
        <v>5.6843418860808015E-13</v>
      </c>
      <c r="F19" s="45" t="e">
        <f>(#REF!)</f>
        <v>#REF!</v>
      </c>
      <c r="G19" s="45">
        <f>(Table4!G45)</f>
        <v>0</v>
      </c>
      <c r="H19" s="45">
        <f>(Table4!H45)</f>
        <v>0</v>
      </c>
      <c r="I19" s="45">
        <f>(Table4!I45)</f>
        <v>-3.0531133177191805E-14</v>
      </c>
      <c r="J19" s="45">
        <f>(Table4!K45)</f>
        <v>-5.6843418860808015E-14</v>
      </c>
      <c r="K19" s="45">
        <f>(Table4!L45)</f>
        <v>0</v>
      </c>
      <c r="L19" s="45">
        <f>(Table4!M45)</f>
        <v>0</v>
      </c>
      <c r="N19" s="51">
        <f>(Table4!P8)</f>
        <v>0</v>
      </c>
      <c r="O19" s="47">
        <f>(Table4!Q8)</f>
        <v>-3.637978807091713E-12</v>
      </c>
    </row>
    <row r="20" spans="1:15" ht="12" customHeight="1" x14ac:dyDescent="0.15">
      <c r="A20" s="36"/>
      <c r="B20" s="10" t="s">
        <v>38</v>
      </c>
      <c r="C20" s="36" t="s">
        <v>33</v>
      </c>
      <c r="D20" s="45">
        <f>(Table5!E45)</f>
        <v>-6.5475402877268607E-14</v>
      </c>
      <c r="E20" s="45">
        <f>(Table5!F45)</f>
        <v>0</v>
      </c>
      <c r="F20" s="45" t="e">
        <f>(#REF!)</f>
        <v>#REF!</v>
      </c>
      <c r="G20" s="45">
        <f>(Table5!G45)</f>
        <v>0</v>
      </c>
      <c r="H20" s="45">
        <f>(Table5!H45)</f>
        <v>2.9842794901924208E-13</v>
      </c>
      <c r="I20" s="45">
        <f>(Table5!I45)</f>
        <v>0</v>
      </c>
      <c r="J20" s="45">
        <f>(Table5!K45)</f>
        <v>0</v>
      </c>
      <c r="K20" s="45">
        <f>(Table5!L45)</f>
        <v>0</v>
      </c>
      <c r="L20" s="45">
        <f>(Table5!M45)</f>
        <v>-4.2987835513486061E-13</v>
      </c>
      <c r="N20" s="51">
        <f>(Table5!P8)</f>
        <v>-9.0949470177292824E-13</v>
      </c>
      <c r="O20" s="47">
        <f>(Table5!Q8)</f>
        <v>9.0949470177292824E-13</v>
      </c>
    </row>
    <row r="21" spans="1:15" ht="12" customHeight="1" x14ac:dyDescent="0.15">
      <c r="A21" s="36"/>
      <c r="B21" s="63" t="s">
        <v>0</v>
      </c>
      <c r="C21" s="36" t="s">
        <v>33</v>
      </c>
      <c r="D21" s="45">
        <f>Table9!E45</f>
        <v>3.637978807091713E-12</v>
      </c>
      <c r="E21" s="45">
        <f>Table9!F45</f>
        <v>5.6843418860808015E-13</v>
      </c>
      <c r="F21" s="45" t="e">
        <f>#REF!</f>
        <v>#REF!</v>
      </c>
      <c r="G21" s="45">
        <f>Table9!G45</f>
        <v>0</v>
      </c>
      <c r="H21" s="45">
        <f>Table9!H45</f>
        <v>3.637978807091713E-12</v>
      </c>
      <c r="I21" s="45">
        <f>Table9!I45</f>
        <v>-3.0531133177191805E-14</v>
      </c>
      <c r="J21" s="45">
        <f>Table9!K45</f>
        <v>-5.6843418860808015E-14</v>
      </c>
      <c r="K21" s="45">
        <f>Table9!L45</f>
        <v>0</v>
      </c>
      <c r="L21" s="45">
        <f>Table9!M45</f>
        <v>7.2759576141834259E-12</v>
      </c>
      <c r="N21" s="51">
        <f>(Table9!P8)</f>
        <v>0</v>
      </c>
      <c r="O21" s="47">
        <f>(Table9!Q8)</f>
        <v>-3.637978807091713E-12</v>
      </c>
    </row>
    <row r="22" spans="1:15" ht="12" customHeight="1" x14ac:dyDescent="0.15">
      <c r="A22" s="36"/>
      <c r="B22" s="10" t="s">
        <v>77</v>
      </c>
      <c r="C22" s="36" t="s">
        <v>33</v>
      </c>
      <c r="D22" s="45">
        <f>(Table6!E119)</f>
        <v>-5.8207660913467407E-11</v>
      </c>
      <c r="E22" s="45">
        <f>(Table6!F119)</f>
        <v>-1.8189894035458565E-12</v>
      </c>
      <c r="F22" s="45" t="e">
        <f>(#REF!)</f>
        <v>#REF!</v>
      </c>
      <c r="G22" s="45">
        <f>(Table6!G119)</f>
        <v>0</v>
      </c>
      <c r="H22" s="45">
        <f>(Table6!H119)</f>
        <v>0</v>
      </c>
      <c r="I22" s="45">
        <f>(Table6!I119)</f>
        <v>0</v>
      </c>
      <c r="J22" s="45">
        <f>(Table6!K119)</f>
        <v>-1.4551915228366852E-11</v>
      </c>
      <c r="K22" s="45">
        <f>(Table6!L119)</f>
        <v>0</v>
      </c>
      <c r="L22" s="45">
        <f>(Table6!M119)</f>
        <v>0</v>
      </c>
      <c r="N22" s="51">
        <f>(Table6!P8)</f>
        <v>-4.3655745685100555E-11</v>
      </c>
      <c r="O22" s="47">
        <f>(Table6!Q8)</f>
        <v>-7.2759576141834259E-12</v>
      </c>
    </row>
    <row r="23" spans="1:15" ht="10.5" customHeight="1" x14ac:dyDescent="0.15">
      <c r="A23" s="36"/>
      <c r="B23" s="10" t="s">
        <v>28</v>
      </c>
      <c r="C23" s="36" t="s">
        <v>33</v>
      </c>
      <c r="D23" s="45">
        <f>(Table6!E120)</f>
        <v>-7.2759576141834259E-12</v>
      </c>
      <c r="E23" s="45">
        <f>(Table6!F120)</f>
        <v>3.637978807091713E-12</v>
      </c>
      <c r="F23" s="45" t="e">
        <f>(#REF!)</f>
        <v>#REF!</v>
      </c>
      <c r="G23" s="45">
        <f>(Table6!G120)</f>
        <v>0</v>
      </c>
      <c r="H23" s="45">
        <f>(Table6!H120)</f>
        <v>1.4551915228366852E-11</v>
      </c>
      <c r="I23" s="45">
        <f>(Table6!I120)</f>
        <v>0</v>
      </c>
      <c r="J23" s="45">
        <f>(Table6!K120)</f>
        <v>7.2759576141834259E-12</v>
      </c>
      <c r="K23" s="45">
        <f>(Table6!L120)</f>
        <v>0</v>
      </c>
      <c r="L23" s="45">
        <f>(Table6!M120)</f>
        <v>0</v>
      </c>
      <c r="N23" s="51">
        <f>(Table6!P9)</f>
        <v>0</v>
      </c>
      <c r="O23" s="47">
        <f>(Table6!Q9)</f>
        <v>5.8207660913467407E-11</v>
      </c>
    </row>
    <row r="24" spans="1:15" ht="10.5" customHeight="1" x14ac:dyDescent="0.15">
      <c r="A24" s="36"/>
      <c r="B24" s="10" t="s">
        <v>78</v>
      </c>
      <c r="C24" s="36" t="s">
        <v>33</v>
      </c>
      <c r="D24" s="45">
        <f>(Table6!E123)</f>
        <v>-1.4551915228366852E-11</v>
      </c>
      <c r="E24" s="45">
        <f>(Table6!F123)</f>
        <v>3.808509063674137E-12</v>
      </c>
      <c r="F24" s="45" t="e">
        <f>(#REF!)</f>
        <v>#REF!</v>
      </c>
      <c r="G24" s="45">
        <f>(Table6!G123)</f>
        <v>0</v>
      </c>
      <c r="H24" s="45">
        <f>(Table6!H123)</f>
        <v>-1.8189894035458565E-11</v>
      </c>
      <c r="I24" s="45">
        <f>(Table6!I123)</f>
        <v>0</v>
      </c>
      <c r="J24" s="45">
        <f>(Table6!K123)</f>
        <v>3.0269120543380268E-12</v>
      </c>
      <c r="K24" s="45">
        <f>(Table6!L123)</f>
        <v>0</v>
      </c>
      <c r="L24" s="45">
        <f>(Table6!M123)</f>
        <v>-5.0931703299283981E-11</v>
      </c>
      <c r="N24" s="51">
        <f>(Table6!P22)</f>
        <v>0</v>
      </c>
      <c r="O24" s="47">
        <f>(Table6!Q22)</f>
        <v>-5.8207660913467407E-11</v>
      </c>
    </row>
    <row r="25" spans="1:15" ht="10.5" customHeight="1" x14ac:dyDescent="0.15">
      <c r="A25" s="38"/>
      <c r="B25" s="38" t="s">
        <v>34</v>
      </c>
      <c r="C25" s="38" t="s">
        <v>33</v>
      </c>
      <c r="D25" s="48">
        <f>(Table6!E135)</f>
        <v>2.9103830456733704E-11</v>
      </c>
      <c r="E25" s="48">
        <f>(Table6!F135)</f>
        <v>9.0949470177292824E-13</v>
      </c>
      <c r="F25" s="48" t="e">
        <f>(#REF!)</f>
        <v>#REF!</v>
      </c>
      <c r="G25" s="48">
        <f>(Table6!G135)</f>
        <v>0</v>
      </c>
      <c r="H25" s="48">
        <f>(Table6!H135)</f>
        <v>2.9103830456733704E-11</v>
      </c>
      <c r="I25" s="48">
        <f>(Table6!I135)</f>
        <v>4.3653969328261155E-13</v>
      </c>
      <c r="J25" s="48">
        <f>(Table6!K135)</f>
        <v>-1.8189894035458565E-12</v>
      </c>
      <c r="K25" s="48">
        <f>(Table6!L135)</f>
        <v>0</v>
      </c>
      <c r="L25" s="48">
        <f>(Table6!M135)</f>
        <v>-2.9103830456733704E-11</v>
      </c>
      <c r="N25" s="56">
        <f>(Table6!P64)</f>
        <v>0</v>
      </c>
      <c r="O25" s="57">
        <f>(Table6!Q64)</f>
        <v>0</v>
      </c>
    </row>
    <row r="26" spans="1:15" ht="12.95" customHeight="1" x14ac:dyDescent="0.2">
      <c r="A26" s="31" t="s">
        <v>84</v>
      </c>
      <c r="C26" s="10" t="s">
        <v>33</v>
      </c>
      <c r="D26" s="45"/>
      <c r="E26" s="45"/>
      <c r="F26" s="45"/>
      <c r="G26" s="45"/>
      <c r="H26" s="45"/>
      <c r="I26" s="45"/>
      <c r="J26" s="45"/>
      <c r="K26" s="45"/>
      <c r="L26" s="45"/>
      <c r="N26" s="51"/>
      <c r="O26" s="47"/>
    </row>
    <row r="27" spans="1:15" ht="12.2" customHeight="1" x14ac:dyDescent="0.15">
      <c r="B27" s="10" t="s">
        <v>50</v>
      </c>
      <c r="C27" s="10" t="s">
        <v>33</v>
      </c>
      <c r="D27" s="45" t="e">
        <f>(#REF!)</f>
        <v>#REF!</v>
      </c>
      <c r="E27" s="45" t="e">
        <f>(#REF!)</f>
        <v>#REF!</v>
      </c>
      <c r="F27" s="45" t="e">
        <f>(#REF!)</f>
        <v>#REF!</v>
      </c>
      <c r="G27" s="45" t="e">
        <f>(#REF!)</f>
        <v>#REF!</v>
      </c>
      <c r="H27" s="45" t="e">
        <f>(#REF!)</f>
        <v>#REF!</v>
      </c>
      <c r="I27" s="45" t="e">
        <f>(#REF!)</f>
        <v>#REF!</v>
      </c>
      <c r="J27" s="45" t="e">
        <f>(#REF!)</f>
        <v>#REF!</v>
      </c>
      <c r="K27" s="45" t="e">
        <f>(#REF!)</f>
        <v>#REF!</v>
      </c>
      <c r="L27" s="45" t="e">
        <f>(#REF!)</f>
        <v>#REF!</v>
      </c>
      <c r="N27" s="52"/>
      <c r="O27" s="53"/>
    </row>
    <row r="28" spans="1:15" ht="10.5" customHeight="1" x14ac:dyDescent="0.15">
      <c r="B28" s="10" t="s">
        <v>103</v>
      </c>
      <c r="C28" s="10" t="s">
        <v>33</v>
      </c>
      <c r="D28" s="45" t="e">
        <f>(#REF!)</f>
        <v>#REF!</v>
      </c>
      <c r="E28" s="45" t="e">
        <f>(#REF!)</f>
        <v>#REF!</v>
      </c>
      <c r="F28" s="45" t="e">
        <f>(#REF!)</f>
        <v>#REF!</v>
      </c>
      <c r="G28" s="45" t="e">
        <f>(#REF!)</f>
        <v>#REF!</v>
      </c>
      <c r="H28" s="45" t="e">
        <f>(#REF!)</f>
        <v>#REF!</v>
      </c>
      <c r="I28" s="45" t="e">
        <f>(#REF!)</f>
        <v>#REF!</v>
      </c>
      <c r="J28" s="45" t="e">
        <f>(#REF!)</f>
        <v>#REF!</v>
      </c>
      <c r="K28" s="45" t="e">
        <f>(#REF!)</f>
        <v>#REF!</v>
      </c>
      <c r="L28" s="45" t="e">
        <f>(#REF!)</f>
        <v>#REF!</v>
      </c>
      <c r="N28" s="52"/>
      <c r="O28" s="53"/>
    </row>
    <row r="29" spans="1:15" ht="10.5" customHeight="1" x14ac:dyDescent="0.15">
      <c r="B29" s="10" t="s">
        <v>124</v>
      </c>
      <c r="C29" s="10" t="s">
        <v>33</v>
      </c>
      <c r="D29" s="45" t="e">
        <f>(#REF!)</f>
        <v>#REF!</v>
      </c>
      <c r="E29" s="45" t="e">
        <f>(#REF!)</f>
        <v>#REF!</v>
      </c>
      <c r="F29" s="45" t="e">
        <f>(#REF!)</f>
        <v>#REF!</v>
      </c>
      <c r="G29" s="45" t="e">
        <f>(#REF!)</f>
        <v>#REF!</v>
      </c>
      <c r="H29" s="45" t="e">
        <f>(#REF!)</f>
        <v>#REF!</v>
      </c>
      <c r="I29" s="45" t="e">
        <f>(#REF!)</f>
        <v>#REF!</v>
      </c>
      <c r="J29" s="45" t="e">
        <f>(#REF!)</f>
        <v>#REF!</v>
      </c>
      <c r="K29" s="45" t="e">
        <f>(#REF!)</f>
        <v>#REF!</v>
      </c>
      <c r="L29" s="45" t="e">
        <f>(#REF!)</f>
        <v>#REF!</v>
      </c>
      <c r="N29" s="52"/>
      <c r="O29" s="53"/>
    </row>
    <row r="30" spans="1:15" ht="10.5" customHeight="1" x14ac:dyDescent="0.15">
      <c r="B30" s="10" t="s">
        <v>39</v>
      </c>
      <c r="C30" s="10" t="s">
        <v>33</v>
      </c>
      <c r="D30" s="45" t="e">
        <f>(#REF!)</f>
        <v>#REF!</v>
      </c>
      <c r="E30" s="45" t="e">
        <f>(#REF!)</f>
        <v>#REF!</v>
      </c>
      <c r="F30" s="45" t="e">
        <f>(#REF!)</f>
        <v>#REF!</v>
      </c>
      <c r="G30" s="45" t="e">
        <f>(#REF!)</f>
        <v>#REF!</v>
      </c>
      <c r="H30" s="45" t="e">
        <f>(#REF!)</f>
        <v>#REF!</v>
      </c>
      <c r="I30" s="45" t="e">
        <f>(#REF!)</f>
        <v>#REF!</v>
      </c>
      <c r="J30" s="45" t="e">
        <f>(#REF!)</f>
        <v>#REF!</v>
      </c>
      <c r="K30" s="45" t="e">
        <f>(#REF!)</f>
        <v>#REF!</v>
      </c>
      <c r="L30" s="45" t="e">
        <f>(#REF!)</f>
        <v>#REF!</v>
      </c>
      <c r="N30" s="52"/>
      <c r="O30" s="53"/>
    </row>
    <row r="31" spans="1:15" ht="10.5" customHeight="1" x14ac:dyDescent="0.15">
      <c r="B31" s="10" t="s">
        <v>110</v>
      </c>
      <c r="C31" s="10" t="s">
        <v>33</v>
      </c>
      <c r="D31" s="45" t="e">
        <f>(#REF!)</f>
        <v>#REF!</v>
      </c>
      <c r="E31" s="45" t="e">
        <f>(#REF!)</f>
        <v>#REF!</v>
      </c>
      <c r="F31" s="45" t="e">
        <f>(#REF!)</f>
        <v>#REF!</v>
      </c>
      <c r="G31" s="45" t="e">
        <f>(#REF!)</f>
        <v>#REF!</v>
      </c>
      <c r="H31" s="45" t="e">
        <f>(#REF!)</f>
        <v>#REF!</v>
      </c>
      <c r="I31" s="45" t="e">
        <f>(#REF!)</f>
        <v>#REF!</v>
      </c>
      <c r="J31" s="45" t="e">
        <f>(#REF!)</f>
        <v>#REF!</v>
      </c>
      <c r="K31" s="45" t="e">
        <f>(#REF!)</f>
        <v>#REF!</v>
      </c>
      <c r="L31" s="45" t="e">
        <f>(#REF!)</f>
        <v>#REF!</v>
      </c>
      <c r="N31" s="52"/>
      <c r="O31" s="53"/>
    </row>
    <row r="32" spans="1:15" ht="10.5" customHeight="1" x14ac:dyDescent="0.15">
      <c r="B32" s="10" t="s">
        <v>60</v>
      </c>
      <c r="C32" s="10" t="s">
        <v>33</v>
      </c>
      <c r="D32" s="45" t="e">
        <f>(#REF!)</f>
        <v>#REF!</v>
      </c>
      <c r="E32" s="45" t="e">
        <f>(#REF!)</f>
        <v>#REF!</v>
      </c>
      <c r="F32" s="45" t="e">
        <f>(#REF!)</f>
        <v>#REF!</v>
      </c>
      <c r="G32" s="45" t="e">
        <f>(#REF!)</f>
        <v>#REF!</v>
      </c>
      <c r="H32" s="45" t="e">
        <f>(#REF!)</f>
        <v>#REF!</v>
      </c>
      <c r="I32" s="45" t="e">
        <f>(#REF!)</f>
        <v>#REF!</v>
      </c>
      <c r="J32" s="45" t="e">
        <f>(#REF!)</f>
        <v>#REF!</v>
      </c>
      <c r="K32" s="45" t="e">
        <f>(#REF!)</f>
        <v>#REF!</v>
      </c>
      <c r="L32" s="45" t="e">
        <f>(#REF!)</f>
        <v>#REF!</v>
      </c>
      <c r="N32" s="52"/>
      <c r="O32" s="53"/>
    </row>
    <row r="33" spans="1:15" ht="10.5" customHeight="1" x14ac:dyDescent="0.15">
      <c r="A33" s="38"/>
      <c r="B33" s="38" t="s">
        <v>88</v>
      </c>
      <c r="C33" s="38" t="s">
        <v>33</v>
      </c>
      <c r="D33" s="48" t="e">
        <f>(#REF!)</f>
        <v>#REF!</v>
      </c>
      <c r="E33" s="48" t="e">
        <f>(#REF!)</f>
        <v>#REF!</v>
      </c>
      <c r="F33" s="48" t="e">
        <f>(#REF!)</f>
        <v>#REF!</v>
      </c>
      <c r="G33" s="48" t="e">
        <f>(#REF!)</f>
        <v>#REF!</v>
      </c>
      <c r="H33" s="48" t="e">
        <f>(#REF!)</f>
        <v>#REF!</v>
      </c>
      <c r="I33" s="48" t="e">
        <f>(#REF!)</f>
        <v>#REF!</v>
      </c>
      <c r="J33" s="48" t="e">
        <f>(#REF!)</f>
        <v>#REF!</v>
      </c>
      <c r="K33" s="48" t="e">
        <f>(#REF!)</f>
        <v>#REF!</v>
      </c>
      <c r="L33" s="48" t="e">
        <f>(#REF!)</f>
        <v>#REF!</v>
      </c>
      <c r="N33" s="54"/>
      <c r="O33" s="55"/>
    </row>
    <row r="34" spans="1:15" ht="12" customHeight="1" x14ac:dyDescent="0.15">
      <c r="A34" s="31" t="s">
        <v>118</v>
      </c>
      <c r="B34" s="36"/>
      <c r="C34" s="36"/>
      <c r="D34" s="45"/>
      <c r="E34" s="45"/>
      <c r="F34" s="45"/>
      <c r="G34" s="45"/>
      <c r="H34" s="45"/>
      <c r="I34" s="45"/>
      <c r="J34" s="45"/>
      <c r="K34" s="45"/>
      <c r="L34" s="45"/>
      <c r="N34" s="51"/>
      <c r="O34" s="47"/>
    </row>
    <row r="35" spans="1:15" ht="12" customHeight="1" x14ac:dyDescent="0.15">
      <c r="A35" s="31"/>
      <c r="B35" s="36" t="s">
        <v>35</v>
      </c>
      <c r="C35" s="36" t="s">
        <v>33</v>
      </c>
      <c r="D35" s="45">
        <f>(Table7!E94)</f>
        <v>180415.36800000002</v>
      </c>
      <c r="E35" s="45">
        <f>(Table7!F94)</f>
        <v>29314.138000000003</v>
      </c>
      <c r="F35" s="45" t="e">
        <f>(#REF!)</f>
        <v>#REF!</v>
      </c>
      <c r="G35" s="45">
        <f>(Table7!G94)</f>
        <v>-22341.105623000003</v>
      </c>
      <c r="H35" s="45">
        <f>(Table7!H94)</f>
        <v>187388.40037700001</v>
      </c>
      <c r="I35" s="45">
        <f>(Table7!I94)</f>
        <v>41226.909</v>
      </c>
      <c r="J35" s="45">
        <f>(Table7!K94)</f>
        <v>74973.763999999996</v>
      </c>
      <c r="K35" s="45">
        <f>(Table7!L94)</f>
        <v>-66659.562999999995</v>
      </c>
      <c r="L35" s="45">
        <f>(Table7!M94)</f>
        <v>267433.045377</v>
      </c>
      <c r="N35" s="51">
        <f>(Table7!P8)</f>
        <v>0</v>
      </c>
      <c r="O35" s="47">
        <f>(Table7!Q8)</f>
        <v>0</v>
      </c>
    </row>
    <row r="36" spans="1:15" ht="10.5" customHeight="1" x14ac:dyDescent="0.15">
      <c r="A36" s="36"/>
      <c r="B36" s="36" t="s">
        <v>79</v>
      </c>
      <c r="C36" s="36" t="s">
        <v>33</v>
      </c>
      <c r="D36" s="45">
        <f>(Table8A!E60)</f>
        <v>0</v>
      </c>
      <c r="E36" s="45">
        <f>(Table8A!F60)</f>
        <v>0</v>
      </c>
      <c r="F36" s="45" t="e">
        <f>(#REF!)</f>
        <v>#REF!</v>
      </c>
      <c r="G36" s="45">
        <f>(Table8A!G60)</f>
        <v>0</v>
      </c>
      <c r="H36" s="45">
        <f>(Table8A!H60)</f>
        <v>0</v>
      </c>
      <c r="I36" s="45">
        <f>(Table8A!I60)</f>
        <v>0</v>
      </c>
      <c r="J36" s="45">
        <f>(Table8A!K60)</f>
        <v>0</v>
      </c>
      <c r="K36" s="45">
        <f>(Table8A!L60)</f>
        <v>0</v>
      </c>
      <c r="L36" s="45">
        <f>(Table8A!M60)</f>
        <v>0</v>
      </c>
      <c r="N36" s="51">
        <f>(Table8A!P8)</f>
        <v>0</v>
      </c>
      <c r="O36" s="47">
        <f>(Table8A!Q8)</f>
        <v>-1.8189894035458565E-12</v>
      </c>
    </row>
    <row r="37" spans="1:15" ht="10.5" customHeight="1" x14ac:dyDescent="0.15">
      <c r="A37" s="36"/>
      <c r="B37" s="36" t="s">
        <v>111</v>
      </c>
      <c r="C37" s="36" t="s">
        <v>33</v>
      </c>
      <c r="D37" s="45">
        <f>(Table8A!E61)</f>
        <v>0</v>
      </c>
      <c r="E37" s="45">
        <f>(Table8A!F61)</f>
        <v>0</v>
      </c>
      <c r="F37" s="45" t="e">
        <f>(#REF!)</f>
        <v>#REF!</v>
      </c>
      <c r="G37" s="45">
        <f>(Table8A!G61)</f>
        <v>0</v>
      </c>
      <c r="H37" s="45">
        <f>(Table8A!H61)</f>
        <v>0</v>
      </c>
      <c r="I37" s="45">
        <f>(Table8A!I61)</f>
        <v>0</v>
      </c>
      <c r="J37" s="45">
        <f>(Table8A!K61)</f>
        <v>0</v>
      </c>
      <c r="K37" s="45">
        <f>(Table8A!L61)</f>
        <v>0</v>
      </c>
      <c r="L37" s="45">
        <f>(Table8A!M61)</f>
        <v>0</v>
      </c>
      <c r="N37" s="51">
        <f>(Table8A!P9)</f>
        <v>0</v>
      </c>
      <c r="O37" s="47">
        <f>(Table8A!Q9)</f>
        <v>1.8189894035458565E-12</v>
      </c>
    </row>
    <row r="38" spans="1:15" ht="10.5" customHeight="1" x14ac:dyDescent="0.15">
      <c r="A38" s="36"/>
      <c r="B38" s="36" t="s">
        <v>112</v>
      </c>
      <c r="C38" s="36" t="s">
        <v>33</v>
      </c>
      <c r="D38" s="45">
        <f>(Table8A!E62)</f>
        <v>0</v>
      </c>
      <c r="E38" s="45">
        <f>(Table8A!F62)</f>
        <v>0</v>
      </c>
      <c r="F38" s="45" t="e">
        <f>(#REF!)</f>
        <v>#REF!</v>
      </c>
      <c r="G38" s="45">
        <f>(Table8A!G62)</f>
        <v>0</v>
      </c>
      <c r="H38" s="45">
        <f>(Table8A!H62)</f>
        <v>0</v>
      </c>
      <c r="I38" s="45">
        <f>(Table8A!I62)</f>
        <v>0</v>
      </c>
      <c r="J38" s="45">
        <f>(Table8A!K62)</f>
        <v>0</v>
      </c>
      <c r="K38" s="45">
        <f>(Table8A!L62)</f>
        <v>0</v>
      </c>
      <c r="L38" s="45">
        <f>(Table8A!M62)</f>
        <v>0</v>
      </c>
      <c r="N38" s="51">
        <f>(Table8A!P22)</f>
        <v>0</v>
      </c>
      <c r="O38" s="47">
        <f>(Table8A!Q22)</f>
        <v>-9.0949470177292824E-13</v>
      </c>
    </row>
    <row r="39" spans="1:15" ht="10.5" customHeight="1" x14ac:dyDescent="0.15">
      <c r="A39" s="36"/>
      <c r="B39" s="36" t="s">
        <v>117</v>
      </c>
      <c r="C39" s="36" t="s">
        <v>33</v>
      </c>
      <c r="D39" s="45">
        <f>(Table8A!E63)</f>
        <v>0</v>
      </c>
      <c r="E39" s="45">
        <f>(Table8A!F63)</f>
        <v>0</v>
      </c>
      <c r="F39" s="45" t="e">
        <f>(#REF!)</f>
        <v>#REF!</v>
      </c>
      <c r="G39" s="45">
        <f>(Table8A!G63)</f>
        <v>0</v>
      </c>
      <c r="H39" s="45">
        <f>(Table8A!H63)</f>
        <v>0</v>
      </c>
      <c r="I39" s="45">
        <f>(Table8A!I63)</f>
        <v>0</v>
      </c>
      <c r="J39" s="45">
        <f>(Table8A!K63)</f>
        <v>0</v>
      </c>
      <c r="K39" s="45">
        <f>(Table8A!L63)</f>
        <v>0</v>
      </c>
      <c r="L39" s="45">
        <f>(Table8A!M63)</f>
        <v>0</v>
      </c>
      <c r="N39" s="51">
        <f>(Table8A!P27)</f>
        <v>0</v>
      </c>
      <c r="O39" s="47">
        <f>(Table8A!Q27)</f>
        <v>-1.0913936421275139E-11</v>
      </c>
    </row>
    <row r="40" spans="1:15" ht="10.5" customHeight="1" x14ac:dyDescent="0.15">
      <c r="A40" s="36"/>
      <c r="B40" s="36" t="s">
        <v>114</v>
      </c>
      <c r="C40" s="36" t="s">
        <v>33</v>
      </c>
      <c r="D40" s="45">
        <f>(Table8A!E64)</f>
        <v>0</v>
      </c>
      <c r="E40" s="45">
        <f>(Table8A!F64)</f>
        <v>0</v>
      </c>
      <c r="F40" s="45" t="e">
        <f>(#REF!)</f>
        <v>#REF!</v>
      </c>
      <c r="G40" s="45">
        <f>(Table8A!G64)</f>
        <v>0</v>
      </c>
      <c r="H40" s="45">
        <f>(Table8A!H64)</f>
        <v>0</v>
      </c>
      <c r="I40" s="45">
        <f>(Table8A!I64)</f>
        <v>0</v>
      </c>
      <c r="J40" s="45">
        <f>(Table8A!K64)</f>
        <v>0</v>
      </c>
      <c r="K40" s="45">
        <f>(Table8A!L64)</f>
        <v>0</v>
      </c>
      <c r="L40" s="45">
        <f>(Table8A!M64)</f>
        <v>0</v>
      </c>
      <c r="N40" s="51">
        <f>(Table8A!P28)</f>
        <v>1.8189894035458565E-12</v>
      </c>
      <c r="O40" s="47">
        <f>(Table8A!Q28)</f>
        <v>0</v>
      </c>
    </row>
    <row r="41" spans="1:15" ht="10.5" customHeight="1" x14ac:dyDescent="0.15">
      <c r="A41" s="39"/>
      <c r="B41" s="39" t="s">
        <v>115</v>
      </c>
      <c r="C41" s="39" t="s">
        <v>33</v>
      </c>
      <c r="D41" s="50">
        <f>(Table8A!E65)</f>
        <v>0</v>
      </c>
      <c r="E41" s="50">
        <f>(Table8A!F65)</f>
        <v>0</v>
      </c>
      <c r="F41" s="50" t="e">
        <f>(#REF!)</f>
        <v>#REF!</v>
      </c>
      <c r="G41" s="50">
        <f>(Table8A!G65)</f>
        <v>0</v>
      </c>
      <c r="H41" s="50">
        <f>(Table8A!H65)</f>
        <v>0</v>
      </c>
      <c r="I41" s="50">
        <f>(Table8A!I65)</f>
        <v>0</v>
      </c>
      <c r="J41" s="50">
        <f>(Table8A!K65)</f>
        <v>0</v>
      </c>
      <c r="K41" s="50">
        <f>(Table8A!L65)</f>
        <v>0</v>
      </c>
      <c r="L41" s="50">
        <f>(Table8A!M65)</f>
        <v>0</v>
      </c>
      <c r="N41" s="58">
        <f>(Table8A!P41)</f>
        <v>0</v>
      </c>
      <c r="O41" s="59">
        <f>(Table8A!Q41)</f>
        <v>-7.2759576141834259E-12</v>
      </c>
    </row>
    <row r="42" spans="1:15" ht="12" customHeight="1" x14ac:dyDescent="0.15">
      <c r="A42" s="10" t="s">
        <v>85</v>
      </c>
      <c r="D42" s="40"/>
      <c r="E42" s="40"/>
      <c r="F42" s="40"/>
      <c r="G42" s="40"/>
      <c r="H42" s="40"/>
      <c r="I42" s="40"/>
      <c r="J42" s="40"/>
      <c r="K42" s="40"/>
      <c r="L42" s="40"/>
    </row>
    <row r="43" spans="1:15" ht="10.5" customHeight="1" x14ac:dyDescent="0.15">
      <c r="A43" s="10" t="s">
        <v>86</v>
      </c>
    </row>
    <row r="44" spans="1:15" ht="10.5" customHeight="1" x14ac:dyDescent="0.15">
      <c r="A44" s="10" t="s">
        <v>97</v>
      </c>
    </row>
    <row r="45" spans="1:15" ht="10.5" customHeight="1" x14ac:dyDescent="0.15">
      <c r="A45" s="10" t="s">
        <v>36</v>
      </c>
    </row>
  </sheetData>
  <customSheetViews>
    <customSheetView guid="{C3088B2E-F853-4D7E-B687-C6500891DFCB}" showPageBreaks="1" printArea="1" state="hidden">
      <pane xSplit="3" ySplit="6" topLeftCell="D7" activePane="bottomRight" state="frozen"/>
      <selection pane="bottomRight" activeCell="A2" sqref="A2"/>
      <pageMargins left="0.43307086614173229" right="0.43307086614173229" top="0.59055118110236227" bottom="0.59055118110236227" header="0.39370078740157483" footer="0.39370078740157483"/>
      <pageSetup orientation="landscape" r:id="rId1"/>
      <headerFooter alignWithMargins="0">
        <oddFooter>&amp;C&amp;8&amp;D &amp;T&amp;R&amp;8&amp;P</oddFooter>
      </headerFooter>
    </customSheetView>
    <customSheetView guid="{F866C9B2-56BF-4FE4-B270-CC8FE15A5892}" showPageBreaks="1" printArea="1" state="hidden">
      <pane xSplit="3" ySplit="6" topLeftCell="D7" activePane="bottomRight" state="frozen"/>
      <selection pane="bottomRight" activeCell="A2" sqref="A2"/>
      <pageMargins left="0.43307086614173229" right="0.43307086614173229" top="0.59055118110236227" bottom="0.59055118110236227" header="0.39370078740157483" footer="0.39370078740157483"/>
      <pageSetup orientation="landscape" r:id="rId2"/>
      <headerFooter alignWithMargins="0">
        <oddFooter>&amp;C&amp;8&amp;D &amp;T&amp;R&amp;8&amp;P</oddFooter>
      </headerFooter>
    </customSheetView>
    <customSheetView guid="{D66484CB-9D53-43A1-A83D-11534BC40BF6}" showPageBreaks="1" printArea="1" state="hidden">
      <pane xSplit="3" ySplit="6" topLeftCell="D7" activePane="bottomRight" state="frozen"/>
      <selection pane="bottomRight" activeCell="A2" sqref="A2"/>
      <pageMargins left="0.43307086614173229" right="0.43307086614173229" top="0.59055118110236227" bottom="0.59055118110236227" header="0.39370078740157483" footer="0.39370078740157483"/>
      <pageSetup orientation="landscape" r:id="rId3"/>
      <headerFooter alignWithMargins="0">
        <oddFooter>&amp;C&amp;8&amp;D &amp;T&amp;R&amp;8&amp;P</oddFooter>
      </headerFooter>
    </customSheetView>
  </customSheetViews>
  <mergeCells count="9">
    <mergeCell ref="G1:K1"/>
    <mergeCell ref="G3:H3"/>
    <mergeCell ref="K4:K5"/>
    <mergeCell ref="L4:L5"/>
    <mergeCell ref="A4:B5"/>
    <mergeCell ref="D4:H4"/>
    <mergeCell ref="I4:I5"/>
    <mergeCell ref="J4:J5"/>
    <mergeCell ref="N4:O4"/>
  </mergeCells>
  <pageMargins left="0.43307086614173201" right="0.43307086614173201" top="0.59055118110236204" bottom="0.59055118110236204" header="0.39370078740157499" footer="0.39370078740157499"/>
  <pageSetup orientation="landscape" r:id="rId4"/>
  <headerFooter alignWithMargins="0">
    <oddFooter>&amp;C&amp;8&amp;D &amp;T&amp;R&amp;8&amp;P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O47"/>
  <sheetViews>
    <sheetView workbookViewId="0">
      <pane xSplit="3" ySplit="6" topLeftCell="D7" activePane="bottomRight" state="frozen"/>
      <selection pane="topRight" activeCell="D1" sqref="D1"/>
      <selection pane="bottomLeft" activeCell="A7" sqref="A7"/>
      <selection pane="bottomRight" activeCell="A2" sqref="A2"/>
    </sheetView>
  </sheetViews>
  <sheetFormatPr baseColWidth="10" defaultColWidth="9.140625" defaultRowHeight="9" x14ac:dyDescent="0.15"/>
  <cols>
    <col min="1" max="1" width="1.42578125" style="10" customWidth="1"/>
    <col min="2" max="2" width="23.85546875" style="10" customWidth="1"/>
    <col min="3" max="3" width="0.85546875" style="10" customWidth="1"/>
    <col min="4" max="12" width="9.5703125" style="10" customWidth="1"/>
    <col min="13" max="13" width="0.42578125" style="10" customWidth="1"/>
    <col min="14" max="15" width="9.42578125" style="10" customWidth="1"/>
    <col min="16" max="16" width="9.140625" style="10" customWidth="1"/>
    <col min="17" max="16384" width="9.140625" style="10"/>
  </cols>
  <sheetData>
    <row r="1" spans="1:15" ht="12" x14ac:dyDescent="0.2">
      <c r="A1" s="64" t="str">
        <f>+Coverpage!A1</f>
        <v>GFSM2014_V1.4</v>
      </c>
      <c r="B1" s="41"/>
      <c r="C1" s="7"/>
      <c r="D1" s="8"/>
      <c r="E1" s="9"/>
      <c r="F1" s="9"/>
      <c r="G1" s="1071" t="str">
        <f>Coverpage!I8</f>
        <v>Colombia</v>
      </c>
      <c r="H1" s="1071"/>
      <c r="I1" s="1071"/>
      <c r="J1" s="1071"/>
      <c r="K1" s="1071"/>
      <c r="L1" s="43" t="str">
        <f>Coverpage!I9</f>
        <v>233</v>
      </c>
    </row>
    <row r="2" spans="1:15" ht="12" customHeight="1" x14ac:dyDescent="0.2">
      <c r="A2" s="60" t="s">
        <v>98</v>
      </c>
      <c r="B2" s="42"/>
      <c r="C2" s="11"/>
      <c r="D2" s="12"/>
      <c r="E2" s="9"/>
      <c r="F2" s="9"/>
      <c r="G2" s="62"/>
      <c r="H2" s="62"/>
      <c r="I2" s="62"/>
      <c r="J2" s="62"/>
      <c r="K2" s="62"/>
      <c r="L2" s="62"/>
    </row>
    <row r="3" spans="1:15" ht="12.95" customHeight="1" x14ac:dyDescent="0.15">
      <c r="A3" s="13"/>
      <c r="B3" s="14"/>
      <c r="C3" s="14"/>
      <c r="D3" s="15"/>
      <c r="E3" s="16"/>
      <c r="F3" s="16"/>
      <c r="G3" s="1072" t="s">
        <v>31</v>
      </c>
      <c r="H3" s="1072"/>
      <c r="I3" s="17" t="str">
        <f>Coverpage!I10</f>
        <v>2015</v>
      </c>
      <c r="J3" s="16"/>
      <c r="K3" s="16"/>
      <c r="L3" s="18"/>
    </row>
    <row r="4" spans="1:15" ht="12.95" customHeight="1" x14ac:dyDescent="0.2">
      <c r="A4" s="1062" t="s">
        <v>91</v>
      </c>
      <c r="B4" s="1062"/>
      <c r="C4" s="19"/>
      <c r="D4" s="1063" t="s">
        <v>61</v>
      </c>
      <c r="E4" s="1064"/>
      <c r="F4" s="1064"/>
      <c r="G4" s="1064"/>
      <c r="H4" s="1065"/>
      <c r="I4" s="1066" t="s">
        <v>62</v>
      </c>
      <c r="J4" s="1068" t="s">
        <v>63</v>
      </c>
      <c r="K4" s="1066" t="s">
        <v>64</v>
      </c>
      <c r="L4" s="1073" t="s">
        <v>99</v>
      </c>
      <c r="N4" s="1069" t="s">
        <v>83</v>
      </c>
      <c r="O4" s="1070"/>
    </row>
    <row r="5" spans="1:15" ht="33" customHeight="1" x14ac:dyDescent="0.15">
      <c r="A5" s="1062"/>
      <c r="B5" s="1062"/>
      <c r="C5" s="19"/>
      <c r="D5" s="21" t="s">
        <v>74</v>
      </c>
      <c r="E5" s="22" t="s">
        <v>75</v>
      </c>
      <c r="F5" s="20" t="s">
        <v>30</v>
      </c>
      <c r="G5" s="22" t="s">
        <v>64</v>
      </c>
      <c r="H5" s="20" t="s">
        <v>61</v>
      </c>
      <c r="I5" s="1067"/>
      <c r="J5" s="1068"/>
      <c r="K5" s="1067"/>
      <c r="L5" s="1073"/>
      <c r="N5" s="23" t="s">
        <v>127</v>
      </c>
      <c r="O5" s="24" t="s">
        <v>129</v>
      </c>
    </row>
    <row r="6" spans="1:15" ht="10.5" customHeight="1" x14ac:dyDescent="0.15">
      <c r="A6" s="25"/>
      <c r="B6" s="26"/>
      <c r="C6" s="26"/>
      <c r="D6" s="27" t="s">
        <v>65</v>
      </c>
      <c r="E6" s="28" t="s">
        <v>66</v>
      </c>
      <c r="F6" s="29" t="s">
        <v>67</v>
      </c>
      <c r="G6" s="28" t="s">
        <v>68</v>
      </c>
      <c r="H6" s="29" t="s">
        <v>69</v>
      </c>
      <c r="I6" s="28" t="s">
        <v>70</v>
      </c>
      <c r="J6" s="29" t="s">
        <v>71</v>
      </c>
      <c r="K6" s="28" t="s">
        <v>72</v>
      </c>
      <c r="L6" s="30" t="s">
        <v>73</v>
      </c>
      <c r="N6" s="5" t="s">
        <v>128</v>
      </c>
      <c r="O6" s="6" t="s">
        <v>130</v>
      </c>
    </row>
    <row r="7" spans="1:15" ht="10.5" customHeight="1" x14ac:dyDescent="0.15">
      <c r="A7" s="31" t="s">
        <v>76</v>
      </c>
      <c r="C7" s="10" t="s">
        <v>33</v>
      </c>
      <c r="D7" s="32"/>
      <c r="E7" s="33"/>
      <c r="F7" s="33"/>
      <c r="G7" s="33"/>
      <c r="H7" s="33"/>
      <c r="I7" s="33"/>
      <c r="J7" s="33"/>
      <c r="K7" s="33"/>
      <c r="L7" s="33"/>
      <c r="N7" s="34"/>
      <c r="O7" s="35"/>
    </row>
    <row r="8" spans="1:15" ht="12.2" customHeight="1" x14ac:dyDescent="0.15">
      <c r="B8" s="4" t="s">
        <v>96</v>
      </c>
      <c r="C8" s="10" t="s">
        <v>33</v>
      </c>
      <c r="D8" s="45" t="e">
        <f>(#REF!)</f>
        <v>#REF!</v>
      </c>
      <c r="E8" s="45" t="e">
        <f>(#REF!)</f>
        <v>#REF!</v>
      </c>
      <c r="F8" s="45" t="e">
        <f>(#REF!)</f>
        <v>#REF!</v>
      </c>
      <c r="G8" s="45" t="e">
        <f>(#REF!)</f>
        <v>#REF!</v>
      </c>
      <c r="H8" s="45" t="e">
        <f>(#REF!)</f>
        <v>#REF!</v>
      </c>
      <c r="I8" s="45" t="e">
        <f>(#REF!)</f>
        <v>#REF!</v>
      </c>
      <c r="J8" s="45" t="e">
        <f>(#REF!)</f>
        <v>#REF!</v>
      </c>
      <c r="K8" s="45" t="e">
        <f>(#REF!)</f>
        <v>#REF!</v>
      </c>
      <c r="L8" s="45" t="e">
        <f>(#REF!)</f>
        <v>#REF!</v>
      </c>
      <c r="N8" s="51">
        <f>(StatementIII!O17)</f>
        <v>0</v>
      </c>
      <c r="O8" s="47">
        <f>(StatementIII!P17)</f>
        <v>-5.8207660913467407E-11</v>
      </c>
    </row>
    <row r="9" spans="1:15" ht="10.5" customHeight="1" x14ac:dyDescent="0.15">
      <c r="B9" s="2" t="s">
        <v>24</v>
      </c>
      <c r="C9" s="10" t="s">
        <v>33</v>
      </c>
      <c r="D9" s="45" t="e">
        <f>(#REF!)</f>
        <v>#REF!</v>
      </c>
      <c r="E9" s="45" t="e">
        <f>(#REF!)</f>
        <v>#REF!</v>
      </c>
      <c r="F9" s="45" t="e">
        <f>(#REF!)</f>
        <v>#REF!</v>
      </c>
      <c r="G9" s="45" t="e">
        <f>(#REF!)</f>
        <v>#REF!</v>
      </c>
      <c r="H9" s="45" t="e">
        <f>(#REF!)</f>
        <v>#REF!</v>
      </c>
      <c r="I9" s="45" t="e">
        <f>(#REF!)</f>
        <v>#REF!</v>
      </c>
      <c r="J9" s="45" t="e">
        <f>(#REF!)</f>
        <v>#REF!</v>
      </c>
      <c r="K9" s="45" t="e">
        <f>(#REF!)</f>
        <v>#REF!</v>
      </c>
      <c r="L9" s="45" t="e">
        <f>(#REF!)</f>
        <v>#REF!</v>
      </c>
      <c r="N9" s="51" t="e">
        <f>(#REF!)</f>
        <v>#REF!</v>
      </c>
      <c r="O9" s="47" t="e">
        <f>(#REF!)</f>
        <v>#REF!</v>
      </c>
    </row>
    <row r="10" spans="1:15" ht="10.5" customHeight="1" x14ac:dyDescent="0.15">
      <c r="A10" s="36"/>
      <c r="B10" s="2" t="s">
        <v>15</v>
      </c>
      <c r="C10" s="37" t="s">
        <v>33</v>
      </c>
      <c r="D10" s="45" t="e">
        <f>(#REF!)</f>
        <v>#REF!</v>
      </c>
      <c r="E10" s="45" t="e">
        <f>(#REF!)</f>
        <v>#REF!</v>
      </c>
      <c r="F10" s="45" t="e">
        <f>(#REF!)</f>
        <v>#REF!</v>
      </c>
      <c r="G10" s="45" t="e">
        <f>(#REF!)</f>
        <v>#REF!</v>
      </c>
      <c r="H10" s="45" t="e">
        <f>(#REF!)</f>
        <v>#REF!</v>
      </c>
      <c r="I10" s="45" t="e">
        <f>(#REF!)</f>
        <v>#REF!</v>
      </c>
      <c r="J10" s="45" t="e">
        <f>(#REF!)</f>
        <v>#REF!</v>
      </c>
      <c r="K10" s="45" t="e">
        <f>(#REF!)</f>
        <v>#REF!</v>
      </c>
      <c r="L10" s="45" t="e">
        <f>(#REF!)</f>
        <v>#REF!</v>
      </c>
      <c r="N10" s="51" t="e">
        <f>(#REF!)</f>
        <v>#REF!</v>
      </c>
      <c r="O10" s="47" t="e">
        <f>(#REF!)</f>
        <v>#REF!</v>
      </c>
    </row>
    <row r="11" spans="1:15" ht="10.5" customHeight="1" x14ac:dyDescent="0.15">
      <c r="A11" s="36"/>
      <c r="B11" s="2" t="s">
        <v>104</v>
      </c>
      <c r="C11" s="36" t="s">
        <v>33</v>
      </c>
      <c r="D11" s="45" t="e">
        <f>(#REF!)</f>
        <v>#REF!</v>
      </c>
      <c r="E11" s="45" t="e">
        <f>(#REF!)</f>
        <v>#REF!</v>
      </c>
      <c r="F11" s="45" t="e">
        <f>(#REF!)</f>
        <v>#REF!</v>
      </c>
      <c r="G11" s="45" t="e">
        <f>(#REF!)</f>
        <v>#REF!</v>
      </c>
      <c r="H11" s="45" t="e">
        <f>(#REF!)</f>
        <v>#REF!</v>
      </c>
      <c r="I11" s="45" t="e">
        <f>(#REF!)</f>
        <v>#REF!</v>
      </c>
      <c r="J11" s="45" t="e">
        <f>(#REF!)</f>
        <v>#REF!</v>
      </c>
      <c r="K11" s="45" t="e">
        <f>(#REF!)</f>
        <v>#REF!</v>
      </c>
      <c r="L11" s="45" t="e">
        <f>(#REF!)</f>
        <v>#REF!</v>
      </c>
      <c r="N11" s="51" t="e">
        <f>(#REF!)</f>
        <v>#REF!</v>
      </c>
      <c r="O11" s="47" t="e">
        <f>(#REF!)</f>
        <v>#REF!</v>
      </c>
    </row>
    <row r="12" spans="1:15" ht="10.5" customHeight="1" x14ac:dyDescent="0.15">
      <c r="A12" s="38"/>
      <c r="B12" s="3" t="s">
        <v>49</v>
      </c>
      <c r="C12" s="38" t="s">
        <v>33</v>
      </c>
      <c r="D12" s="48" t="e">
        <f>(#REF!)</f>
        <v>#REF!</v>
      </c>
      <c r="E12" s="48" t="e">
        <f>(#REF!)</f>
        <v>#REF!</v>
      </c>
      <c r="F12" s="48" t="e">
        <f>(#REF!)</f>
        <v>#REF!</v>
      </c>
      <c r="G12" s="48" t="e">
        <f>(#REF!)</f>
        <v>#REF!</v>
      </c>
      <c r="H12" s="48" t="e">
        <f>(#REF!)</f>
        <v>#REF!</v>
      </c>
      <c r="I12" s="48" t="e">
        <f>(#REF!)</f>
        <v>#REF!</v>
      </c>
      <c r="J12" s="48" t="e">
        <f>(#REF!)</f>
        <v>#REF!</v>
      </c>
      <c r="K12" s="48" t="e">
        <f>(#REF!)</f>
        <v>#REF!</v>
      </c>
      <c r="L12" s="48" t="e">
        <f>(#REF!)</f>
        <v>#REF!</v>
      </c>
      <c r="N12" s="54"/>
      <c r="O12" s="55"/>
    </row>
    <row r="13" spans="1:15" ht="10.5" customHeight="1" x14ac:dyDescent="0.15">
      <c r="A13" s="31" t="s">
        <v>59</v>
      </c>
      <c r="C13" s="10" t="s">
        <v>33</v>
      </c>
      <c r="D13" s="45"/>
      <c r="E13" s="45"/>
      <c r="F13" s="45"/>
      <c r="G13" s="45"/>
      <c r="H13" s="45"/>
      <c r="I13" s="45"/>
      <c r="J13" s="45"/>
      <c r="K13" s="45"/>
      <c r="L13" s="45"/>
      <c r="N13" s="51"/>
      <c r="O13" s="47"/>
    </row>
    <row r="14" spans="1:15" ht="12.2" customHeight="1" x14ac:dyDescent="0.15">
      <c r="B14" s="10" t="s">
        <v>89</v>
      </c>
      <c r="C14" s="10" t="s">
        <v>33</v>
      </c>
      <c r="D14" s="45">
        <f>(StatementIII!D41)</f>
        <v>0</v>
      </c>
      <c r="E14" s="45">
        <f>(StatementIII!E41)</f>
        <v>0</v>
      </c>
      <c r="F14" s="45" t="e">
        <f>(#REF!)</f>
        <v>#REF!</v>
      </c>
      <c r="G14" s="45">
        <f>(StatementIII!F41)</f>
        <v>0</v>
      </c>
      <c r="H14" s="45">
        <f>(StatementIII!G41)</f>
        <v>0</v>
      </c>
      <c r="I14" s="45">
        <f>(StatementIII!H41)</f>
        <v>0</v>
      </c>
      <c r="J14" s="45">
        <f>(StatementIII!J41)</f>
        <v>0</v>
      </c>
      <c r="K14" s="45">
        <f>(StatementIII!K41)</f>
        <v>0</v>
      </c>
      <c r="L14" s="45">
        <f>(StatementIII!L41)</f>
        <v>0</v>
      </c>
      <c r="N14" s="51">
        <f>(StatementIII!O8)</f>
        <v>2.9103830456733704E-11</v>
      </c>
      <c r="O14" s="47">
        <f>(StatementIII!P8)</f>
        <v>0</v>
      </c>
    </row>
    <row r="15" spans="1:15" ht="12" customHeight="1" x14ac:dyDescent="0.15">
      <c r="B15" s="10" t="s">
        <v>29</v>
      </c>
      <c r="C15" s="10" t="s">
        <v>33</v>
      </c>
      <c r="D15" s="45">
        <f>(StatementIII!D42)</f>
        <v>0</v>
      </c>
      <c r="E15" s="45">
        <f>(StatementIII!E42)</f>
        <v>0</v>
      </c>
      <c r="F15" s="45" t="e">
        <f>(#REF!)</f>
        <v>#REF!</v>
      </c>
      <c r="G15" s="45">
        <f>(StatementIII!F42)</f>
        <v>0</v>
      </c>
      <c r="H15" s="45">
        <f>(StatementIII!G42)</f>
        <v>0</v>
      </c>
      <c r="I15" s="45">
        <f>(StatementIII!H42)</f>
        <v>0</v>
      </c>
      <c r="J15" s="45">
        <f>(StatementIII!J42)</f>
        <v>0</v>
      </c>
      <c r="K15" s="45">
        <f>(StatementIII!K42)</f>
        <v>0</v>
      </c>
      <c r="L15" s="45">
        <f>(StatementIII!L42)</f>
        <v>0</v>
      </c>
      <c r="N15" s="51">
        <f>(StatementIII!O11)</f>
        <v>0</v>
      </c>
      <c r="O15" s="47">
        <f>(StatementIII!P11)</f>
        <v>5.8207660913467407E-11</v>
      </c>
    </row>
    <row r="16" spans="1:15" ht="12" customHeight="1" x14ac:dyDescent="0.15">
      <c r="B16" s="10" t="s">
        <v>92</v>
      </c>
      <c r="C16" s="10" t="s">
        <v>33</v>
      </c>
      <c r="D16" s="45">
        <f>(StatementIII!D43)</f>
        <v>0</v>
      </c>
      <c r="E16" s="45">
        <f>(StatementIII!E43)</f>
        <v>0</v>
      </c>
      <c r="F16" s="45" t="e">
        <f>(#REF!)</f>
        <v>#REF!</v>
      </c>
      <c r="G16" s="45">
        <f>(StatementIII!F43)</f>
        <v>0</v>
      </c>
      <c r="H16" s="45">
        <f>(StatementIII!G43)</f>
        <v>0</v>
      </c>
      <c r="I16" s="45">
        <f>(StatementIII!H43)</f>
        <v>0</v>
      </c>
      <c r="J16" s="45">
        <f>(StatementIII!J43)</f>
        <v>0</v>
      </c>
      <c r="K16" s="45">
        <f>(StatementIII!K43)</f>
        <v>0</v>
      </c>
      <c r="L16" s="45">
        <f>(StatementIII!L43)</f>
        <v>0</v>
      </c>
      <c r="N16" s="51">
        <f>(StatementIII!O19)</f>
        <v>0</v>
      </c>
      <c r="O16" s="47">
        <f>(StatementIII!P19)</f>
        <v>0</v>
      </c>
    </row>
    <row r="17" spans="1:15" ht="10.5" customHeight="1" x14ac:dyDescent="0.15">
      <c r="B17" s="10" t="s">
        <v>93</v>
      </c>
      <c r="C17" s="10" t="s">
        <v>33</v>
      </c>
      <c r="D17" s="45">
        <f>(StatementIII!D44)</f>
        <v>0</v>
      </c>
      <c r="E17" s="45">
        <f>(StatementIII!E44)</f>
        <v>0</v>
      </c>
      <c r="F17" s="45" t="e">
        <f>(#REF!)</f>
        <v>#REF!</v>
      </c>
      <c r="G17" s="45">
        <f>(StatementIII!F44)</f>
        <v>0</v>
      </c>
      <c r="H17" s="45">
        <f>(StatementIII!G44)</f>
        <v>0</v>
      </c>
      <c r="I17" s="45">
        <f>(StatementIII!H44)</f>
        <v>0</v>
      </c>
      <c r="J17" s="45">
        <f>(StatementIII!J44)</f>
        <v>0</v>
      </c>
      <c r="K17" s="45">
        <f>(StatementIII!K44)</f>
        <v>0</v>
      </c>
      <c r="L17" s="45">
        <f>(StatementIII!L44)</f>
        <v>0</v>
      </c>
      <c r="N17" s="51">
        <f>(StatementIII!O22)</f>
        <v>3.637978807091713E-12</v>
      </c>
      <c r="O17" s="47">
        <f>(StatementIII!P22)</f>
        <v>0</v>
      </c>
    </row>
    <row r="18" spans="1:15" ht="10.5" customHeight="1" x14ac:dyDescent="0.15">
      <c r="B18" s="10" t="s">
        <v>94</v>
      </c>
      <c r="C18" s="10" t="s">
        <v>33</v>
      </c>
      <c r="D18" s="45">
        <f>(StatementIII!D45)</f>
        <v>0</v>
      </c>
      <c r="E18" s="45">
        <f>(StatementIII!E45)</f>
        <v>0</v>
      </c>
      <c r="F18" s="45" t="e">
        <f>(#REF!)</f>
        <v>#REF!</v>
      </c>
      <c r="G18" s="45">
        <f>(StatementIII!F45)</f>
        <v>0</v>
      </c>
      <c r="H18" s="45">
        <f>(StatementIII!G45)</f>
        <v>0</v>
      </c>
      <c r="I18" s="45">
        <f>(StatementIII!H45)</f>
        <v>0</v>
      </c>
      <c r="J18" s="45">
        <f>(StatementIII!J45)</f>
        <v>0</v>
      </c>
      <c r="K18" s="45">
        <f>(StatementIII!K45)</f>
        <v>0</v>
      </c>
      <c r="L18" s="45">
        <f>(StatementIII!L45)</f>
        <v>0</v>
      </c>
      <c r="N18" s="51" t="e">
        <f>(#REF!)</f>
        <v>#REF!</v>
      </c>
      <c r="O18" s="47" t="e">
        <f>(#REF!)</f>
        <v>#REF!</v>
      </c>
    </row>
    <row r="19" spans="1:15" ht="10.5" customHeight="1" x14ac:dyDescent="0.15">
      <c r="A19" s="36"/>
      <c r="B19" s="10" t="s">
        <v>80</v>
      </c>
      <c r="C19" s="36" t="s">
        <v>33</v>
      </c>
      <c r="D19" s="45" t="e">
        <f>(#REF!)</f>
        <v>#REF!</v>
      </c>
      <c r="E19" s="45" t="e">
        <f>(#REF!)</f>
        <v>#REF!</v>
      </c>
      <c r="F19" s="45" t="e">
        <f>(#REF!)</f>
        <v>#REF!</v>
      </c>
      <c r="G19" s="45" t="e">
        <f>(#REF!)</f>
        <v>#REF!</v>
      </c>
      <c r="H19" s="45" t="e">
        <f>(#REF!)</f>
        <v>#REF!</v>
      </c>
      <c r="I19" s="45" t="e">
        <f>(#REF!)</f>
        <v>#REF!</v>
      </c>
      <c r="J19" s="45" t="e">
        <f>(#REF!)</f>
        <v>#REF!</v>
      </c>
      <c r="K19" s="45" t="e">
        <f>(#REF!)</f>
        <v>#REF!</v>
      </c>
      <c r="L19" s="45" t="e">
        <f>(#REF!)</f>
        <v>#REF!</v>
      </c>
      <c r="N19" s="51" t="e">
        <f>(#REF!)</f>
        <v>#REF!</v>
      </c>
      <c r="O19" s="47" t="e">
        <f>(#REF!)</f>
        <v>#REF!</v>
      </c>
    </row>
    <row r="20" spans="1:15" ht="10.5" customHeight="1" x14ac:dyDescent="0.15">
      <c r="A20" s="36"/>
      <c r="B20" s="36" t="s">
        <v>27</v>
      </c>
      <c r="C20" s="36" t="s">
        <v>33</v>
      </c>
      <c r="D20" s="45" t="e">
        <f>(#REF!)</f>
        <v>#REF!</v>
      </c>
      <c r="E20" s="45" t="e">
        <f>(#REF!)</f>
        <v>#REF!</v>
      </c>
      <c r="F20" s="45" t="e">
        <f>(#REF!)</f>
        <v>#REF!</v>
      </c>
      <c r="G20" s="45" t="e">
        <f>(#REF!)</f>
        <v>#REF!</v>
      </c>
      <c r="H20" s="45" t="e">
        <f>(#REF!)</f>
        <v>#REF!</v>
      </c>
      <c r="I20" s="45" t="e">
        <f>(#REF!)</f>
        <v>#REF!</v>
      </c>
      <c r="J20" s="45" t="e">
        <f>(#REF!)</f>
        <v>#REF!</v>
      </c>
      <c r="K20" s="45" t="e">
        <f>(#REF!)</f>
        <v>#REF!</v>
      </c>
      <c r="L20" s="45" t="e">
        <f>(#REF!)</f>
        <v>#REF!</v>
      </c>
      <c r="N20" s="51">
        <f>(StatementIII!O26)</f>
        <v>0</v>
      </c>
      <c r="O20" s="47">
        <f>(StatementIII!P26)</f>
        <v>0</v>
      </c>
    </row>
    <row r="21" spans="1:15" ht="12" customHeight="1" x14ac:dyDescent="0.15">
      <c r="A21" s="36"/>
      <c r="B21" s="10" t="s">
        <v>77</v>
      </c>
      <c r="C21" s="36" t="s">
        <v>33</v>
      </c>
      <c r="D21" s="45">
        <f>(Table6!E119)</f>
        <v>-5.8207660913467407E-11</v>
      </c>
      <c r="E21" s="45">
        <f>(Table6!F119)</f>
        <v>-1.8189894035458565E-12</v>
      </c>
      <c r="F21" s="45" t="e">
        <f>(#REF!)</f>
        <v>#REF!</v>
      </c>
      <c r="G21" s="45">
        <f>(Table6!G119)</f>
        <v>0</v>
      </c>
      <c r="H21" s="45">
        <f>(Table6!H119)</f>
        <v>0</v>
      </c>
      <c r="I21" s="45">
        <f>(Table6!I119)</f>
        <v>0</v>
      </c>
      <c r="J21" s="45">
        <f>(Table6!K119)</f>
        <v>-1.4551915228366852E-11</v>
      </c>
      <c r="K21" s="45">
        <f>(Table6!L119)</f>
        <v>0</v>
      </c>
      <c r="L21" s="45">
        <f>(Table6!M119)</f>
        <v>0</v>
      </c>
      <c r="N21" s="51">
        <f>(Table6!P8)</f>
        <v>-4.3655745685100555E-11</v>
      </c>
      <c r="O21" s="47">
        <f>(Table6!Q8)</f>
        <v>-7.2759576141834259E-12</v>
      </c>
    </row>
    <row r="22" spans="1:15" ht="10.5" customHeight="1" x14ac:dyDescent="0.15">
      <c r="A22" s="36"/>
      <c r="B22" s="10" t="s">
        <v>28</v>
      </c>
      <c r="C22" s="36" t="s">
        <v>33</v>
      </c>
      <c r="D22" s="45">
        <f>(Table6!E120)</f>
        <v>-7.2759576141834259E-12</v>
      </c>
      <c r="E22" s="45">
        <f>(Table6!F120)</f>
        <v>3.637978807091713E-12</v>
      </c>
      <c r="F22" s="45" t="e">
        <f>(#REF!)</f>
        <v>#REF!</v>
      </c>
      <c r="G22" s="45">
        <f>(Table6!G120)</f>
        <v>0</v>
      </c>
      <c r="H22" s="45">
        <f>(Table6!H120)</f>
        <v>1.4551915228366852E-11</v>
      </c>
      <c r="I22" s="45">
        <f>(Table6!I120)</f>
        <v>0</v>
      </c>
      <c r="J22" s="45">
        <f>(Table6!K120)</f>
        <v>7.2759576141834259E-12</v>
      </c>
      <c r="K22" s="45">
        <f>(Table6!L120)</f>
        <v>0</v>
      </c>
      <c r="L22" s="45">
        <f>(Table6!M120)</f>
        <v>0</v>
      </c>
      <c r="N22" s="51">
        <f>(Table6!P9)</f>
        <v>0</v>
      </c>
      <c r="O22" s="47">
        <f>(Table6!Q9)</f>
        <v>5.8207660913467407E-11</v>
      </c>
    </row>
    <row r="23" spans="1:15" ht="10.5" customHeight="1" x14ac:dyDescent="0.15">
      <c r="A23" s="36"/>
      <c r="B23" s="10" t="s">
        <v>78</v>
      </c>
      <c r="C23" s="36" t="s">
        <v>33</v>
      </c>
      <c r="D23" s="45">
        <f>(Table6!E123)</f>
        <v>-1.4551915228366852E-11</v>
      </c>
      <c r="E23" s="45">
        <f>(Table6!F123)</f>
        <v>3.808509063674137E-12</v>
      </c>
      <c r="F23" s="45" t="e">
        <f>(#REF!)</f>
        <v>#REF!</v>
      </c>
      <c r="G23" s="45">
        <f>(Table6!G123)</f>
        <v>0</v>
      </c>
      <c r="H23" s="45">
        <f>(Table6!H123)</f>
        <v>-1.8189894035458565E-11</v>
      </c>
      <c r="I23" s="45">
        <f>(Table6!I123)</f>
        <v>0</v>
      </c>
      <c r="J23" s="45">
        <f>(Table6!K123)</f>
        <v>3.0269120543380268E-12</v>
      </c>
      <c r="K23" s="45">
        <f>(Table6!L123)</f>
        <v>0</v>
      </c>
      <c r="L23" s="45">
        <f>(Table6!M123)</f>
        <v>-5.0931703299283981E-11</v>
      </c>
      <c r="N23" s="51">
        <f>(Table6!P22)</f>
        <v>0</v>
      </c>
      <c r="O23" s="47">
        <f>(Table6!Q22)</f>
        <v>-5.8207660913467407E-11</v>
      </c>
    </row>
    <row r="24" spans="1:15" ht="10.5" customHeight="1" x14ac:dyDescent="0.15">
      <c r="A24" s="38"/>
      <c r="B24" s="38" t="s">
        <v>34</v>
      </c>
      <c r="C24" s="38" t="s">
        <v>33</v>
      </c>
      <c r="D24" s="48">
        <f>(Table6!E135)</f>
        <v>2.9103830456733704E-11</v>
      </c>
      <c r="E24" s="48">
        <f>(Table6!F135)</f>
        <v>9.0949470177292824E-13</v>
      </c>
      <c r="F24" s="48" t="e">
        <f>(#REF!)</f>
        <v>#REF!</v>
      </c>
      <c r="G24" s="48">
        <f>(Table6!G135)</f>
        <v>0</v>
      </c>
      <c r="H24" s="48">
        <f>(Table6!H135)</f>
        <v>2.9103830456733704E-11</v>
      </c>
      <c r="I24" s="48">
        <f>(Table6!I135)</f>
        <v>4.3653969328261155E-13</v>
      </c>
      <c r="J24" s="48">
        <f>(Table6!K135)</f>
        <v>-1.8189894035458565E-12</v>
      </c>
      <c r="K24" s="48">
        <f>(Table6!L135)</f>
        <v>0</v>
      </c>
      <c r="L24" s="48">
        <f>(Table6!M135)</f>
        <v>-2.9103830456733704E-11</v>
      </c>
      <c r="N24" s="56">
        <f>(Table6!P64)</f>
        <v>0</v>
      </c>
      <c r="O24" s="57">
        <f>(Table6!Q64)</f>
        <v>0</v>
      </c>
    </row>
    <row r="25" spans="1:15" ht="12.95" customHeight="1" x14ac:dyDescent="0.2">
      <c r="A25" s="31" t="s">
        <v>100</v>
      </c>
      <c r="C25" s="10" t="s">
        <v>33</v>
      </c>
      <c r="D25" s="45"/>
      <c r="E25" s="45"/>
      <c r="F25" s="45"/>
      <c r="G25" s="45"/>
      <c r="H25" s="45"/>
      <c r="I25" s="45"/>
      <c r="J25" s="45"/>
      <c r="K25" s="45"/>
      <c r="L25" s="45"/>
      <c r="N25" s="51"/>
      <c r="O25" s="47"/>
    </row>
    <row r="26" spans="1:15" ht="12.2" customHeight="1" x14ac:dyDescent="0.15">
      <c r="B26" s="10" t="s">
        <v>50</v>
      </c>
      <c r="C26" s="10" t="s">
        <v>33</v>
      </c>
      <c r="D26" s="45" t="e">
        <f>(#REF!)</f>
        <v>#REF!</v>
      </c>
      <c r="E26" s="45" t="e">
        <f>(#REF!)</f>
        <v>#REF!</v>
      </c>
      <c r="F26" s="45" t="e">
        <f>(#REF!)</f>
        <v>#REF!</v>
      </c>
      <c r="G26" s="45" t="e">
        <f>(#REF!)</f>
        <v>#REF!</v>
      </c>
      <c r="H26" s="45" t="e">
        <f>(#REF!)</f>
        <v>#REF!</v>
      </c>
      <c r="I26" s="45" t="e">
        <f>(#REF!)</f>
        <v>#REF!</v>
      </c>
      <c r="J26" s="45" t="e">
        <f>(#REF!)</f>
        <v>#REF!</v>
      </c>
      <c r="K26" s="45" t="e">
        <f>(#REF!)</f>
        <v>#REF!</v>
      </c>
      <c r="L26" s="45" t="e">
        <f>(#REF!)</f>
        <v>#REF!</v>
      </c>
      <c r="N26" s="52"/>
      <c r="O26" s="53"/>
    </row>
    <row r="27" spans="1:15" ht="10.5" customHeight="1" x14ac:dyDescent="0.15">
      <c r="B27" s="10" t="s">
        <v>103</v>
      </c>
      <c r="C27" s="10" t="s">
        <v>33</v>
      </c>
      <c r="D27" s="45" t="e">
        <f>(#REF!)</f>
        <v>#REF!</v>
      </c>
      <c r="E27" s="45" t="e">
        <f>(#REF!)</f>
        <v>#REF!</v>
      </c>
      <c r="F27" s="45" t="e">
        <f>(#REF!)</f>
        <v>#REF!</v>
      </c>
      <c r="G27" s="45" t="e">
        <f>(#REF!)</f>
        <v>#REF!</v>
      </c>
      <c r="H27" s="45" t="e">
        <f>(#REF!)</f>
        <v>#REF!</v>
      </c>
      <c r="I27" s="45" t="e">
        <f>(#REF!)</f>
        <v>#REF!</v>
      </c>
      <c r="J27" s="45" t="e">
        <f>(#REF!)</f>
        <v>#REF!</v>
      </c>
      <c r="K27" s="45" t="e">
        <f>(#REF!)</f>
        <v>#REF!</v>
      </c>
      <c r="L27" s="45" t="e">
        <f>(#REF!)</f>
        <v>#REF!</v>
      </c>
      <c r="N27" s="52"/>
      <c r="O27" s="53"/>
    </row>
    <row r="28" spans="1:15" ht="10.5" customHeight="1" x14ac:dyDescent="0.15">
      <c r="B28" s="10" t="s">
        <v>39</v>
      </c>
      <c r="C28" s="10" t="s">
        <v>33</v>
      </c>
      <c r="D28" s="45" t="e">
        <f>(#REF!)</f>
        <v>#REF!</v>
      </c>
      <c r="E28" s="45" t="e">
        <f>(#REF!)</f>
        <v>#REF!</v>
      </c>
      <c r="F28" s="45" t="e">
        <f>(#REF!)</f>
        <v>#REF!</v>
      </c>
      <c r="G28" s="45" t="e">
        <f>(#REF!)</f>
        <v>#REF!</v>
      </c>
      <c r="H28" s="45" t="e">
        <f>(#REF!)</f>
        <v>#REF!</v>
      </c>
      <c r="I28" s="45" t="e">
        <f>(#REF!)</f>
        <v>#REF!</v>
      </c>
      <c r="J28" s="45" t="e">
        <f>(#REF!)</f>
        <v>#REF!</v>
      </c>
      <c r="K28" s="45" t="e">
        <f>(#REF!)</f>
        <v>#REF!</v>
      </c>
      <c r="L28" s="45" t="e">
        <f>(#REF!)</f>
        <v>#REF!</v>
      </c>
      <c r="N28" s="52"/>
      <c r="O28" s="53"/>
    </row>
    <row r="29" spans="1:15" ht="10.5" customHeight="1" x14ac:dyDescent="0.15">
      <c r="B29" s="10" t="s">
        <v>125</v>
      </c>
      <c r="C29" s="10" t="s">
        <v>33</v>
      </c>
      <c r="D29" s="45" t="e">
        <f>#REF!</f>
        <v>#REF!</v>
      </c>
      <c r="E29" s="45" t="e">
        <f>#REF!</f>
        <v>#REF!</v>
      </c>
      <c r="F29" s="45" t="e">
        <f>#REF!</f>
        <v>#REF!</v>
      </c>
      <c r="G29" s="45" t="e">
        <f>#REF!</f>
        <v>#REF!</v>
      </c>
      <c r="H29" s="45" t="e">
        <f>#REF!</f>
        <v>#REF!</v>
      </c>
      <c r="I29" s="45" t="e">
        <f>#REF!</f>
        <v>#REF!</v>
      </c>
      <c r="J29" s="45" t="e">
        <f>#REF!</f>
        <v>#REF!</v>
      </c>
      <c r="K29" s="45" t="e">
        <f>#REF!</f>
        <v>#REF!</v>
      </c>
      <c r="L29" s="45" t="e">
        <f>#REF!</f>
        <v>#REF!</v>
      </c>
      <c r="N29" s="52"/>
      <c r="O29" s="53"/>
    </row>
    <row r="30" spans="1:15" ht="10.5" customHeight="1" x14ac:dyDescent="0.15">
      <c r="B30" s="10" t="s">
        <v>87</v>
      </c>
      <c r="C30" s="10" t="s">
        <v>33</v>
      </c>
      <c r="D30" s="45" t="e">
        <f>(#REF!)</f>
        <v>#REF!</v>
      </c>
      <c r="E30" s="45" t="e">
        <f>(#REF!)</f>
        <v>#REF!</v>
      </c>
      <c r="F30" s="45" t="e">
        <f>(#REF!)</f>
        <v>#REF!</v>
      </c>
      <c r="G30" s="45" t="e">
        <f>(#REF!)</f>
        <v>#REF!</v>
      </c>
      <c r="H30" s="45" t="e">
        <f>(#REF!)</f>
        <v>#REF!</v>
      </c>
      <c r="I30" s="45" t="e">
        <f>(#REF!)</f>
        <v>#REF!</v>
      </c>
      <c r="J30" s="45" t="e">
        <f>(#REF!)</f>
        <v>#REF!</v>
      </c>
      <c r="K30" s="45" t="e">
        <f>(#REF!)</f>
        <v>#REF!</v>
      </c>
      <c r="L30" s="45" t="e">
        <f>(#REF!)</f>
        <v>#REF!</v>
      </c>
      <c r="N30" s="52"/>
      <c r="O30" s="53"/>
    </row>
    <row r="31" spans="1:15" ht="10.5" customHeight="1" x14ac:dyDescent="0.15">
      <c r="B31" s="63" t="s">
        <v>95</v>
      </c>
      <c r="C31" s="36" t="s">
        <v>33</v>
      </c>
      <c r="D31" s="45" t="e">
        <f>#REF!</f>
        <v>#REF!</v>
      </c>
      <c r="E31" s="45" t="e">
        <f>#REF!</f>
        <v>#REF!</v>
      </c>
      <c r="F31" s="45" t="e">
        <f>#REF!</f>
        <v>#REF!</v>
      </c>
      <c r="G31" s="45" t="e">
        <f>#REF!</f>
        <v>#REF!</v>
      </c>
      <c r="H31" s="45" t="e">
        <f>#REF!</f>
        <v>#REF!</v>
      </c>
      <c r="I31" s="45" t="e">
        <f>#REF!</f>
        <v>#REF!</v>
      </c>
      <c r="J31" s="45" t="e">
        <f>#REF!</f>
        <v>#REF!</v>
      </c>
      <c r="K31" s="45" t="e">
        <f>#REF!</f>
        <v>#REF!</v>
      </c>
      <c r="L31" s="45" t="e">
        <f>#REF!</f>
        <v>#REF!</v>
      </c>
      <c r="N31" s="52"/>
      <c r="O31" s="53"/>
    </row>
    <row r="32" spans="1:15" ht="10.5" customHeight="1" x14ac:dyDescent="0.15">
      <c r="A32" s="38"/>
      <c r="B32" s="38" t="s">
        <v>88</v>
      </c>
      <c r="C32" s="38" t="s">
        <v>33</v>
      </c>
      <c r="D32" s="48" t="e">
        <f>(#REF!)</f>
        <v>#REF!</v>
      </c>
      <c r="E32" s="48" t="e">
        <f>(#REF!)</f>
        <v>#REF!</v>
      </c>
      <c r="F32" s="48" t="e">
        <f>(#REF!)</f>
        <v>#REF!</v>
      </c>
      <c r="G32" s="48" t="e">
        <f>(#REF!)</f>
        <v>#REF!</v>
      </c>
      <c r="H32" s="48" t="e">
        <f>(#REF!)</f>
        <v>#REF!</v>
      </c>
      <c r="I32" s="48" t="e">
        <f>(#REF!)</f>
        <v>#REF!</v>
      </c>
      <c r="J32" s="48" t="e">
        <f>(#REF!)</f>
        <v>#REF!</v>
      </c>
      <c r="K32" s="48" t="e">
        <f>(#REF!)</f>
        <v>#REF!</v>
      </c>
      <c r="L32" s="48" t="e">
        <f>(#REF!)</f>
        <v>#REF!</v>
      </c>
      <c r="N32" s="54"/>
      <c r="O32" s="55"/>
    </row>
    <row r="33" spans="1:15" ht="12" customHeight="1" x14ac:dyDescent="0.15">
      <c r="A33" s="31" t="s">
        <v>118</v>
      </c>
      <c r="B33" s="36"/>
      <c r="C33" s="36"/>
      <c r="D33" s="45"/>
      <c r="E33" s="45"/>
      <c r="F33" s="45"/>
      <c r="G33" s="45"/>
      <c r="H33" s="45"/>
      <c r="I33" s="45"/>
      <c r="J33" s="45"/>
      <c r="K33" s="45"/>
      <c r="L33" s="45"/>
      <c r="N33" s="51"/>
      <c r="O33" s="47"/>
    </row>
    <row r="34" spans="1:15" ht="12" customHeight="1" x14ac:dyDescent="0.15">
      <c r="A34" s="31"/>
      <c r="B34" s="36" t="s">
        <v>35</v>
      </c>
      <c r="C34" s="36" t="s">
        <v>33</v>
      </c>
      <c r="D34" s="45">
        <f>(Table7!E94)</f>
        <v>180415.36800000002</v>
      </c>
      <c r="E34" s="45">
        <f>(Table7!F94)</f>
        <v>29314.138000000003</v>
      </c>
      <c r="F34" s="45" t="e">
        <f>(#REF!)</f>
        <v>#REF!</v>
      </c>
      <c r="G34" s="45">
        <f>(Table7!G94)</f>
        <v>-22341.105623000003</v>
      </c>
      <c r="H34" s="45">
        <f>(Table7!H94)</f>
        <v>187388.40037700001</v>
      </c>
      <c r="I34" s="45">
        <f>(Table7!I94)</f>
        <v>41226.909</v>
      </c>
      <c r="J34" s="45">
        <f>(Table7!K94)</f>
        <v>74973.763999999996</v>
      </c>
      <c r="K34" s="45">
        <f>(Table7!L94)</f>
        <v>-66659.562999999995</v>
      </c>
      <c r="L34" s="45">
        <f>(Table7!M94)</f>
        <v>267433.045377</v>
      </c>
      <c r="N34" s="51">
        <f>(Table7!P8)</f>
        <v>0</v>
      </c>
      <c r="O34" s="47">
        <f>(Table7!Q8)</f>
        <v>0</v>
      </c>
    </row>
    <row r="35" spans="1:15" ht="10.5" customHeight="1" x14ac:dyDescent="0.15">
      <c r="A35" s="36"/>
      <c r="B35" s="36" t="s">
        <v>79</v>
      </c>
      <c r="C35" s="36" t="s">
        <v>33</v>
      </c>
      <c r="D35" s="45">
        <f>(Table8A!E60)</f>
        <v>0</v>
      </c>
      <c r="E35" s="45">
        <f>(Table8A!F60)</f>
        <v>0</v>
      </c>
      <c r="F35" s="45" t="e">
        <f>(#REF!)</f>
        <v>#REF!</v>
      </c>
      <c r="G35" s="45">
        <f>(Table8A!G60)</f>
        <v>0</v>
      </c>
      <c r="H35" s="45">
        <f>(Table8A!H60)</f>
        <v>0</v>
      </c>
      <c r="I35" s="45">
        <f>(Table8A!I60)</f>
        <v>0</v>
      </c>
      <c r="J35" s="45">
        <f>(Table8A!K60)</f>
        <v>0</v>
      </c>
      <c r="K35" s="45">
        <f>(Table8A!L60)</f>
        <v>0</v>
      </c>
      <c r="L35" s="45">
        <f>(Table8A!M60)</f>
        <v>0</v>
      </c>
      <c r="N35" s="51">
        <f>(Table8A!P8)</f>
        <v>0</v>
      </c>
      <c r="O35" s="47">
        <f>(Table8A!Q8)</f>
        <v>-1.8189894035458565E-12</v>
      </c>
    </row>
    <row r="36" spans="1:15" ht="10.5" customHeight="1" x14ac:dyDescent="0.15">
      <c r="A36" s="36"/>
      <c r="B36" s="36" t="s">
        <v>111</v>
      </c>
      <c r="C36" s="36" t="s">
        <v>33</v>
      </c>
      <c r="D36" s="45">
        <f>(Table8A!E61)</f>
        <v>0</v>
      </c>
      <c r="E36" s="45">
        <f>(Table8A!F61)</f>
        <v>0</v>
      </c>
      <c r="F36" s="45" t="e">
        <f>(#REF!)</f>
        <v>#REF!</v>
      </c>
      <c r="G36" s="45">
        <f>(Table8A!G61)</f>
        <v>0</v>
      </c>
      <c r="H36" s="45">
        <f>(Table8A!H61)</f>
        <v>0</v>
      </c>
      <c r="I36" s="45">
        <f>(Table8A!I61)</f>
        <v>0</v>
      </c>
      <c r="J36" s="45">
        <f>(Table8A!K61)</f>
        <v>0</v>
      </c>
      <c r="K36" s="45">
        <f>(Table8A!L61)</f>
        <v>0</v>
      </c>
      <c r="L36" s="45">
        <f>(Table8A!M61)</f>
        <v>0</v>
      </c>
      <c r="N36" s="46">
        <f>(Table8A!P9)</f>
        <v>0</v>
      </c>
      <c r="O36" s="47">
        <f>(Table8A!Q9)</f>
        <v>1.8189894035458565E-12</v>
      </c>
    </row>
    <row r="37" spans="1:15" ht="10.5" customHeight="1" x14ac:dyDescent="0.15">
      <c r="A37" s="36"/>
      <c r="B37" s="36" t="s">
        <v>112</v>
      </c>
      <c r="C37" s="36" t="s">
        <v>33</v>
      </c>
      <c r="D37" s="45">
        <f>(Table8A!E62)</f>
        <v>0</v>
      </c>
      <c r="E37" s="45">
        <f>(Table8A!F62)</f>
        <v>0</v>
      </c>
      <c r="F37" s="45" t="e">
        <f>(#REF!)</f>
        <v>#REF!</v>
      </c>
      <c r="G37" s="45">
        <f>(Table8A!G62)</f>
        <v>0</v>
      </c>
      <c r="H37" s="45">
        <f>(Table8A!H62)</f>
        <v>0</v>
      </c>
      <c r="I37" s="45">
        <f>(Table8A!I62)</f>
        <v>0</v>
      </c>
      <c r="J37" s="45">
        <f>(Table8A!K62)</f>
        <v>0</v>
      </c>
      <c r="K37" s="45">
        <f>(Table8A!L62)</f>
        <v>0</v>
      </c>
      <c r="L37" s="45">
        <f>(Table8A!M62)</f>
        <v>0</v>
      </c>
      <c r="N37" s="46">
        <f>(Table8A!P22)</f>
        <v>0</v>
      </c>
      <c r="O37" s="47">
        <f>(Table8A!Q22)</f>
        <v>-9.0949470177292824E-13</v>
      </c>
    </row>
    <row r="38" spans="1:15" ht="10.5" customHeight="1" x14ac:dyDescent="0.15">
      <c r="A38" s="36"/>
      <c r="B38" s="36" t="s">
        <v>113</v>
      </c>
      <c r="C38" s="36" t="s">
        <v>33</v>
      </c>
      <c r="D38" s="45" t="e">
        <f>(#REF!)</f>
        <v>#REF!</v>
      </c>
      <c r="E38" s="45" t="e">
        <f>(#REF!)</f>
        <v>#REF!</v>
      </c>
      <c r="F38" s="45" t="e">
        <f>(#REF!)</f>
        <v>#REF!</v>
      </c>
      <c r="G38" s="45" t="e">
        <f>(#REF!)</f>
        <v>#REF!</v>
      </c>
      <c r="H38" s="45" t="e">
        <f>(#REF!)</f>
        <v>#REF!</v>
      </c>
      <c r="I38" s="45" t="e">
        <f>(#REF!)</f>
        <v>#REF!</v>
      </c>
      <c r="J38" s="45" t="e">
        <f>(#REF!)</f>
        <v>#REF!</v>
      </c>
      <c r="K38" s="45" t="e">
        <f>(#REF!)</f>
        <v>#REF!</v>
      </c>
      <c r="L38" s="45" t="e">
        <f>(#REF!)</f>
        <v>#REF!</v>
      </c>
      <c r="N38" s="46" t="e">
        <f>(#REF!)</f>
        <v>#REF!</v>
      </c>
      <c r="O38" s="47" t="e">
        <f>(#REF!)</f>
        <v>#REF!</v>
      </c>
    </row>
    <row r="39" spans="1:15" ht="10.5" customHeight="1" x14ac:dyDescent="0.15">
      <c r="A39" s="36"/>
      <c r="B39" s="36" t="s">
        <v>117</v>
      </c>
      <c r="C39" s="36" t="s">
        <v>33</v>
      </c>
      <c r="D39" s="45">
        <f>(Table8A!E63)</f>
        <v>0</v>
      </c>
      <c r="E39" s="45">
        <f>(Table8A!F63)</f>
        <v>0</v>
      </c>
      <c r="F39" s="45" t="e">
        <f>(#REF!)</f>
        <v>#REF!</v>
      </c>
      <c r="G39" s="45">
        <f>(Table8A!G63)</f>
        <v>0</v>
      </c>
      <c r="H39" s="45">
        <f>(Table8A!H63)</f>
        <v>0</v>
      </c>
      <c r="I39" s="45">
        <f>(Table8A!I63)</f>
        <v>0</v>
      </c>
      <c r="J39" s="45">
        <f>(Table8A!K63)</f>
        <v>0</v>
      </c>
      <c r="K39" s="45">
        <f>(Table8A!L63)</f>
        <v>0</v>
      </c>
      <c r="L39" s="45">
        <f>(Table8A!M63)</f>
        <v>0</v>
      </c>
      <c r="M39" s="36"/>
      <c r="N39" s="51">
        <f>(Table8A!P27)</f>
        <v>0</v>
      </c>
      <c r="O39" s="47">
        <f>(Table8A!Q27)</f>
        <v>-1.0913936421275139E-11</v>
      </c>
    </row>
    <row r="40" spans="1:15" ht="10.5" customHeight="1" x14ac:dyDescent="0.15">
      <c r="A40" s="36"/>
      <c r="B40" s="36" t="s">
        <v>114</v>
      </c>
      <c r="C40" s="36" t="s">
        <v>33</v>
      </c>
      <c r="D40" s="45">
        <f>(Table8A!E64)</f>
        <v>0</v>
      </c>
      <c r="E40" s="45">
        <f>(Table8A!F64)</f>
        <v>0</v>
      </c>
      <c r="F40" s="45" t="e">
        <f>(#REF!)</f>
        <v>#REF!</v>
      </c>
      <c r="G40" s="45">
        <f>(Table8A!G64)</f>
        <v>0</v>
      </c>
      <c r="H40" s="45">
        <f>(Table8A!H64)</f>
        <v>0</v>
      </c>
      <c r="I40" s="45">
        <f>(Table8A!I64)</f>
        <v>0</v>
      </c>
      <c r="J40" s="45">
        <f>(Table8A!K64)</f>
        <v>0</v>
      </c>
      <c r="K40" s="45">
        <f>(Table8A!L64)</f>
        <v>0</v>
      </c>
      <c r="L40" s="45">
        <f>(Table8A!M64)</f>
        <v>0</v>
      </c>
      <c r="N40" s="51">
        <f>(Table8A!P27)</f>
        <v>0</v>
      </c>
      <c r="O40" s="47">
        <f>(Table8A!Q27)</f>
        <v>-1.0913936421275139E-11</v>
      </c>
    </row>
    <row r="41" spans="1:15" ht="10.5" customHeight="1" x14ac:dyDescent="0.15">
      <c r="A41" s="39"/>
      <c r="B41" s="39" t="s">
        <v>115</v>
      </c>
      <c r="C41" s="39" t="s">
        <v>33</v>
      </c>
      <c r="D41" s="50">
        <f>(Table8A!E65)</f>
        <v>0</v>
      </c>
      <c r="E41" s="50">
        <f>(Table8A!F65)</f>
        <v>0</v>
      </c>
      <c r="F41" s="50" t="e">
        <f>(#REF!)</f>
        <v>#REF!</v>
      </c>
      <c r="G41" s="50">
        <f>(Table8A!G65)</f>
        <v>0</v>
      </c>
      <c r="H41" s="50">
        <f>(Table8A!H65)</f>
        <v>0</v>
      </c>
      <c r="I41" s="50">
        <f>(Table8A!I65)</f>
        <v>0</v>
      </c>
      <c r="J41" s="50">
        <f>(Table8A!K65)</f>
        <v>0</v>
      </c>
      <c r="K41" s="50">
        <f>(Table8A!L65)</f>
        <v>0</v>
      </c>
      <c r="L41" s="50">
        <f>(Table8A!M65)</f>
        <v>0</v>
      </c>
      <c r="N41" s="58">
        <f>(Table8A!P40)</f>
        <v>0</v>
      </c>
      <c r="O41" s="59">
        <f>(Table8A!Q40)</f>
        <v>0</v>
      </c>
    </row>
    <row r="42" spans="1:15" ht="12" customHeight="1" x14ac:dyDescent="0.15">
      <c r="A42" s="10" t="s">
        <v>85</v>
      </c>
      <c r="D42" s="40"/>
      <c r="E42" s="40"/>
      <c r="F42" s="40"/>
      <c r="G42" s="40"/>
      <c r="H42" s="40"/>
      <c r="I42" s="40"/>
      <c r="J42" s="40"/>
      <c r="K42" s="40"/>
      <c r="L42" s="40"/>
    </row>
    <row r="43" spans="1:15" ht="10.5" customHeight="1" x14ac:dyDescent="0.15">
      <c r="A43" s="10" t="s">
        <v>102</v>
      </c>
    </row>
    <row r="44" spans="1:15" ht="10.5" customHeight="1" x14ac:dyDescent="0.15">
      <c r="A44" s="10" t="s">
        <v>101</v>
      </c>
    </row>
    <row r="45" spans="1:15" ht="10.5" customHeight="1" x14ac:dyDescent="0.15">
      <c r="A45" s="61" t="s">
        <v>126</v>
      </c>
    </row>
    <row r="47" spans="1:15" x14ac:dyDescent="0.15">
      <c r="A47" s="61"/>
    </row>
  </sheetData>
  <customSheetViews>
    <customSheetView guid="{C3088B2E-F853-4D7E-B687-C6500891DFCB}" showPageBreaks="1" printArea="1" state="hidden">
      <pane xSplit="3" ySplit="6" topLeftCell="D7" activePane="bottomRight" state="frozen"/>
      <selection pane="bottomRight" activeCell="A2" sqref="A2"/>
      <pageMargins left="0.43307086614173229" right="0.43307086614173229" top="0.59055118110236227" bottom="0.59055118110236227" header="0.39370078740157483" footer="0.39370078740157483"/>
      <pageSetup orientation="landscape" r:id="rId1"/>
      <headerFooter alignWithMargins="0">
        <oddFooter>&amp;C&amp;8&amp;D &amp;T&amp;R&amp;8&amp;P</oddFooter>
      </headerFooter>
    </customSheetView>
    <customSheetView guid="{F866C9B2-56BF-4FE4-B270-CC8FE15A5892}" showPageBreaks="1" printArea="1" state="hidden">
      <pane xSplit="3" ySplit="6" topLeftCell="D7" activePane="bottomRight" state="frozen"/>
      <selection pane="bottomRight" activeCell="A2" sqref="A2"/>
      <pageMargins left="0.43307086614173229" right="0.43307086614173229" top="0.59055118110236227" bottom="0.59055118110236227" header="0.39370078740157483" footer="0.39370078740157483"/>
      <pageSetup orientation="landscape" r:id="rId2"/>
      <headerFooter alignWithMargins="0">
        <oddFooter>&amp;C&amp;8&amp;D &amp;T&amp;R&amp;8&amp;P</oddFooter>
      </headerFooter>
    </customSheetView>
    <customSheetView guid="{D66484CB-9D53-43A1-A83D-11534BC40BF6}" showPageBreaks="1" printArea="1" state="hidden">
      <pane xSplit="3" ySplit="6" topLeftCell="D7" activePane="bottomRight" state="frozen"/>
      <selection pane="bottomRight" activeCell="A2" sqref="A2"/>
      <pageMargins left="0.43307086614173229" right="0.43307086614173229" top="0.59055118110236227" bottom="0.59055118110236227" header="0.39370078740157483" footer="0.39370078740157483"/>
      <pageSetup orientation="landscape" r:id="rId3"/>
      <headerFooter alignWithMargins="0">
        <oddFooter>&amp;C&amp;8&amp;D &amp;T&amp;R&amp;8&amp;P</oddFooter>
      </headerFooter>
    </customSheetView>
  </customSheetViews>
  <mergeCells count="9">
    <mergeCell ref="G1:K1"/>
    <mergeCell ref="G3:H3"/>
    <mergeCell ref="K4:K5"/>
    <mergeCell ref="L4:L5"/>
    <mergeCell ref="A4:B5"/>
    <mergeCell ref="D4:H4"/>
    <mergeCell ref="I4:I5"/>
    <mergeCell ref="J4:J5"/>
    <mergeCell ref="N4:O4"/>
  </mergeCells>
  <pageMargins left="0.43307086614173201" right="0.43307086614173201" top="0.59055118110236204" bottom="0.59055118110236204" header="0.39370078740157499" footer="0.39370078740157499"/>
  <pageSetup orientation="landscape" r:id="rId4"/>
  <headerFooter alignWithMargins="0">
    <oddFooter>&amp;C&amp;8&amp;D &amp;T&amp;R&amp;8&amp;P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baseColWidth="10" defaultColWidth="9.140625" defaultRowHeight="12.75" x14ac:dyDescent="0.2"/>
  <sheetData>
    <row r="1" spans="1:1" x14ac:dyDescent="0.2">
      <c r="A1" t="s">
        <v>3592</v>
      </c>
    </row>
    <row r="3" spans="1:1" x14ac:dyDescent="0.2">
      <c r="A3" t="s">
        <v>3593</v>
      </c>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pageSetUpPr fitToPage="1"/>
  </sheetPr>
  <dimension ref="A1:Q125"/>
  <sheetViews>
    <sheetView zoomScale="110" zoomScaleNormal="110" workbookViewId="0">
      <pane xSplit="4" ySplit="7" topLeftCell="E8" activePane="bottomRight" state="frozen"/>
      <selection activeCell="E11" sqref="E11"/>
      <selection pane="topRight" activeCell="E11" sqref="E11"/>
      <selection pane="bottomLeft" activeCell="E11" sqref="E11"/>
      <selection pane="bottomRight" activeCell="N39" sqref="N39"/>
    </sheetView>
  </sheetViews>
  <sheetFormatPr baseColWidth="10" defaultColWidth="9.140625" defaultRowHeight="12.75" x14ac:dyDescent="0.2"/>
  <cols>
    <col min="1" max="1" width="14.140625" style="232" hidden="1" customWidth="1"/>
    <col min="2" max="2" width="7.28515625" style="298" customWidth="1"/>
    <col min="3" max="3" width="50.7109375" style="232" customWidth="1"/>
    <col min="4" max="4" width="1.28515625" style="232" customWidth="1"/>
    <col min="5" max="13" width="10" style="232" customWidth="1"/>
    <col min="14" max="14" width="10.7109375"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70"/>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551" t="s">
        <v>2421</v>
      </c>
      <c r="C2" s="102"/>
      <c r="D2" s="103"/>
      <c r="E2" s="104"/>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0"/>
      <c r="C3" s="77"/>
      <c r="D3" s="78"/>
      <c r="E3" s="142"/>
      <c r="F3" s="143"/>
      <c r="G3" s="1019" t="s">
        <v>2422</v>
      </c>
      <c r="H3" s="1019"/>
      <c r="I3" s="144" t="str">
        <f>Reporting_Period_Code</f>
        <v>2015</v>
      </c>
      <c r="J3" s="144"/>
      <c r="K3" s="143"/>
      <c r="L3" s="143"/>
      <c r="M3" s="145"/>
      <c r="N3" s="1013" t="s">
        <v>2334</v>
      </c>
      <c r="O3" s="125"/>
      <c r="P3" s="234"/>
      <c r="Q3" s="234"/>
    </row>
    <row r="4" spans="1:17" ht="12" customHeight="1" x14ac:dyDescent="0.2">
      <c r="B4" s="1023" t="s">
        <v>2424</v>
      </c>
      <c r="C4" s="1024"/>
      <c r="D4" s="79"/>
      <c r="E4" s="1025" t="s">
        <v>2330</v>
      </c>
      <c r="F4" s="1026"/>
      <c r="G4" s="1026"/>
      <c r="H4" s="1027"/>
      <c r="I4" s="1013" t="s">
        <v>2313</v>
      </c>
      <c r="J4" s="1013" t="s">
        <v>2314</v>
      </c>
      <c r="K4" s="1016" t="s">
        <v>2315</v>
      </c>
      <c r="L4" s="1013" t="s">
        <v>2333</v>
      </c>
      <c r="M4" s="1015" t="s">
        <v>2316</v>
      </c>
      <c r="N4" s="1014"/>
      <c r="O4" s="125"/>
      <c r="P4" s="1020" t="s">
        <v>2335</v>
      </c>
      <c r="Q4" s="1021"/>
    </row>
    <row r="5" spans="1:17" ht="30" customHeight="1" x14ac:dyDescent="0.2">
      <c r="B5" s="1023"/>
      <c r="C5" s="1024"/>
      <c r="D5" s="79"/>
      <c r="E5" s="552" t="s">
        <v>2331</v>
      </c>
      <c r="F5" s="553" t="s">
        <v>2423</v>
      </c>
      <c r="G5" s="553" t="s">
        <v>2333</v>
      </c>
      <c r="H5" s="554" t="s">
        <v>2312</v>
      </c>
      <c r="I5" s="1014"/>
      <c r="J5" s="1014"/>
      <c r="K5" s="1016"/>
      <c r="L5" s="1014"/>
      <c r="M5" s="1015"/>
      <c r="N5" s="1014"/>
      <c r="O5" s="125"/>
      <c r="P5" s="555" t="s">
        <v>2337</v>
      </c>
      <c r="Q5" s="556" t="s">
        <v>2336</v>
      </c>
    </row>
    <row r="6" spans="1:17" ht="9.75" hidden="1" customHeight="1" x14ac:dyDescent="0.2">
      <c r="B6" s="218"/>
      <c r="C6" s="219"/>
      <c r="D6" s="79"/>
      <c r="E6" s="146" t="s">
        <v>1406</v>
      </c>
      <c r="F6" s="216" t="s">
        <v>1407</v>
      </c>
      <c r="G6" s="216" t="s">
        <v>1419</v>
      </c>
      <c r="H6" s="217" t="s">
        <v>539</v>
      </c>
      <c r="I6" s="217" t="s">
        <v>1408</v>
      </c>
      <c r="J6" s="216" t="s">
        <v>1418</v>
      </c>
      <c r="K6" s="217" t="s">
        <v>542</v>
      </c>
      <c r="L6" s="216" t="s">
        <v>1420</v>
      </c>
      <c r="M6" s="221" t="s">
        <v>1409</v>
      </c>
      <c r="N6" s="221" t="s">
        <v>1421</v>
      </c>
      <c r="O6" s="125"/>
      <c r="P6" s="235"/>
      <c r="Q6" s="557" t="s">
        <v>546</v>
      </c>
    </row>
    <row r="7" spans="1:17" ht="10.5" customHeight="1" x14ac:dyDescent="0.2">
      <c r="B7" s="161"/>
      <c r="C7" s="80"/>
      <c r="D7" s="80"/>
      <c r="E7" s="147" t="s">
        <v>537</v>
      </c>
      <c r="F7" s="148" t="s">
        <v>538</v>
      </c>
      <c r="G7" s="148" t="s">
        <v>140</v>
      </c>
      <c r="H7" s="149" t="s">
        <v>539</v>
      </c>
      <c r="I7" s="148" t="s">
        <v>540</v>
      </c>
      <c r="J7" s="148" t="s">
        <v>541</v>
      </c>
      <c r="K7" s="149" t="s">
        <v>542</v>
      </c>
      <c r="L7" s="148" t="s">
        <v>141</v>
      </c>
      <c r="M7" s="150" t="s">
        <v>543</v>
      </c>
      <c r="N7" s="150" t="s">
        <v>544</v>
      </c>
      <c r="O7" s="504"/>
      <c r="P7" s="237" t="s">
        <v>545</v>
      </c>
      <c r="Q7" s="238" t="s">
        <v>546</v>
      </c>
    </row>
    <row r="8" spans="1:17" ht="14.25" x14ac:dyDescent="0.25">
      <c r="B8" s="595" t="s">
        <v>2338</v>
      </c>
      <c r="C8" s="572" t="s">
        <v>2425</v>
      </c>
      <c r="D8" s="239" t="s">
        <v>33</v>
      </c>
      <c r="E8" s="240"/>
      <c r="F8" s="240"/>
      <c r="G8" s="240"/>
      <c r="H8" s="241"/>
      <c r="I8" s="240"/>
      <c r="J8" s="240"/>
      <c r="K8" s="241"/>
      <c r="L8" s="240"/>
      <c r="M8" s="242"/>
      <c r="N8" s="240"/>
      <c r="O8" s="243"/>
      <c r="P8" s="244"/>
      <c r="Q8" s="245"/>
    </row>
    <row r="9" spans="1:17" ht="14.1" customHeight="1" x14ac:dyDescent="0.25">
      <c r="A9" s="164" t="s">
        <v>1765</v>
      </c>
      <c r="B9" s="577" t="s">
        <v>359</v>
      </c>
      <c r="C9" s="563" t="s">
        <v>2426</v>
      </c>
      <c r="D9" s="239" t="s">
        <v>33</v>
      </c>
      <c r="E9" s="94">
        <f t="shared" ref="E9:N9" si="0">IF(OR(E10="NA",E11="NA",E12="NA",E13="NA"),"NA",IF(AND(E10="",E11="",E12="",E13=""),"",SUM(E10:E13)))</f>
        <v>147985.031292</v>
      </c>
      <c r="F9" s="94">
        <f t="shared" si="0"/>
        <v>30532.846582999999</v>
      </c>
      <c r="G9" s="94">
        <f t="shared" si="0"/>
        <v>-22341.105623000003</v>
      </c>
      <c r="H9" s="94">
        <f t="shared" si="0"/>
        <v>156176.772252</v>
      </c>
      <c r="I9" s="94">
        <f t="shared" si="0"/>
        <v>40492.817999999999</v>
      </c>
      <c r="J9" s="94">
        <f t="shared" si="0"/>
        <v>30860.170157000004</v>
      </c>
      <c r="K9" s="94">
        <f t="shared" si="0"/>
        <v>67898.336641000002</v>
      </c>
      <c r="L9" s="94">
        <f t="shared" si="0"/>
        <v>-66659.562999999995</v>
      </c>
      <c r="M9" s="94">
        <f t="shared" si="0"/>
        <v>228768.53404999999</v>
      </c>
      <c r="N9" s="94">
        <f t="shared" si="0"/>
        <v>196669.59025200002</v>
      </c>
      <c r="O9" s="243"/>
      <c r="P9" s="244">
        <f t="shared" ref="P9:P22" si="1">IF(OR(H9="NA",E9="NA",F9="NA",G9="NA"),"NA",SUM(H9)-SUM(E9:G9))</f>
        <v>0</v>
      </c>
      <c r="Q9" s="245">
        <f t="shared" ref="Q9:Q22" si="2">IF(OR(M9="NA",H9="NA",I9="NA",J9="NA",K9="NA",L9="NA"),"NA",SUM(M9)-SUM(H9:L9))</f>
        <v>0</v>
      </c>
    </row>
    <row r="10" spans="1:17" ht="10.35" customHeight="1" x14ac:dyDescent="0.25">
      <c r="A10" s="164" t="s">
        <v>1766</v>
      </c>
      <c r="B10" s="578" t="s">
        <v>360</v>
      </c>
      <c r="C10" s="564" t="s">
        <v>2427</v>
      </c>
      <c r="D10" s="239" t="s">
        <v>33</v>
      </c>
      <c r="E10" s="93">
        <f>Table1!E9</f>
        <v>110073.05</v>
      </c>
      <c r="F10" s="696">
        <f>Table1!F9</f>
        <v>4824.1299999999992</v>
      </c>
      <c r="G10" s="696">
        <f>Table1!G9</f>
        <v>-748.327</v>
      </c>
      <c r="H10" s="97">
        <f>IF(OR(E10="NA",F10="NA",G10="NA"),"NA",IF(AND(E10="",F10="",G10=""),"",SUM(E10:G10)))</f>
        <v>114148.853</v>
      </c>
      <c r="I10" s="93">
        <f>Table1!I9</f>
        <v>5760.3029999999999</v>
      </c>
      <c r="J10" s="696">
        <f>Table1!J9</f>
        <v>7655.0760000000009</v>
      </c>
      <c r="K10" s="696">
        <f>Table1!K9</f>
        <v>20855.110000000004</v>
      </c>
      <c r="L10" s="696">
        <f>Table1!L9</f>
        <v>-980.10500000000013</v>
      </c>
      <c r="M10" s="93">
        <f>IF(OR(H10="NA",I10="NA",J10="NA",K10="NA",L10="NA"),"NA",IF(AND(H10="",I10="",J10="",K10="",L10=""),"",SUM(H10:L10)))</f>
        <v>147439.23699999999</v>
      </c>
      <c r="N10" s="93">
        <f>H10+I10</f>
        <v>119909.156</v>
      </c>
      <c r="O10" s="243"/>
      <c r="P10" s="244">
        <f t="shared" si="1"/>
        <v>0</v>
      </c>
      <c r="Q10" s="245">
        <f t="shared" si="2"/>
        <v>0</v>
      </c>
    </row>
    <row r="11" spans="1:17" ht="10.35" customHeight="1" x14ac:dyDescent="0.25">
      <c r="A11" s="164" t="s">
        <v>1767</v>
      </c>
      <c r="B11" s="578" t="s">
        <v>361</v>
      </c>
      <c r="C11" s="564" t="s">
        <v>2428</v>
      </c>
      <c r="D11" s="239" t="s">
        <v>33</v>
      </c>
      <c r="E11" s="93">
        <f>Table1!E42</f>
        <v>616.46199999999999</v>
      </c>
      <c r="F11" s="696">
        <f>Table1!F42</f>
        <v>0</v>
      </c>
      <c r="G11" s="696">
        <f>Table1!G42</f>
        <v>-604.66589999999997</v>
      </c>
      <c r="H11" s="97">
        <f>IF(OR(E11="NA",F11="NA",G11="NA"),"NA",IF(AND(E11="",F11="",G11=""),"",SUM(E11:G11)))</f>
        <v>11.796100000000024</v>
      </c>
      <c r="I11" s="93">
        <f>Table1!I42</f>
        <v>19115.743000000002</v>
      </c>
      <c r="J11" s="696">
        <f>Table1!J42</f>
        <v>2.738</v>
      </c>
      <c r="K11" s="696">
        <f>Table1!K42</f>
        <v>0</v>
      </c>
      <c r="L11" s="696">
        <f>Table1!L42</f>
        <v>-9.1920000000000002</v>
      </c>
      <c r="M11" s="93">
        <f>IF(OR(H11="NA",I11="NA",J11="NA",K11="NA",L11="NA"),"NA",IF(AND(H11="",I11="",J11="",K11="",L11=""),"",SUM(H11:L11)))</f>
        <v>19121.085100000004</v>
      </c>
      <c r="N11" s="696">
        <f t="shared" ref="N11:N13" si="3">H11+I11</f>
        <v>19127.539100000002</v>
      </c>
      <c r="O11" s="243"/>
      <c r="P11" s="244">
        <f t="shared" si="1"/>
        <v>0</v>
      </c>
      <c r="Q11" s="245">
        <f t="shared" si="2"/>
        <v>0</v>
      </c>
    </row>
    <row r="12" spans="1:17" ht="10.35" customHeight="1" x14ac:dyDescent="0.25">
      <c r="A12" s="164" t="s">
        <v>1768</v>
      </c>
      <c r="B12" s="578" t="s">
        <v>362</v>
      </c>
      <c r="C12" s="564" t="s">
        <v>2429</v>
      </c>
      <c r="D12" s="239" t="s">
        <v>33</v>
      </c>
      <c r="E12" s="93">
        <f>Table1!E52</f>
        <v>2191.5702920000003</v>
      </c>
      <c r="F12" s="696">
        <f>Table1!F52</f>
        <v>15456.097583000001</v>
      </c>
      <c r="G12" s="696">
        <f>Table1!G52</f>
        <v>-15163.875623</v>
      </c>
      <c r="H12" s="97">
        <f>IF(OR(E12="NA",F12="NA",G12="NA"),"NA",IF(AND(E12="",F12="",G12=""),"",SUM(E12:G12)))</f>
        <v>2483.7922519999993</v>
      </c>
      <c r="I12" s="93">
        <f>Table1!I52</f>
        <v>11275.267</v>
      </c>
      <c r="J12" s="696">
        <f>Table1!J52</f>
        <v>17472.160157000002</v>
      </c>
      <c r="K12" s="696">
        <f>Table1!K52</f>
        <v>34552.417641</v>
      </c>
      <c r="L12" s="696">
        <f>Table1!L52</f>
        <v>-65385.082000000002</v>
      </c>
      <c r="M12" s="93">
        <f>IF(OR(H12="NA",I12="NA",J12="NA",K12="NA",L12="NA"),"NA",IF(AND(H12="",I12="",J12="",K12="",L12=""),"",SUM(H12:L12)))</f>
        <v>398.55505000000267</v>
      </c>
      <c r="N12" s="696">
        <f t="shared" si="3"/>
        <v>13759.059251999999</v>
      </c>
      <c r="O12" s="243"/>
      <c r="P12" s="244">
        <f t="shared" si="1"/>
        <v>0</v>
      </c>
      <c r="Q12" s="245">
        <f t="shared" si="2"/>
        <v>0</v>
      </c>
    </row>
    <row r="13" spans="1:17" ht="10.35" customHeight="1" x14ac:dyDescent="0.25">
      <c r="A13" s="164" t="s">
        <v>1769</v>
      </c>
      <c r="B13" s="578" t="s">
        <v>363</v>
      </c>
      <c r="C13" s="564" t="s">
        <v>2430</v>
      </c>
      <c r="D13" s="239" t="s">
        <v>33</v>
      </c>
      <c r="E13" s="93">
        <f>Table1!E62</f>
        <v>35103.949000000001</v>
      </c>
      <c r="F13" s="696">
        <f>Table1!F62</f>
        <v>10252.618999999999</v>
      </c>
      <c r="G13" s="696">
        <f>Table1!G62</f>
        <v>-5824.237100000003</v>
      </c>
      <c r="H13" s="97">
        <f>IF(OR(E13="NA",F13="NA",G13="NA"),"NA",IF(AND(E13="",F13="",G13=""),"",SUM(E13:G13)))</f>
        <v>39532.330899999994</v>
      </c>
      <c r="I13" s="93">
        <f>Table1!I62</f>
        <v>4341.5050000000001</v>
      </c>
      <c r="J13" s="696">
        <f>Table1!J62</f>
        <v>5730.1960000000008</v>
      </c>
      <c r="K13" s="696">
        <f>Table1!K62</f>
        <v>12490.809000000001</v>
      </c>
      <c r="L13" s="696">
        <f>Table1!L62</f>
        <v>-285.18400000000003</v>
      </c>
      <c r="M13" s="93">
        <f>IF(OR(H13="NA",I13="NA",J13="NA",K13="NA",L13="NA"),"NA",IF(AND(H13="",I13="",J13="",K13="",L13=""),"",SUM(H13:L13)))</f>
        <v>61809.656899999994</v>
      </c>
      <c r="N13" s="696">
        <f t="shared" si="3"/>
        <v>43873.835899999991</v>
      </c>
      <c r="O13" s="243"/>
      <c r="P13" s="244">
        <f t="shared" si="1"/>
        <v>0</v>
      </c>
      <c r="Q13" s="245">
        <f t="shared" si="2"/>
        <v>0</v>
      </c>
    </row>
    <row r="14" spans="1:17" ht="15" customHeight="1" x14ac:dyDescent="0.25">
      <c r="A14" s="164" t="s">
        <v>1770</v>
      </c>
      <c r="B14" s="577" t="s">
        <v>364</v>
      </c>
      <c r="C14" s="563" t="s">
        <v>2431</v>
      </c>
      <c r="D14" s="239" t="s">
        <v>33</v>
      </c>
      <c r="E14" s="94">
        <f>IF(OR(E15="NA",E16="NA",E17="NA",E18="NA",E19="NA",E20="NA",E21="NA"),"NA",IF(AND(E15="",E16="",E17="",E18="",E19="",E20="",E21=""),"",SUM(E15:E21)))</f>
        <v>173699.59400000001</v>
      </c>
      <c r="F14" s="94">
        <f>IF(OR(F15="NA",F16="NA",F17="NA",F18="NA",F19="NA",F20="NA",F21="NA"),"NA",IF(AND(F15="",F16="",F17="",F18="",F19="",F20="",F21=""),"",SUM(F15:F21)))</f>
        <v>24664.848000000002</v>
      </c>
      <c r="G14" s="94">
        <f t="shared" ref="G14:N14" si="4">IF(OR(G15="NA",G16="NA",G17="NA",G18="NA",G19="NA",G20="NA",G21="NA"),"NA",IF(AND(G15="",G16="",G17="",G18="",G19="",G20="",G21=""),"",SUM(G15:G21)))</f>
        <v>-22341.105623000003</v>
      </c>
      <c r="H14" s="94">
        <f t="shared" si="4"/>
        <v>176023.336377</v>
      </c>
      <c r="I14" s="94">
        <f t="shared" si="4"/>
        <v>41153.041000000005</v>
      </c>
      <c r="J14" s="94">
        <f t="shared" si="4"/>
        <v>28735.022999999997</v>
      </c>
      <c r="K14" s="94">
        <f t="shared" si="4"/>
        <v>58369.25</v>
      </c>
      <c r="L14" s="94">
        <f t="shared" si="4"/>
        <v>-66659.562999999995</v>
      </c>
      <c r="M14" s="94">
        <f t="shared" si="4"/>
        <v>237621.08737700002</v>
      </c>
      <c r="N14" s="94">
        <f t="shared" si="4"/>
        <v>217176.37737700003</v>
      </c>
      <c r="O14" s="243"/>
      <c r="P14" s="244">
        <f t="shared" si="1"/>
        <v>0</v>
      </c>
      <c r="Q14" s="245">
        <f t="shared" si="2"/>
        <v>2.9103830456733704E-11</v>
      </c>
    </row>
    <row r="15" spans="1:17" ht="10.35" customHeight="1" x14ac:dyDescent="0.25">
      <c r="A15" s="164" t="s">
        <v>1771</v>
      </c>
      <c r="B15" s="578" t="s">
        <v>365</v>
      </c>
      <c r="C15" s="564" t="s">
        <v>2432</v>
      </c>
      <c r="D15" s="239" t="s">
        <v>33</v>
      </c>
      <c r="E15" s="93">
        <f>Table2!E9</f>
        <v>19065.593000000001</v>
      </c>
      <c r="F15" s="696">
        <f>Table2!F9</f>
        <v>2469.3440000000001</v>
      </c>
      <c r="G15" s="696">
        <f>Table2!G9</f>
        <v>-327.06400000000002</v>
      </c>
      <c r="H15" s="97">
        <f t="shared" ref="H15:H21" si="5">IF(OR(E15="NA",F15="NA",G15="NA"),"NA",IF(AND(E15="",F15="",G15=""),"",SUM(E15:G15)))</f>
        <v>21207.873000000003</v>
      </c>
      <c r="I15" s="93">
        <f>Table2!I9</f>
        <v>329.09800000000001</v>
      </c>
      <c r="J15" s="696">
        <f>Table2!J9</f>
        <v>8440.402</v>
      </c>
      <c r="K15" s="696">
        <f>Table2!K9</f>
        <v>8483.2469999999994</v>
      </c>
      <c r="L15" s="696">
        <f>Table2!L9</f>
        <v>-25.673000000000002</v>
      </c>
      <c r="M15" s="93">
        <f t="shared" ref="M15:M21" si="6">IF(OR(H15="NA",I15="NA",J15="NA",K15="NA",L15="NA"),"NA",IF(AND(H15="",I15="",J15="",K15="",L15=""),"",SUM(H15:L15)))</f>
        <v>38434.947000000007</v>
      </c>
      <c r="N15" s="93">
        <f>H15+I15</f>
        <v>21536.971000000005</v>
      </c>
      <c r="O15" s="243"/>
      <c r="P15" s="244">
        <f t="shared" si="1"/>
        <v>0</v>
      </c>
      <c r="Q15" s="245">
        <f t="shared" si="2"/>
        <v>0</v>
      </c>
    </row>
    <row r="16" spans="1:17" ht="10.35" customHeight="1" x14ac:dyDescent="0.25">
      <c r="A16" s="164" t="s">
        <v>1772</v>
      </c>
      <c r="B16" s="578" t="s">
        <v>366</v>
      </c>
      <c r="C16" s="564" t="s">
        <v>2433</v>
      </c>
      <c r="D16" s="239" t="s">
        <v>33</v>
      </c>
      <c r="E16" s="93">
        <f>Table2!E14</f>
        <v>24805.190000000002</v>
      </c>
      <c r="F16" s="696">
        <f>Table2!F14</f>
        <v>15794.606</v>
      </c>
      <c r="G16" s="696">
        <f>Table2!G14</f>
        <v>-260.77699999999999</v>
      </c>
      <c r="H16" s="97">
        <f t="shared" si="5"/>
        <v>40339.019</v>
      </c>
      <c r="I16" s="93">
        <f>Table2!I14</f>
        <v>3048.5790000000002</v>
      </c>
      <c r="J16" s="696">
        <f>Table2!J14</f>
        <v>10735.357</v>
      </c>
      <c r="K16" s="696">
        <f>Table2!K14</f>
        <v>25645.011999999999</v>
      </c>
      <c r="L16" s="696">
        <f>Table2!L14</f>
        <v>-168.71</v>
      </c>
      <c r="M16" s="93">
        <f t="shared" si="6"/>
        <v>79599.256999999998</v>
      </c>
      <c r="N16" s="696">
        <f t="shared" ref="N16:N21" si="7">H16+I16</f>
        <v>43387.597999999998</v>
      </c>
      <c r="O16" s="243"/>
      <c r="P16" s="244">
        <f t="shared" si="1"/>
        <v>0</v>
      </c>
      <c r="Q16" s="245">
        <f t="shared" si="2"/>
        <v>0</v>
      </c>
    </row>
    <row r="17" spans="1:17" ht="10.35" customHeight="1" x14ac:dyDescent="0.25">
      <c r="A17" s="164" t="s">
        <v>1773</v>
      </c>
      <c r="B17" s="578" t="s">
        <v>367</v>
      </c>
      <c r="C17" s="564" t="s">
        <v>2434</v>
      </c>
      <c r="D17" s="239" t="s">
        <v>33</v>
      </c>
      <c r="E17" s="93">
        <f>Table2!E16</f>
        <v>20673.960999999999</v>
      </c>
      <c r="F17" s="696">
        <f>Table2!F16</f>
        <v>113.54100000000001</v>
      </c>
      <c r="G17" s="696">
        <f>Table2!G16</f>
        <v>-104.157</v>
      </c>
      <c r="H17" s="97">
        <f>IF(OR(E17="NA",F17="NA",G17="NA"),"NA",IF(AND(E17="",F17="",G17=""),"",SUM(E17:G17)))</f>
        <v>20683.345000000001</v>
      </c>
      <c r="I17" s="93">
        <f>Table2!I16</f>
        <v>14.179</v>
      </c>
      <c r="J17" s="696">
        <f>Table2!J16</f>
        <v>211.929</v>
      </c>
      <c r="K17" s="696">
        <f>Table2!K16</f>
        <v>512.82600000000002</v>
      </c>
      <c r="L17" s="696">
        <f>Table2!L16</f>
        <v>-279.29399999999998</v>
      </c>
      <c r="M17" s="93">
        <f t="shared" si="6"/>
        <v>21142.985000000001</v>
      </c>
      <c r="N17" s="696">
        <f t="shared" si="7"/>
        <v>20697.524000000001</v>
      </c>
      <c r="O17" s="243"/>
      <c r="P17" s="244">
        <f>IF(OR(H17="NA",E17="NA",F17="NA",G17="NA"),"NA",SUM(H17)-SUM(E17:G17))</f>
        <v>0</v>
      </c>
      <c r="Q17" s="245">
        <f t="shared" si="2"/>
        <v>0</v>
      </c>
    </row>
    <row r="18" spans="1:17" ht="10.35" customHeight="1" x14ac:dyDescent="0.25">
      <c r="A18" s="164" t="s">
        <v>1774</v>
      </c>
      <c r="B18" s="578" t="s">
        <v>368</v>
      </c>
      <c r="C18" s="564" t="s">
        <v>2435</v>
      </c>
      <c r="D18" s="239" t="s">
        <v>33</v>
      </c>
      <c r="E18" s="93">
        <f>Table2!E20</f>
        <v>630.36900000000003</v>
      </c>
      <c r="F18" s="696">
        <f>Table2!F20</f>
        <v>34.974000000000004</v>
      </c>
      <c r="G18" s="696">
        <f>Table2!G20</f>
        <v>0</v>
      </c>
      <c r="H18" s="97">
        <f>IF(OR(E18="NA",F18="NA",G18="NA"),"NA",IF(AND(E18="",F18="",G18=""),"",SUM(E18:G18)))</f>
        <v>665.34300000000007</v>
      </c>
      <c r="I18" s="93">
        <f>Table2!I20</f>
        <v>0</v>
      </c>
      <c r="J18" s="696">
        <f>Table2!J20</f>
        <v>78.260000000000005</v>
      </c>
      <c r="K18" s="696">
        <f>Table2!K20</f>
        <v>697.43200000000002</v>
      </c>
      <c r="L18" s="696">
        <f>Table2!L20</f>
        <v>0</v>
      </c>
      <c r="M18" s="93">
        <f t="shared" si="6"/>
        <v>1441.0350000000001</v>
      </c>
      <c r="N18" s="696">
        <f t="shared" si="7"/>
        <v>665.34300000000007</v>
      </c>
      <c r="O18" s="243"/>
      <c r="P18" s="244">
        <f>IF(OR(H18="NA",E18="NA",F18="NA",G18="NA"),"NA",SUM(H18)-SUM(E18:G18))</f>
        <v>0</v>
      </c>
      <c r="Q18" s="245">
        <f t="shared" si="2"/>
        <v>0</v>
      </c>
    </row>
    <row r="19" spans="1:17" ht="10.35" customHeight="1" x14ac:dyDescent="0.25">
      <c r="A19" s="164" t="s">
        <v>1775</v>
      </c>
      <c r="B19" s="578" t="s">
        <v>369</v>
      </c>
      <c r="C19" s="564" t="s">
        <v>2436</v>
      </c>
      <c r="D19" s="239" t="s">
        <v>33</v>
      </c>
      <c r="E19" s="93">
        <f>Table2!E24</f>
        <v>52346.762000000002</v>
      </c>
      <c r="F19" s="696">
        <f>Table2!F24</f>
        <v>407.61199999999997</v>
      </c>
      <c r="G19" s="696">
        <f>Table2!G24</f>
        <v>-15163.717000000001</v>
      </c>
      <c r="H19" s="97">
        <f t="shared" si="5"/>
        <v>37590.657000000007</v>
      </c>
      <c r="I19" s="93">
        <f>Table2!I24</f>
        <v>14884.295</v>
      </c>
      <c r="J19" s="696">
        <f>Table2!J24</f>
        <v>2010.788</v>
      </c>
      <c r="K19" s="696">
        <f>Table2!K24</f>
        <v>1692.759</v>
      </c>
      <c r="L19" s="696">
        <f>Table2!L24</f>
        <v>-56178.498999999996</v>
      </c>
      <c r="M19" s="93">
        <f t="shared" si="6"/>
        <v>0</v>
      </c>
      <c r="N19" s="696">
        <f t="shared" si="7"/>
        <v>52474.952000000005</v>
      </c>
      <c r="O19" s="243"/>
      <c r="P19" s="244">
        <f t="shared" si="1"/>
        <v>0</v>
      </c>
      <c r="Q19" s="245">
        <f t="shared" si="2"/>
        <v>0</v>
      </c>
    </row>
    <row r="20" spans="1:17" ht="10.35" customHeight="1" x14ac:dyDescent="0.25">
      <c r="A20" s="164" t="s">
        <v>1776</v>
      </c>
      <c r="B20" s="578" t="s">
        <v>370</v>
      </c>
      <c r="C20" s="564" t="s">
        <v>2437</v>
      </c>
      <c r="D20" s="239" t="s">
        <v>33</v>
      </c>
      <c r="E20" s="93">
        <f>Table2!E34</f>
        <v>19650.63</v>
      </c>
      <c r="F20" s="696">
        <f>Table2!F34</f>
        <v>2937.877</v>
      </c>
      <c r="G20" s="696">
        <f>Table2!G34</f>
        <v>0</v>
      </c>
      <c r="H20" s="97">
        <f t="shared" si="5"/>
        <v>22588.507000000001</v>
      </c>
      <c r="I20" s="93">
        <f>Table2!I34</f>
        <v>21058.07</v>
      </c>
      <c r="J20" s="696">
        <f>Table2!J34</f>
        <v>4234.9889999999996</v>
      </c>
      <c r="K20" s="696">
        <f>Table2!K34</f>
        <v>18023.055</v>
      </c>
      <c r="L20" s="696">
        <f>Table2!L34</f>
        <v>0</v>
      </c>
      <c r="M20" s="93">
        <f t="shared" si="6"/>
        <v>65904.621000000014</v>
      </c>
      <c r="N20" s="696">
        <f t="shared" si="7"/>
        <v>43646.577000000005</v>
      </c>
      <c r="O20" s="243"/>
      <c r="P20" s="244">
        <f t="shared" si="1"/>
        <v>0</v>
      </c>
      <c r="Q20" s="245">
        <f t="shared" si="2"/>
        <v>0</v>
      </c>
    </row>
    <row r="21" spans="1:17" ht="10.35" customHeight="1" x14ac:dyDescent="0.25">
      <c r="A21" s="164" t="s">
        <v>1777</v>
      </c>
      <c r="B21" s="579" t="s">
        <v>371</v>
      </c>
      <c r="C21" s="565" t="s">
        <v>2438</v>
      </c>
      <c r="D21" s="247" t="s">
        <v>33</v>
      </c>
      <c r="E21" s="192">
        <f>Table2!E38</f>
        <v>36527.089</v>
      </c>
      <c r="F21" s="192">
        <f>Table2!F38</f>
        <v>2906.8940000000002</v>
      </c>
      <c r="G21" s="192">
        <f>Table2!G38</f>
        <v>-6485.390623000003</v>
      </c>
      <c r="H21" s="97">
        <f t="shared" si="5"/>
        <v>32948.592376999994</v>
      </c>
      <c r="I21" s="93">
        <f>Table2!I38</f>
        <v>1818.82</v>
      </c>
      <c r="J21" s="696">
        <f>Table2!J38</f>
        <v>3023.2980000000002</v>
      </c>
      <c r="K21" s="696">
        <f>Table2!K38</f>
        <v>3314.9189999999999</v>
      </c>
      <c r="L21" s="696">
        <f>Table2!L38</f>
        <v>-10007.386999999993</v>
      </c>
      <c r="M21" s="93">
        <f t="shared" si="6"/>
        <v>31098.242377000002</v>
      </c>
      <c r="N21" s="696">
        <f t="shared" si="7"/>
        <v>34767.412376999993</v>
      </c>
      <c r="O21" s="243"/>
      <c r="P21" s="249">
        <f t="shared" si="1"/>
        <v>0</v>
      </c>
      <c r="Q21" s="250">
        <f t="shared" si="2"/>
        <v>0</v>
      </c>
    </row>
    <row r="22" spans="1:17" ht="15" customHeight="1" x14ac:dyDescent="0.25">
      <c r="A22" s="164" t="s">
        <v>1797</v>
      </c>
      <c r="B22" s="587" t="s">
        <v>16</v>
      </c>
      <c r="C22" s="566" t="s">
        <v>2439</v>
      </c>
      <c r="D22" s="251" t="s">
        <v>33</v>
      </c>
      <c r="E22" s="203">
        <f>IF(AND(E9="NP",E14="NP"),"NP",IF(OR(E9="NA",E14="NA"),"NA",IF(AND(E9="",E14=""),"",SUM(E9)-SUM(E14))))</f>
        <v>-25714.562708000012</v>
      </c>
      <c r="F22" s="203">
        <f t="shared" ref="F22:N22" si="8">IF(OR(F9="NA",F14="NA"),"NA",IF(AND(F9="",F14=""),"",SUM(F9)-SUM(F14)))</f>
        <v>5867.9985829999969</v>
      </c>
      <c r="G22" s="203">
        <f t="shared" si="8"/>
        <v>0</v>
      </c>
      <c r="H22" s="203">
        <f t="shared" si="8"/>
        <v>-19846.564125000004</v>
      </c>
      <c r="I22" s="203">
        <f t="shared" si="8"/>
        <v>-660.22300000000541</v>
      </c>
      <c r="J22" s="203">
        <f t="shared" si="8"/>
        <v>2125.1471570000067</v>
      </c>
      <c r="K22" s="203">
        <f t="shared" si="8"/>
        <v>9529.0866410000017</v>
      </c>
      <c r="L22" s="203">
        <f t="shared" si="8"/>
        <v>0</v>
      </c>
      <c r="M22" s="203">
        <f t="shared" si="8"/>
        <v>-8852.5533270000305</v>
      </c>
      <c r="N22" s="203">
        <f t="shared" si="8"/>
        <v>-20506.787125000003</v>
      </c>
      <c r="O22" s="243"/>
      <c r="P22" s="253">
        <f t="shared" si="1"/>
        <v>1.0913936421275139E-11</v>
      </c>
      <c r="Q22" s="254">
        <f t="shared" si="2"/>
        <v>-2.9103830456733704E-11</v>
      </c>
    </row>
    <row r="23" spans="1:17" ht="14.25" x14ac:dyDescent="0.25">
      <c r="A23" s="164"/>
      <c r="B23" s="595" t="s">
        <v>856</v>
      </c>
      <c r="C23" s="562" t="s">
        <v>2440</v>
      </c>
      <c r="D23" s="239" t="s">
        <v>33</v>
      </c>
      <c r="E23" s="240"/>
      <c r="F23" s="240"/>
      <c r="G23" s="240"/>
      <c r="H23" s="240"/>
      <c r="I23" s="240"/>
      <c r="J23" s="240"/>
      <c r="K23" s="240"/>
      <c r="L23" s="240"/>
      <c r="M23" s="240"/>
      <c r="N23" s="240"/>
      <c r="O23" s="243"/>
      <c r="P23" s="244"/>
      <c r="Q23" s="245"/>
    </row>
    <row r="24" spans="1:17" ht="11.25" customHeight="1" x14ac:dyDescent="0.25">
      <c r="A24" s="164" t="s">
        <v>1778</v>
      </c>
      <c r="B24" s="577" t="s">
        <v>372</v>
      </c>
      <c r="C24" s="563" t="s">
        <v>2441</v>
      </c>
      <c r="D24" s="239" t="s">
        <v>33</v>
      </c>
      <c r="E24" s="94">
        <f t="shared" ref="E24:N24" si="9">IF(OR(E25="NA",E26="NA",E27="NA",E28="NA"),"NA",IF(AND(E25="",E26="",E27="",E28=""),"",SUM(E25:E28)))</f>
        <v>5261.9920000000002</v>
      </c>
      <c r="F24" s="94">
        <f t="shared" si="9"/>
        <v>4163.1639999999998</v>
      </c>
      <c r="G24" s="94">
        <f t="shared" si="9"/>
        <v>0</v>
      </c>
      <c r="H24" s="94">
        <f t="shared" si="9"/>
        <v>9425.1560000000009</v>
      </c>
      <c r="I24" s="94">
        <f t="shared" si="9"/>
        <v>51.289999999999992</v>
      </c>
      <c r="J24" s="94">
        <f t="shared" si="9"/>
        <v>1139.415</v>
      </c>
      <c r="K24" s="94">
        <f t="shared" si="9"/>
        <v>15050.550000000001</v>
      </c>
      <c r="L24" s="94">
        <f t="shared" si="9"/>
        <v>0</v>
      </c>
      <c r="M24" s="94">
        <f t="shared" si="9"/>
        <v>25666.411000000004</v>
      </c>
      <c r="N24" s="94">
        <f t="shared" si="9"/>
        <v>9476.4459999999999</v>
      </c>
      <c r="O24" s="243"/>
      <c r="P24" s="244">
        <f t="shared" ref="P24:P30" si="10">IF(OR(H24="NA",E24="NA",F24="NA",G24="NA"),"NA",SUM(H24)-SUM(E24:G24))</f>
        <v>1.8189894035458565E-12</v>
      </c>
      <c r="Q24" s="245">
        <f t="shared" ref="Q24:Q30" si="11">IF(OR(M24="NA",H24="NA",I24="NA",J24="NA",K24="NA",L24="NA"),"NA",SUM(M24)-SUM(H24:L24))</f>
        <v>3.637978807091713E-12</v>
      </c>
    </row>
    <row r="25" spans="1:17" ht="10.35" customHeight="1" x14ac:dyDescent="0.25">
      <c r="A25" s="164" t="s">
        <v>1785</v>
      </c>
      <c r="B25" s="578" t="s">
        <v>373</v>
      </c>
      <c r="C25" s="564" t="s">
        <v>2442</v>
      </c>
      <c r="D25" s="239" t="s">
        <v>33</v>
      </c>
      <c r="E25" s="93">
        <f>Table3!E10</f>
        <v>5104.0640000000003</v>
      </c>
      <c r="F25" s="696">
        <f>Table3!F10</f>
        <v>3779.9549999999995</v>
      </c>
      <c r="G25" s="696">
        <f>Table3!G10</f>
        <v>0</v>
      </c>
      <c r="H25" s="97">
        <f>IF(OR(E25="NA",F25="NA",G25="NA"),"NA",IF(AND(E25="",F25="",G25=""),"",SUM(E25:G25)))</f>
        <v>8884.0190000000002</v>
      </c>
      <c r="I25" s="93">
        <f>Table3!I10</f>
        <v>23.052999999999997</v>
      </c>
      <c r="J25" s="696">
        <f>Table3!J10</f>
        <v>1040.578</v>
      </c>
      <c r="K25" s="696">
        <f>Table3!K10</f>
        <v>14560.311000000002</v>
      </c>
      <c r="L25" s="696">
        <f>Table3!L10</f>
        <v>0</v>
      </c>
      <c r="M25" s="93">
        <f>IF(OR(H25="NA",I25="NA",J25="NA",K25="NA",L25="NA"),"NA",IF(AND(H25="",I25="",J25="",K25="",L25=""),"",SUM(H25:L25)))</f>
        <v>24507.961000000003</v>
      </c>
      <c r="N25" s="93">
        <f>H25+I25</f>
        <v>8907.0720000000001</v>
      </c>
      <c r="O25" s="243"/>
      <c r="P25" s="244">
        <f t="shared" si="10"/>
        <v>0</v>
      </c>
      <c r="Q25" s="245">
        <f t="shared" si="11"/>
        <v>0</v>
      </c>
    </row>
    <row r="26" spans="1:17" ht="10.35" customHeight="1" x14ac:dyDescent="0.25">
      <c r="A26" s="164" t="s">
        <v>1786</v>
      </c>
      <c r="B26" s="578" t="s">
        <v>374</v>
      </c>
      <c r="C26" s="564" t="s">
        <v>2443</v>
      </c>
      <c r="D26" s="239" t="s">
        <v>33</v>
      </c>
      <c r="E26" s="93">
        <f>Table3!E15</f>
        <v>159.35</v>
      </c>
      <c r="F26" s="696">
        <f>Table3!F15</f>
        <v>601.66200000000003</v>
      </c>
      <c r="G26" s="696">
        <f>Table3!G15</f>
        <v>0</v>
      </c>
      <c r="H26" s="97">
        <f>IF(OR(E26="NA",F26="NA",G26="NA"),"NA",IF(AND(E26="",F26="",G26=""),"",SUM(E26:G26)))</f>
        <v>761.01200000000006</v>
      </c>
      <c r="I26" s="93">
        <f>Table3!I15</f>
        <v>30.103999999999999</v>
      </c>
      <c r="J26" s="696">
        <f>Table3!J15</f>
        <v>40.125999999999998</v>
      </c>
      <c r="K26" s="696">
        <f>Table3!K15</f>
        <v>9.1210000000000004</v>
      </c>
      <c r="L26" s="696">
        <f>Table3!L15</f>
        <v>0</v>
      </c>
      <c r="M26" s="93">
        <f>IF(OR(H26="NA",I26="NA",J26="NA",K26="NA",L26="NA"),"NA",IF(AND(H26="",I26="",J26="",K26="",L26=""),"",SUM(H26:L26)))</f>
        <v>840.36300000000006</v>
      </c>
      <c r="N26" s="696">
        <f t="shared" ref="N26:N28" si="12">H26+I26</f>
        <v>791.1160000000001</v>
      </c>
      <c r="O26" s="243"/>
      <c r="P26" s="244">
        <f t="shared" si="10"/>
        <v>0</v>
      </c>
      <c r="Q26" s="245">
        <f t="shared" si="11"/>
        <v>0</v>
      </c>
    </row>
    <row r="27" spans="1:17" ht="10.35" customHeight="1" x14ac:dyDescent="0.25">
      <c r="A27" s="164" t="s">
        <v>1787</v>
      </c>
      <c r="B27" s="578" t="s">
        <v>375</v>
      </c>
      <c r="C27" s="564" t="s">
        <v>2444</v>
      </c>
      <c r="D27" s="239" t="s">
        <v>33</v>
      </c>
      <c r="E27" s="93">
        <f>Table3!E16</f>
        <v>5.5830000000000002</v>
      </c>
      <c r="F27" s="696">
        <f>Table3!F16</f>
        <v>3.4609999999999999</v>
      </c>
      <c r="G27" s="696">
        <f>Table3!G16</f>
        <v>0</v>
      </c>
      <c r="H27" s="97">
        <f>IF(OR(E27="NA",F27="NA",G27="NA"),"NA",IF(AND(E27="",F27="",G27=""),"",SUM(E27:G27)))</f>
        <v>9.0440000000000005</v>
      </c>
      <c r="I27" s="93">
        <f>Table3!I16</f>
        <v>2.3940000000000001</v>
      </c>
      <c r="J27" s="696">
        <f>Table3!J16</f>
        <v>10.231</v>
      </c>
      <c r="K27" s="696">
        <f>Table3!K16</f>
        <v>6.5440000000000005</v>
      </c>
      <c r="L27" s="696">
        <f>Table3!L16</f>
        <v>0</v>
      </c>
      <c r="M27" s="93">
        <f>IF(OR(H27="NA",I27="NA",J27="NA",K27="NA",L27="NA"),"NA",IF(AND(H27="",I27="",J27="",K27="",L27=""),"",SUM(H27:L27)))</f>
        <v>28.213000000000001</v>
      </c>
      <c r="N27" s="696">
        <f t="shared" si="12"/>
        <v>11.438000000000001</v>
      </c>
      <c r="O27" s="243"/>
      <c r="P27" s="244">
        <f t="shared" si="10"/>
        <v>0</v>
      </c>
      <c r="Q27" s="245">
        <f t="shared" si="11"/>
        <v>0</v>
      </c>
    </row>
    <row r="28" spans="1:17" ht="10.35" customHeight="1" x14ac:dyDescent="0.25">
      <c r="A28" s="164" t="s">
        <v>1788</v>
      </c>
      <c r="B28" s="579" t="s">
        <v>376</v>
      </c>
      <c r="C28" s="565" t="s">
        <v>2445</v>
      </c>
      <c r="D28" s="247" t="s">
        <v>33</v>
      </c>
      <c r="E28" s="192">
        <f>Table3!E17</f>
        <v>-7.0049999999999999</v>
      </c>
      <c r="F28" s="192">
        <f>Table3!F17</f>
        <v>-221.91399999999999</v>
      </c>
      <c r="G28" s="192">
        <f>Table3!G17</f>
        <v>0</v>
      </c>
      <c r="H28" s="192">
        <f>IF(OR(E28="NA",F28="NA",G28="NA"),"NA",IF(AND(E28="",F28="",G28=""),"",SUM(E28:G28)))</f>
        <v>-228.91899999999998</v>
      </c>
      <c r="I28" s="192">
        <f>Table3!I17</f>
        <v>-4.2610000000000001</v>
      </c>
      <c r="J28" s="192">
        <f>Table3!J17</f>
        <v>48.48</v>
      </c>
      <c r="K28" s="192">
        <f>Table3!K17</f>
        <v>474.57400000000001</v>
      </c>
      <c r="L28" s="192">
        <f>Table3!L17</f>
        <v>0</v>
      </c>
      <c r="M28" s="192">
        <f>IF(OR(H28="NA",I28="NA",J28="NA",K28="NA",L28="NA"),"NA",IF(AND(H28="",I28="",J28="",K28="",L28=""),"",SUM(H28:L28)))</f>
        <v>289.87400000000002</v>
      </c>
      <c r="N28" s="696">
        <f t="shared" si="12"/>
        <v>-233.17999999999998</v>
      </c>
      <c r="O28" s="243"/>
      <c r="P28" s="249">
        <f t="shared" si="10"/>
        <v>0</v>
      </c>
      <c r="Q28" s="250">
        <f t="shared" si="11"/>
        <v>0</v>
      </c>
    </row>
    <row r="29" spans="1:17" ht="15" customHeight="1" x14ac:dyDescent="0.25">
      <c r="A29" s="164" t="s">
        <v>1789</v>
      </c>
      <c r="B29" s="588" t="s">
        <v>377</v>
      </c>
      <c r="C29" s="567" t="s">
        <v>2489</v>
      </c>
      <c r="D29" s="247" t="s">
        <v>33</v>
      </c>
      <c r="E29" s="713">
        <f>IF(AND(E14="NP",E24="NP"),"NP",IF(OR(E14="NA",E24="NA"),"NA",IF(AND(E14="",E24=""),"",SUM(E14)+SUM(E24))))</f>
        <v>178961.58600000001</v>
      </c>
      <c r="F29" s="188">
        <f t="shared" ref="F29:N29" si="13">IF(OR(F14="NA",F24="NA"),"NA",IF(AND(F14="",F24=""),"",SUM(F14)+SUM(F24)))</f>
        <v>28828.012000000002</v>
      </c>
      <c r="G29" s="188">
        <f t="shared" si="13"/>
        <v>-22341.105623000003</v>
      </c>
      <c r="H29" s="188">
        <f t="shared" si="13"/>
        <v>185448.49237699999</v>
      </c>
      <c r="I29" s="188">
        <f t="shared" si="13"/>
        <v>41204.331000000006</v>
      </c>
      <c r="J29" s="188">
        <f t="shared" si="13"/>
        <v>29874.437999999998</v>
      </c>
      <c r="K29" s="188">
        <f t="shared" si="13"/>
        <v>73419.8</v>
      </c>
      <c r="L29" s="188">
        <f t="shared" si="13"/>
        <v>-66659.562999999995</v>
      </c>
      <c r="M29" s="188">
        <f t="shared" si="13"/>
        <v>263287.49837700004</v>
      </c>
      <c r="N29" s="188">
        <f t="shared" si="13"/>
        <v>226652.82337700002</v>
      </c>
      <c r="O29" s="243"/>
      <c r="P29" s="249">
        <f t="shared" si="10"/>
        <v>0</v>
      </c>
      <c r="Q29" s="250">
        <f t="shared" si="11"/>
        <v>5.8207660913467407E-11</v>
      </c>
    </row>
    <row r="30" spans="1:17" ht="15" customHeight="1" x14ac:dyDescent="0.25">
      <c r="A30" s="164" t="s">
        <v>1436</v>
      </c>
      <c r="B30" s="588" t="s">
        <v>17</v>
      </c>
      <c r="C30" s="567" t="s">
        <v>2446</v>
      </c>
      <c r="D30" s="247" t="s">
        <v>33</v>
      </c>
      <c r="E30" s="713">
        <f>IF(AND(E9="NP",E14="NP",E24="NP"),"NP",IF(OR(E9="NA",E14="NA",E24="NA"),"NA",IF(AND(E9="",E14="",E24=""),"",SUM(E9)-SUM(E14)-SUM(E24))))</f>
        <v>-30976.554708000011</v>
      </c>
      <c r="F30" s="188">
        <f t="shared" ref="F30:N30" si="14">IF(OR(F9="NA",F14="NA",F24="NA"),"NA",IF(AND(F9="",F14="",F24=""),"",SUM(F9)-SUM(F14)-SUM(F24)))</f>
        <v>1704.8345829999971</v>
      </c>
      <c r="G30" s="188">
        <f t="shared" si="14"/>
        <v>0</v>
      </c>
      <c r="H30" s="188">
        <f t="shared" si="14"/>
        <v>-29271.720125000007</v>
      </c>
      <c r="I30" s="188">
        <f t="shared" si="14"/>
        <v>-711.51300000000538</v>
      </c>
      <c r="J30" s="188">
        <f t="shared" si="14"/>
        <v>985.73215700000674</v>
      </c>
      <c r="K30" s="188">
        <f t="shared" si="14"/>
        <v>-5521.4633589999994</v>
      </c>
      <c r="L30" s="188">
        <f t="shared" si="14"/>
        <v>0</v>
      </c>
      <c r="M30" s="188">
        <f t="shared" si="14"/>
        <v>-34518.964327000038</v>
      </c>
      <c r="N30" s="188">
        <f t="shared" si="14"/>
        <v>-29983.233125000002</v>
      </c>
      <c r="O30" s="243"/>
      <c r="P30" s="249">
        <f t="shared" si="10"/>
        <v>7.2759576141834259E-12</v>
      </c>
      <c r="Q30" s="250">
        <f t="shared" si="11"/>
        <v>-2.9103830456733704E-11</v>
      </c>
    </row>
    <row r="31" spans="1:17" ht="22.5" customHeight="1" x14ac:dyDescent="0.25">
      <c r="A31" s="164"/>
      <c r="B31" s="594" t="s">
        <v>2338</v>
      </c>
      <c r="C31" s="568" t="s">
        <v>2447</v>
      </c>
      <c r="D31" s="239" t="s">
        <v>33</v>
      </c>
      <c r="E31" s="240"/>
      <c r="F31" s="240"/>
      <c r="G31" s="240"/>
      <c r="H31" s="240"/>
      <c r="I31" s="240"/>
      <c r="J31" s="240"/>
      <c r="K31" s="240"/>
      <c r="L31" s="240"/>
      <c r="M31" s="240"/>
      <c r="N31" s="240"/>
      <c r="O31" s="243"/>
      <c r="P31" s="244"/>
      <c r="Q31" s="245"/>
    </row>
    <row r="32" spans="1:17" ht="11.25" customHeight="1" x14ac:dyDescent="0.25">
      <c r="A32" s="164" t="s">
        <v>1779</v>
      </c>
      <c r="B32" s="577" t="s">
        <v>378</v>
      </c>
      <c r="C32" s="563" t="s">
        <v>2448</v>
      </c>
      <c r="D32" s="239" t="s">
        <v>33</v>
      </c>
      <c r="E32" s="94">
        <f t="shared" ref="E32:N32" si="15">IF(OR(E33="NA",E34="NA"),"NA",IF(AND(E33="",E34=""),"",SUM(E33:E34)))</f>
        <v>-3168.5330000000022</v>
      </c>
      <c r="F32" s="94">
        <f t="shared" si="15"/>
        <v>3488.4589999999998</v>
      </c>
      <c r="G32" s="94">
        <f t="shared" si="15"/>
        <v>-3615.2150000000001</v>
      </c>
      <c r="H32" s="94">
        <f t="shared" si="15"/>
        <v>-3295.2890000000025</v>
      </c>
      <c r="I32" s="94">
        <f t="shared" si="15"/>
        <v>2421.9189999999999</v>
      </c>
      <c r="J32" s="94">
        <f t="shared" si="15"/>
        <v>3040.1730000000002</v>
      </c>
      <c r="K32" s="94">
        <f t="shared" si="15"/>
        <v>12359.78</v>
      </c>
      <c r="L32" s="94">
        <f t="shared" si="15"/>
        <v>-1322.1570000000002</v>
      </c>
      <c r="M32" s="94">
        <f t="shared" si="15"/>
        <v>13204.425999999998</v>
      </c>
      <c r="N32" s="94">
        <f t="shared" si="15"/>
        <v>-873.37000000000262</v>
      </c>
      <c r="O32" s="243"/>
      <c r="P32" s="244">
        <f t="shared" ref="P32:P40" si="16">IF(OR(H32="NA",E32="NA",F32="NA",G32="NA"),"NA",SUM(H32)-SUM(E32:G32))</f>
        <v>0</v>
      </c>
      <c r="Q32" s="245">
        <f t="shared" ref="Q32:Q40" si="17">IF(OR(M32="NA",H32="NA",I32="NA",J32="NA",K32="NA",L32="NA"),"NA",SUM(M32)-SUM(H32:L32))</f>
        <v>-1.8189894035458565E-12</v>
      </c>
    </row>
    <row r="33" spans="1:17" ht="10.35" customHeight="1" x14ac:dyDescent="0.25">
      <c r="A33" s="164" t="s">
        <v>1780</v>
      </c>
      <c r="B33" s="578" t="s">
        <v>379</v>
      </c>
      <c r="C33" s="564" t="s">
        <v>2364</v>
      </c>
      <c r="D33" s="239" t="s">
        <v>33</v>
      </c>
      <c r="E33" s="93">
        <v>-4432.9660000000022</v>
      </c>
      <c r="F33" s="93">
        <v>3439.3379999999997</v>
      </c>
      <c r="G33" s="93">
        <v>-3615.2150000000001</v>
      </c>
      <c r="H33" s="97">
        <f>IF(OR(E33="NA",F33="NA",G33="NA"),"NA",IF(AND(E33="",F33="",G33=""),"",SUM(E33:G33)))</f>
        <v>-4608.8430000000026</v>
      </c>
      <c r="I33" s="93">
        <v>2421.9189999999999</v>
      </c>
      <c r="J33" s="93">
        <v>3040.8440000000001</v>
      </c>
      <c r="K33" s="97">
        <v>12359.78</v>
      </c>
      <c r="L33" s="93">
        <v>-1322.1570000000002</v>
      </c>
      <c r="M33" s="93">
        <f>IF(OR(H33="NA",I33="NA",J33="NA",K33="NA",L33="NA"),"NA",IF(AND(H33="",I33="",J33="",K33="",L33=""),"",SUM(H33:L33)))</f>
        <v>11891.542999999998</v>
      </c>
      <c r="N33" s="93">
        <f>I33+H33</f>
        <v>-2186.9240000000027</v>
      </c>
      <c r="O33" s="243"/>
      <c r="P33" s="244">
        <f t="shared" si="16"/>
        <v>0</v>
      </c>
      <c r="Q33" s="245">
        <f t="shared" si="17"/>
        <v>0</v>
      </c>
    </row>
    <row r="34" spans="1:17" ht="10.35" customHeight="1" x14ac:dyDescent="0.25">
      <c r="A34" s="164" t="s">
        <v>1781</v>
      </c>
      <c r="B34" s="578" t="s">
        <v>380</v>
      </c>
      <c r="C34" s="564" t="s">
        <v>2365</v>
      </c>
      <c r="D34" s="239" t="s">
        <v>33</v>
      </c>
      <c r="E34" s="93">
        <v>1264.433</v>
      </c>
      <c r="F34" s="93">
        <v>49.121000000000002</v>
      </c>
      <c r="G34" s="93">
        <v>0</v>
      </c>
      <c r="H34" s="97">
        <f>IF(OR(E34="NA",F34="NA",G34="NA"),"NA",IF(AND(E34="",F34="",G34=""),"",SUM(E34:G34)))</f>
        <v>1313.5540000000001</v>
      </c>
      <c r="I34" s="93">
        <v>0</v>
      </c>
      <c r="J34" s="93">
        <v>-0.67100000000000004</v>
      </c>
      <c r="K34" s="97">
        <v>0</v>
      </c>
      <c r="L34" s="93">
        <v>0</v>
      </c>
      <c r="M34" s="93">
        <f>IF(OR(H34="NA",I34="NA",J34="NA",K34="NA",L34="NA"),"NA",IF(AND(H34="",I34="",J34="",K34="",L34=""),"",SUM(H34:L34)))</f>
        <v>1312.883</v>
      </c>
      <c r="N34" s="696">
        <f>I34+H34</f>
        <v>1313.5540000000001</v>
      </c>
      <c r="O34" s="243"/>
      <c r="P34" s="244">
        <f t="shared" si="16"/>
        <v>0</v>
      </c>
      <c r="Q34" s="245">
        <f t="shared" si="17"/>
        <v>0</v>
      </c>
    </row>
    <row r="35" spans="1:17" ht="15" customHeight="1" x14ac:dyDescent="0.25">
      <c r="A35" s="164" t="s">
        <v>1782</v>
      </c>
      <c r="B35" s="577" t="s">
        <v>381</v>
      </c>
      <c r="C35" s="558" t="s">
        <v>2449</v>
      </c>
      <c r="D35" s="239" t="s">
        <v>33</v>
      </c>
      <c r="E35" s="94">
        <f t="shared" ref="E35:N35" si="18">IF(OR(E36="NA",E37="NA"),"NA",IF(AND(E36="",E37=""),"",SUM(E36:E37)))</f>
        <v>52554.582999999999</v>
      </c>
      <c r="F35" s="94">
        <f t="shared" si="18"/>
        <v>-493.4</v>
      </c>
      <c r="G35" s="94">
        <f t="shared" si="18"/>
        <v>-4061.384</v>
      </c>
      <c r="H35" s="94">
        <f t="shared" si="18"/>
        <v>47999.798999999999</v>
      </c>
      <c r="I35" s="94">
        <f t="shared" si="18"/>
        <v>-56169.487000000001</v>
      </c>
      <c r="J35" s="94">
        <f t="shared" si="18"/>
        <v>885.76099999999997</v>
      </c>
      <c r="K35" s="94">
        <f t="shared" si="18"/>
        <v>5299.6440000000002</v>
      </c>
      <c r="L35" s="94">
        <f t="shared" si="18"/>
        <v>-673.47399999999993</v>
      </c>
      <c r="M35" s="94">
        <f t="shared" si="18"/>
        <v>-2657.7570000000051</v>
      </c>
      <c r="N35" s="94">
        <f t="shared" si="18"/>
        <v>-8169.6880000000019</v>
      </c>
      <c r="O35" s="243"/>
      <c r="P35" s="244">
        <f t="shared" si="16"/>
        <v>0</v>
      </c>
      <c r="Q35" s="245">
        <f t="shared" si="17"/>
        <v>-3.637978807091713E-12</v>
      </c>
    </row>
    <row r="36" spans="1:17" ht="10.35" customHeight="1" x14ac:dyDescent="0.25">
      <c r="A36" s="164" t="s">
        <v>1783</v>
      </c>
      <c r="B36" s="578" t="s">
        <v>382</v>
      </c>
      <c r="C36" s="564" t="s">
        <v>2367</v>
      </c>
      <c r="D36" s="239" t="s">
        <v>33</v>
      </c>
      <c r="E36" s="93">
        <f>Table3!E63</f>
        <v>12010.316999999999</v>
      </c>
      <c r="F36" s="696">
        <f>Table3!F63</f>
        <v>-1375.963</v>
      </c>
      <c r="G36" s="696">
        <f>Table3!G63</f>
        <v>-4061.384</v>
      </c>
      <c r="H36" s="97">
        <f>IF(OR(E36="NA",F36="NA",G36="NA"),"NA",IF(AND(E36="",F36="",G36=""),"",SUM(E36:G36)))</f>
        <v>6572.9699999999993</v>
      </c>
      <c r="I36" s="93">
        <f>Table3!I63</f>
        <v>-56098.497000000003</v>
      </c>
      <c r="J36" s="696">
        <f>Table3!J63</f>
        <v>663.56099999999992</v>
      </c>
      <c r="K36" s="696">
        <f>Table3!K63</f>
        <v>5084.8670000000002</v>
      </c>
      <c r="L36" s="696">
        <f>Table3!L63</f>
        <v>-673.47399999999993</v>
      </c>
      <c r="M36" s="93">
        <f>IF(OR(H36="NA",I36="NA",J36="NA",K36="NA",L36="NA"),"NA",IF(AND(H36="",I36="",J36="",K36="",L36=""),"",SUM(H36:L36)))</f>
        <v>-44450.573000000004</v>
      </c>
      <c r="N36" s="93">
        <f>H36+I36</f>
        <v>-49525.527000000002</v>
      </c>
      <c r="O36" s="243"/>
      <c r="P36" s="244">
        <f t="shared" si="16"/>
        <v>0</v>
      </c>
      <c r="Q36" s="245">
        <f t="shared" si="17"/>
        <v>0</v>
      </c>
    </row>
    <row r="37" spans="1:17" ht="10.35" customHeight="1" x14ac:dyDescent="0.25">
      <c r="A37" s="164" t="s">
        <v>1784</v>
      </c>
      <c r="B37" s="579" t="s">
        <v>383</v>
      </c>
      <c r="C37" s="565" t="s">
        <v>2450</v>
      </c>
      <c r="D37" s="247" t="s">
        <v>33</v>
      </c>
      <c r="E37" s="192">
        <f>Table3!E71</f>
        <v>40544.265999999996</v>
      </c>
      <c r="F37" s="192">
        <f>Table3!F71</f>
        <v>882.56299999999999</v>
      </c>
      <c r="G37" s="192">
        <f>Table3!G71</f>
        <v>0</v>
      </c>
      <c r="H37" s="192">
        <f>IF(OR(E37="NA",F37="NA",G37="NA"),"NA",IF(AND(E37="",F37="",G37=""),"",SUM(E37:G37)))</f>
        <v>41426.828999999998</v>
      </c>
      <c r="I37" s="192">
        <f>Table3!I71</f>
        <v>-70.989999999999995</v>
      </c>
      <c r="J37" s="192">
        <f>Table3!J71</f>
        <v>222.2</v>
      </c>
      <c r="K37" s="192">
        <f>Table3!K71</f>
        <v>214.77699999999999</v>
      </c>
      <c r="L37" s="192">
        <f>Table3!L71</f>
        <v>0</v>
      </c>
      <c r="M37" s="192">
        <f>IF(OR(H37="NA",I37="NA",J37="NA",K37="NA",L37="NA"),"NA",IF(AND(H37="",I37="",J37="",K37="",L37=""),"",SUM(H37:L37)))</f>
        <v>41792.815999999999</v>
      </c>
      <c r="N37" s="192">
        <f>H37+I37</f>
        <v>41355.839</v>
      </c>
      <c r="O37" s="243"/>
      <c r="P37" s="249">
        <f t="shared" si="16"/>
        <v>0</v>
      </c>
      <c r="Q37" s="250">
        <f t="shared" si="17"/>
        <v>0</v>
      </c>
    </row>
    <row r="38" spans="1:17" ht="15" customHeight="1" x14ac:dyDescent="0.25">
      <c r="A38" s="164" t="s">
        <v>1437</v>
      </c>
      <c r="B38" s="588" t="s">
        <v>384</v>
      </c>
      <c r="C38" s="567" t="s">
        <v>3282</v>
      </c>
      <c r="D38" s="247" t="s">
        <v>33</v>
      </c>
      <c r="E38" s="188">
        <f t="shared" ref="E38:N38" si="19">IF(OR(E35="NA",E32="NA"),"NA",IF(AND(E35="",E32=""),"",SUM(E35)-SUM(E32)))</f>
        <v>55723.116000000002</v>
      </c>
      <c r="F38" s="188">
        <f t="shared" si="19"/>
        <v>-3981.8589999999999</v>
      </c>
      <c r="G38" s="188">
        <f t="shared" si="19"/>
        <v>-446.16899999999987</v>
      </c>
      <c r="H38" s="188">
        <f t="shared" si="19"/>
        <v>51295.088000000003</v>
      </c>
      <c r="I38" s="188">
        <f t="shared" si="19"/>
        <v>-58591.406000000003</v>
      </c>
      <c r="J38" s="188">
        <f t="shared" si="19"/>
        <v>-2154.4120000000003</v>
      </c>
      <c r="K38" s="188">
        <f t="shared" si="19"/>
        <v>-7060.1360000000004</v>
      </c>
      <c r="L38" s="188">
        <f t="shared" si="19"/>
        <v>648.68300000000022</v>
      </c>
      <c r="M38" s="188">
        <f t="shared" si="19"/>
        <v>-15862.183000000003</v>
      </c>
      <c r="N38" s="188">
        <f t="shared" si="19"/>
        <v>-7296.3179999999993</v>
      </c>
      <c r="O38" s="243"/>
      <c r="P38" s="249">
        <f t="shared" si="16"/>
        <v>0</v>
      </c>
      <c r="Q38" s="250">
        <f t="shared" si="17"/>
        <v>-1.8189894035458565E-12</v>
      </c>
    </row>
    <row r="39" spans="1:17" ht="15" customHeight="1" x14ac:dyDescent="0.25">
      <c r="A39" s="164" t="s">
        <v>1438</v>
      </c>
      <c r="B39" s="588" t="s">
        <v>18</v>
      </c>
      <c r="C39" s="567" t="s">
        <v>2451</v>
      </c>
      <c r="D39" s="247" t="s">
        <v>33</v>
      </c>
      <c r="E39" s="192">
        <f>IF(+Table3!E24="","",+Table3!E24)</f>
        <v>-9207.3669999999984</v>
      </c>
      <c r="F39" s="192">
        <f>IF(+Table3!F24="","",+Table3!F24)</f>
        <v>56.344999999999999</v>
      </c>
      <c r="G39" s="192">
        <f>IF(+Table3!G24="","",+Table3!G24)</f>
        <v>0</v>
      </c>
      <c r="H39" s="192">
        <f>IF(+Table3!H24="","",+Table3!H24)</f>
        <v>-9151.021999999999</v>
      </c>
      <c r="I39" s="192">
        <f>IF(+Table3!I24="","",+Table3!I24)</f>
        <v>219.84700000000001</v>
      </c>
      <c r="J39" s="192">
        <f>IF(+Table3!J24="","",+Table3!J24)</f>
        <v>-2968.9609999999998</v>
      </c>
      <c r="K39" s="192">
        <f>IF(+Table3!K24="","",+Table3!K24)</f>
        <v>-2136.7000000000003</v>
      </c>
      <c r="L39" s="192">
        <f>IF(+Table3!L24="","",+Table3!L24)</f>
        <v>-16.404</v>
      </c>
      <c r="M39" s="192">
        <f>IF(+Table3!M24="","",+Table3!M24)</f>
        <v>-14053.239999999998</v>
      </c>
      <c r="N39" s="192">
        <f>IF(+Table3!N24="","",+Table3!N24)</f>
        <v>-8931.1749999999993</v>
      </c>
      <c r="O39" s="243"/>
      <c r="P39" s="249">
        <f t="shared" si="16"/>
        <v>0</v>
      </c>
      <c r="Q39" s="250">
        <f t="shared" si="17"/>
        <v>1.8189894035458565E-12</v>
      </c>
    </row>
    <row r="40" spans="1:17" ht="14.25" x14ac:dyDescent="0.25">
      <c r="A40" s="164" t="s">
        <v>1798</v>
      </c>
      <c r="B40" s="586" t="s">
        <v>385</v>
      </c>
      <c r="C40" s="569" t="s">
        <v>2452</v>
      </c>
      <c r="D40" s="259" t="s">
        <v>33</v>
      </c>
      <c r="E40" s="194">
        <f>IF(AND(E30="NP",E32="NP",E35="NP",E39="NP"),"NP",IF(OR(E30="NA",E32="NA",E35="NA",E39="NA"),"NA",IF(AND(E30="",E32="",E35="",E39=""),"",-SUM(E30)+SUM(E32)-SUM(E35)+SUM(E39))))</f>
        <v>-33953.92829199999</v>
      </c>
      <c r="F40" s="194">
        <f t="shared" ref="F40:N40" si="20">IF(OR(F30="NA",F32="NA",F35="NA",F39="NA"),"NA",IF(AND(F30="",F32="",F35="",F39=""),"",-SUM(F30)+SUM(F32)-SUM(F35)+SUM(F39)))</f>
        <v>2333.3694170000026</v>
      </c>
      <c r="G40" s="194">
        <f t="shared" si="20"/>
        <v>446.16899999999987</v>
      </c>
      <c r="H40" s="194">
        <f t="shared" si="20"/>
        <v>-31174.389874999993</v>
      </c>
      <c r="I40" s="194">
        <f t="shared" si="20"/>
        <v>59522.766000000011</v>
      </c>
      <c r="J40" s="194">
        <f t="shared" si="20"/>
        <v>-1800.2811570000063</v>
      </c>
      <c r="K40" s="194">
        <f t="shared" si="20"/>
        <v>10444.899358999999</v>
      </c>
      <c r="L40" s="194">
        <f t="shared" si="20"/>
        <v>-665.08700000000022</v>
      </c>
      <c r="M40" s="194">
        <f t="shared" si="20"/>
        <v>36327.907327000044</v>
      </c>
      <c r="N40" s="194">
        <f t="shared" si="20"/>
        <v>28348.376124999999</v>
      </c>
      <c r="O40" s="243"/>
      <c r="P40" s="261">
        <f t="shared" si="16"/>
        <v>-7.2759576141834259E-12</v>
      </c>
      <c r="Q40" s="262">
        <f t="shared" si="17"/>
        <v>3.637978807091713E-11</v>
      </c>
    </row>
    <row r="41" spans="1:17" ht="14.25" x14ac:dyDescent="0.25">
      <c r="A41" s="164"/>
      <c r="B41" s="593" t="s">
        <v>2338</v>
      </c>
      <c r="C41" s="570" t="s">
        <v>2370</v>
      </c>
      <c r="D41" s="263" t="s">
        <v>33</v>
      </c>
      <c r="E41" s="264"/>
      <c r="F41" s="264"/>
      <c r="G41" s="265"/>
      <c r="H41" s="264"/>
      <c r="I41" s="265"/>
      <c r="J41" s="264"/>
      <c r="K41" s="241"/>
      <c r="L41" s="240"/>
      <c r="M41" s="242"/>
      <c r="N41" s="240"/>
      <c r="O41" s="243"/>
      <c r="P41" s="244"/>
      <c r="Q41" s="245"/>
    </row>
    <row r="42" spans="1:17" ht="10.35" customHeight="1" x14ac:dyDescent="0.25">
      <c r="A42" s="164" t="s">
        <v>2294</v>
      </c>
      <c r="B42" s="573" t="s">
        <v>2293</v>
      </c>
      <c r="C42" s="564" t="s">
        <v>2453</v>
      </c>
      <c r="D42" s="239" t="s">
        <v>33</v>
      </c>
      <c r="E42" s="94">
        <f>IF(AND(E30="NP",E17="NP"),"NP",IF(OR(E30="NA",E17="NA"),"NA",IF(AND(E30="",E17=""),"",SUM(E30)+SUM(E17))))</f>
        <v>-10302.593708000011</v>
      </c>
      <c r="F42" s="94">
        <f t="shared" ref="F42:N42" si="21">IF(OR(F30="NA",F17="NA"),"NA",IF(AND(F30="",F17=""),"",SUM(F30)+SUM(F17)))</f>
        <v>1818.3755829999971</v>
      </c>
      <c r="G42" s="94">
        <f t="shared" si="21"/>
        <v>-104.157</v>
      </c>
      <c r="H42" s="94">
        <f t="shared" si="21"/>
        <v>-8588.3751250000059</v>
      </c>
      <c r="I42" s="94">
        <f t="shared" si="21"/>
        <v>-697.3340000000054</v>
      </c>
      <c r="J42" s="94">
        <f t="shared" si="21"/>
        <v>1197.6611570000068</v>
      </c>
      <c r="K42" s="94">
        <f t="shared" si="21"/>
        <v>-5008.6373589999994</v>
      </c>
      <c r="L42" s="94">
        <f t="shared" si="21"/>
        <v>-279.29399999999998</v>
      </c>
      <c r="M42" s="94">
        <f t="shared" si="21"/>
        <v>-13375.979327000037</v>
      </c>
      <c r="N42" s="94">
        <f t="shared" si="21"/>
        <v>-9285.7091250000012</v>
      </c>
      <c r="O42" s="243"/>
      <c r="P42" s="244">
        <f>IF(OR(H42="NA",E42="NA",F42="NA",G42="NA"),"NA",SUM(H42)-SUM(E42:G42))</f>
        <v>7.2759576141834259E-12</v>
      </c>
      <c r="Q42" s="245">
        <f>IF(OR(M42="NA",H42="NA",I42="NA",J42="NA",K42="NA",L42="NA"),"NA",SUM(M42)-SUM(H42:L42))</f>
        <v>-3.2741809263825417E-11</v>
      </c>
    </row>
    <row r="43" spans="1:17" ht="10.35" customHeight="1" x14ac:dyDescent="0.25">
      <c r="A43" s="152" t="s">
        <v>1799</v>
      </c>
      <c r="B43" s="580" t="s">
        <v>352</v>
      </c>
      <c r="C43" s="571" t="s">
        <v>2375</v>
      </c>
      <c r="D43" s="266" t="s">
        <v>33</v>
      </c>
      <c r="E43" s="197"/>
      <c r="F43" s="197"/>
      <c r="G43" s="202"/>
      <c r="H43" s="197" t="str">
        <f>IF(OR(E43="NA",F43="NA",G43="NA"),"NA",IF(AND(E43="",F43="",G43=""),"",SUM(E43:G43)))</f>
        <v/>
      </c>
      <c r="I43" s="202"/>
      <c r="J43" s="197"/>
      <c r="K43" s="191"/>
      <c r="L43" s="190"/>
      <c r="M43" s="190" t="str">
        <f>IF(OR(H43="NA",I43="NA",J43="NA",K43="NA",L43="NA"),"NA",IF(AND(H43="",I43="",J43="",K43="",L43=""),"",SUM(H43:L43)))</f>
        <v/>
      </c>
      <c r="N43" s="190"/>
      <c r="O43" s="243"/>
      <c r="P43" s="269">
        <f>IF(OR(H43="NA",E43="NA",F43="NA",G43="NA"),"NA",SUM(H43)-SUM(E43:G43))</f>
        <v>0</v>
      </c>
      <c r="Q43" s="270">
        <f>IF(OR(M43="NA",H43="NA",I43="NA",J43="NA",K43="NA",L43="NA"),"NA",SUM(M43)-SUM(H43:L43))</f>
        <v>0</v>
      </c>
    </row>
    <row r="44" spans="1:17" s="233" customFormat="1" ht="10.5" customHeight="1" x14ac:dyDescent="0.25">
      <c r="B44" s="585"/>
      <c r="C44" s="559"/>
      <c r="D44" s="125"/>
      <c r="E44" s="272"/>
      <c r="F44" s="272"/>
      <c r="G44" s="272"/>
      <c r="H44" s="272"/>
      <c r="I44" s="272"/>
      <c r="J44" s="272"/>
      <c r="K44" s="272"/>
      <c r="L44" s="272"/>
      <c r="M44" s="272"/>
      <c r="N44" s="272"/>
      <c r="O44" s="272"/>
      <c r="P44" s="273"/>
      <c r="Q44" s="273"/>
    </row>
    <row r="45" spans="1:17" s="274" customFormat="1" ht="15" customHeight="1" x14ac:dyDescent="0.2">
      <c r="B45" s="581" t="s">
        <v>2454</v>
      </c>
      <c r="C45" s="576"/>
      <c r="D45" s="275"/>
      <c r="E45" s="276"/>
      <c r="F45" s="276"/>
      <c r="G45" s="276"/>
      <c r="H45" s="276"/>
      <c r="I45" s="276"/>
      <c r="J45" s="276"/>
      <c r="K45" s="276"/>
      <c r="L45" s="276"/>
      <c r="M45" s="276"/>
      <c r="N45" s="277"/>
      <c r="O45" s="278"/>
      <c r="P45" s="279"/>
      <c r="Q45" s="279"/>
    </row>
    <row r="46" spans="1:17" ht="10.9" customHeight="1" x14ac:dyDescent="0.2">
      <c r="B46" s="582" t="s">
        <v>2377</v>
      </c>
      <c r="C46" s="561"/>
      <c r="E46" s="281"/>
      <c r="F46" s="281"/>
      <c r="G46" s="281"/>
      <c r="H46" s="281"/>
      <c r="I46" s="281"/>
      <c r="J46" s="281"/>
      <c r="K46" s="281"/>
      <c r="L46" s="281"/>
      <c r="M46" s="281"/>
      <c r="N46" s="281"/>
      <c r="O46" s="282"/>
      <c r="P46" s="282"/>
      <c r="Q46" s="282"/>
    </row>
    <row r="47" spans="1:17" ht="10.9" customHeight="1" x14ac:dyDescent="0.2">
      <c r="B47" s="583"/>
      <c r="C47" s="560" t="s">
        <v>598</v>
      </c>
      <c r="E47" s="283">
        <f t="shared" ref="E47:N47" si="22">IF(OR(E22="NA",E9="NA",E14="NA"),"NA",-SUM(E22)+SUM(E9)-SUM(E14))</f>
        <v>0</v>
      </c>
      <c r="F47" s="283">
        <f t="shared" si="22"/>
        <v>0</v>
      </c>
      <c r="G47" s="283">
        <f t="shared" si="22"/>
        <v>0</v>
      </c>
      <c r="H47" s="283">
        <f t="shared" si="22"/>
        <v>0</v>
      </c>
      <c r="I47" s="283">
        <f t="shared" si="22"/>
        <v>0</v>
      </c>
      <c r="J47" s="283">
        <f t="shared" si="22"/>
        <v>0</v>
      </c>
      <c r="K47" s="283">
        <f t="shared" si="22"/>
        <v>0</v>
      </c>
      <c r="L47" s="283">
        <f t="shared" si="22"/>
        <v>0</v>
      </c>
      <c r="M47" s="283">
        <f t="shared" si="22"/>
        <v>0</v>
      </c>
      <c r="N47" s="283">
        <f t="shared" si="22"/>
        <v>0</v>
      </c>
      <c r="O47" s="282"/>
      <c r="P47" s="282"/>
      <c r="Q47" s="282"/>
    </row>
    <row r="48" spans="1:17" ht="10.9" customHeight="1" x14ac:dyDescent="0.2">
      <c r="B48" s="583"/>
      <c r="C48" s="560" t="s">
        <v>849</v>
      </c>
      <c r="E48" s="283">
        <f t="shared" ref="E48:N48" si="23">IF(OR(E30="NA",E9="NA",E14="NA",E24="NA"),"NA",-SUM(E30)+SUM(E9)-SUM(E14)-SUM(E24))</f>
        <v>-1.8189894035458565E-12</v>
      </c>
      <c r="F48" s="283">
        <f t="shared" si="23"/>
        <v>9.0949470177292824E-13</v>
      </c>
      <c r="G48" s="283">
        <f t="shared" si="23"/>
        <v>0</v>
      </c>
      <c r="H48" s="283">
        <f t="shared" si="23"/>
        <v>-1.2732925824820995E-11</v>
      </c>
      <c r="I48" s="283">
        <f t="shared" si="23"/>
        <v>8.8107299234252423E-13</v>
      </c>
      <c r="J48" s="283">
        <f t="shared" si="23"/>
        <v>9.0949470177292824E-13</v>
      </c>
      <c r="K48" s="283">
        <f t="shared" si="23"/>
        <v>1.8189894035458565E-12</v>
      </c>
      <c r="L48" s="283">
        <f t="shared" si="23"/>
        <v>0</v>
      </c>
      <c r="M48" s="283">
        <f t="shared" si="23"/>
        <v>1.8189894035458565E-11</v>
      </c>
      <c r="N48" s="283">
        <f t="shared" si="23"/>
        <v>-3.637978807091713E-12</v>
      </c>
      <c r="O48" s="282"/>
      <c r="P48" s="282"/>
      <c r="Q48" s="282"/>
    </row>
    <row r="49" spans="2:17" ht="10.9" customHeight="1" x14ac:dyDescent="0.2">
      <c r="B49" s="583"/>
      <c r="C49" s="560" t="s">
        <v>850</v>
      </c>
      <c r="E49" s="283">
        <f t="shared" ref="E49:N49" si="24">IF(OR(E30="NA",E9="NA",E29="NA"),"NA",-SUM(E30)+SUM(E9)-SUM(E29))</f>
        <v>0</v>
      </c>
      <c r="F49" s="283">
        <f t="shared" si="24"/>
        <v>0</v>
      </c>
      <c r="G49" s="283">
        <f t="shared" si="24"/>
        <v>0</v>
      </c>
      <c r="H49" s="283">
        <f t="shared" si="24"/>
        <v>0</v>
      </c>
      <c r="I49" s="283">
        <f t="shared" si="24"/>
        <v>0</v>
      </c>
      <c r="J49" s="283">
        <f t="shared" si="24"/>
        <v>0</v>
      </c>
      <c r="K49" s="283">
        <f t="shared" si="24"/>
        <v>0</v>
      </c>
      <c r="L49" s="283">
        <f t="shared" si="24"/>
        <v>0</v>
      </c>
      <c r="M49" s="283">
        <f t="shared" si="24"/>
        <v>0</v>
      </c>
      <c r="N49" s="283">
        <f t="shared" si="24"/>
        <v>0</v>
      </c>
      <c r="O49" s="282"/>
      <c r="P49" s="282"/>
      <c r="Q49" s="282"/>
    </row>
    <row r="50" spans="2:17" ht="10.9" customHeight="1" x14ac:dyDescent="0.2">
      <c r="B50" s="583"/>
      <c r="C50" s="560" t="s">
        <v>851</v>
      </c>
      <c r="E50" s="283">
        <f t="shared" ref="E50:N50" si="25">IF(OR(E38="NA",E35="NA",E32="NA"),"NA",-SUM(E38)+SUM(E35)-SUM(E32))</f>
        <v>-9.0949470177292824E-13</v>
      </c>
      <c r="F50" s="283">
        <f t="shared" si="25"/>
        <v>0</v>
      </c>
      <c r="G50" s="283">
        <f t="shared" si="25"/>
        <v>0</v>
      </c>
      <c r="H50" s="283">
        <f t="shared" si="25"/>
        <v>-1.8189894035458565E-12</v>
      </c>
      <c r="I50" s="283">
        <f t="shared" si="25"/>
        <v>1.8189894035458565E-12</v>
      </c>
      <c r="J50" s="283">
        <f t="shared" si="25"/>
        <v>0</v>
      </c>
      <c r="K50" s="283">
        <f t="shared" si="25"/>
        <v>0</v>
      </c>
      <c r="L50" s="283">
        <f t="shared" si="25"/>
        <v>0</v>
      </c>
      <c r="M50" s="283">
        <f t="shared" si="25"/>
        <v>0</v>
      </c>
      <c r="N50" s="283">
        <f t="shared" si="25"/>
        <v>0</v>
      </c>
      <c r="O50" s="282"/>
      <c r="P50" s="282"/>
      <c r="Q50" s="282"/>
    </row>
    <row r="51" spans="2:17" ht="10.9" customHeight="1" x14ac:dyDescent="0.2">
      <c r="B51" s="583"/>
      <c r="C51" s="560" t="s">
        <v>599</v>
      </c>
      <c r="E51" s="283">
        <f t="shared" ref="E51:N51" si="26">IF(OR(E39="NA",E30="NA",E38="NA",E40="NA"),"NA",-SUM(E39)+SUM(E30)+SUM(E38)+SUM(E40))</f>
        <v>0</v>
      </c>
      <c r="F51" s="283">
        <f t="shared" si="26"/>
        <v>0</v>
      </c>
      <c r="G51" s="283">
        <f t="shared" si="26"/>
        <v>0</v>
      </c>
      <c r="H51" s="283">
        <f t="shared" si="26"/>
        <v>0</v>
      </c>
      <c r="I51" s="283">
        <f t="shared" si="26"/>
        <v>0</v>
      </c>
      <c r="J51" s="283">
        <f t="shared" si="26"/>
        <v>0</v>
      </c>
      <c r="K51" s="283">
        <f t="shared" si="26"/>
        <v>0</v>
      </c>
      <c r="L51" s="283">
        <f t="shared" si="26"/>
        <v>0</v>
      </c>
      <c r="M51" s="283">
        <f t="shared" si="26"/>
        <v>0</v>
      </c>
      <c r="N51" s="283">
        <f t="shared" si="26"/>
        <v>-3.637978807091713E-12</v>
      </c>
      <c r="O51" s="282"/>
      <c r="P51" s="282"/>
      <c r="Q51" s="282"/>
    </row>
    <row r="52" spans="2:17" ht="10.9" customHeight="1" x14ac:dyDescent="0.2">
      <c r="B52" s="583"/>
      <c r="C52" s="561" t="s">
        <v>2455</v>
      </c>
      <c r="E52" s="283">
        <f t="shared" ref="E52:N52" si="27">IF(OR(E14="NA",E9="NA",E40="NA",E38="NA",E39="NA",E24="NA"),"NA",-SUM(E14)+SUM(E9)+SUM(E40)+SUM(E38)-SUM(E39)-SUM(E24))</f>
        <v>-1.8189894035458565E-12</v>
      </c>
      <c r="F52" s="283">
        <f t="shared" si="27"/>
        <v>-1.8189894035458565E-12</v>
      </c>
      <c r="G52" s="283">
        <f t="shared" si="27"/>
        <v>0</v>
      </c>
      <c r="H52" s="283">
        <f t="shared" si="27"/>
        <v>3.637978807091713E-12</v>
      </c>
      <c r="I52" s="283">
        <f t="shared" si="27"/>
        <v>2.4442670110147446E-12</v>
      </c>
      <c r="J52" s="283">
        <f t="shared" si="27"/>
        <v>0</v>
      </c>
      <c r="K52" s="283">
        <f t="shared" si="27"/>
        <v>0</v>
      </c>
      <c r="L52" s="283">
        <f t="shared" si="27"/>
        <v>3.5527136788005009E-15</v>
      </c>
      <c r="M52" s="283">
        <f t="shared" si="27"/>
        <v>3.637978807091713E-12</v>
      </c>
      <c r="N52" s="283">
        <f t="shared" si="27"/>
        <v>-3.637978807091713E-12</v>
      </c>
      <c r="O52" s="282"/>
      <c r="P52" s="282"/>
      <c r="Q52" s="282"/>
    </row>
    <row r="53" spans="2:17" ht="10.9" customHeight="1" x14ac:dyDescent="0.2">
      <c r="B53" s="589"/>
      <c r="C53" s="575" t="s">
        <v>2456</v>
      </c>
      <c r="D53" s="285"/>
      <c r="E53" s="286">
        <f t="shared" ref="E53:N53" si="28">IF(OR(E29="NA",E9="NA",E40="NA",E38="NA",E39="NA"),"NA",-SUM(E29)+SUM(E9)+SUM(E40)+SUM(E38)-SUM(E39))</f>
        <v>0</v>
      </c>
      <c r="F53" s="286">
        <f t="shared" si="28"/>
        <v>-1.1084466677857563E-12</v>
      </c>
      <c r="G53" s="286">
        <f t="shared" si="28"/>
        <v>0</v>
      </c>
      <c r="H53" s="286">
        <f t="shared" si="28"/>
        <v>1.6370904631912708E-11</v>
      </c>
      <c r="I53" s="286">
        <f t="shared" si="28"/>
        <v>1.5631940186722204E-12</v>
      </c>
      <c r="J53" s="286">
        <f t="shared" si="28"/>
        <v>-9.0949470177292824E-13</v>
      </c>
      <c r="K53" s="286">
        <f t="shared" si="28"/>
        <v>-2.2737367544323206E-12</v>
      </c>
      <c r="L53" s="286">
        <f t="shared" si="28"/>
        <v>3.5527136788005009E-15</v>
      </c>
      <c r="M53" s="286">
        <f t="shared" si="28"/>
        <v>-1.2732925824820995E-11</v>
      </c>
      <c r="N53" s="286">
        <f t="shared" si="28"/>
        <v>0</v>
      </c>
      <c r="O53" s="282"/>
      <c r="P53" s="282"/>
      <c r="Q53" s="282"/>
    </row>
    <row r="54" spans="2:17" ht="10.9" customHeight="1" x14ac:dyDescent="0.2">
      <c r="B54" s="582" t="s">
        <v>2380</v>
      </c>
      <c r="C54" s="561"/>
      <c r="E54" s="283"/>
      <c r="F54" s="283"/>
      <c r="G54" s="283"/>
      <c r="H54" s="283"/>
      <c r="I54" s="283"/>
      <c r="J54" s="283"/>
      <c r="K54" s="283"/>
      <c r="L54" s="283"/>
      <c r="M54" s="283"/>
      <c r="N54" s="283"/>
      <c r="O54" s="282"/>
      <c r="P54" s="282"/>
      <c r="Q54" s="282"/>
    </row>
    <row r="55" spans="2:17" ht="10.9" customHeight="1" x14ac:dyDescent="0.2">
      <c r="B55" s="583"/>
      <c r="C55" s="561" t="s">
        <v>852</v>
      </c>
      <c r="E55" s="283">
        <f t="shared" ref="E55:N55" si="29">IF(OR(E9="NA",E10="NA",E11="NA",E12="NA",E13="NA"),"NA",-SUM(E9)+SUM(E10)+SUM(E11)+SUM(E12)+SUM(E13))</f>
        <v>7.2759576141834259E-12</v>
      </c>
      <c r="F55" s="283">
        <f t="shared" si="29"/>
        <v>-1.8189894035458565E-12</v>
      </c>
      <c r="G55" s="283">
        <f t="shared" si="29"/>
        <v>-9.0949470177292824E-13</v>
      </c>
      <c r="H55" s="283">
        <f t="shared" si="29"/>
        <v>0</v>
      </c>
      <c r="I55" s="283">
        <f t="shared" si="29"/>
        <v>2.7284841053187847E-12</v>
      </c>
      <c r="J55" s="283">
        <f t="shared" si="29"/>
        <v>9.0949470177292824E-13</v>
      </c>
      <c r="K55" s="283">
        <f t="shared" si="29"/>
        <v>0</v>
      </c>
      <c r="L55" s="283">
        <f t="shared" si="29"/>
        <v>1.0800249583553523E-12</v>
      </c>
      <c r="M55" s="283">
        <f t="shared" si="29"/>
        <v>7.2759576141834259E-12</v>
      </c>
      <c r="N55" s="283">
        <f t="shared" si="29"/>
        <v>-2.9103830456733704E-11</v>
      </c>
      <c r="O55" s="282"/>
      <c r="P55" s="282"/>
      <c r="Q55" s="282"/>
    </row>
    <row r="56" spans="2:17" ht="10.9" customHeight="1" x14ac:dyDescent="0.2">
      <c r="B56" s="583"/>
      <c r="C56" s="561" t="s">
        <v>1291</v>
      </c>
      <c r="E56" s="283">
        <f>IF(OR(E15="NA",E16="NA",E17="NA",E18="NA",E19="NA",E20="NA",E21="NA"),"NA",-SUM(E14)+SUM(E15)+SUM(E16)+SUM(E17)+SUM(E18)+SUM(E19)+SUM(E20)+SUM(E21))</f>
        <v>-7.2759576141834259E-12</v>
      </c>
      <c r="F56" s="283">
        <f>IF(OR(F15="NA",F16="NA",F17="NA",F18="NA",F19="NA",F20="NA",F21="NA"),"NA",-SUM(F14)+SUM(F15)+SUM(F16)+SUM(F17)+SUM(F18)+SUM(F19)+SUM(F20)+SUM(F21))</f>
        <v>-4.5474735088646412E-13</v>
      </c>
      <c r="G56" s="283">
        <f t="shared" ref="G56:N56" si="30">IF(OR(G15="NA",G16="NA",G17="NA",G18="NA",G19="NA",G20="NA",G21="NA"),"NA",-SUM(G14)+SUM(G15)+SUM(G16)+SUM(G17)+SUM(G18)+SUM(G19)+SUM(G20)+SUM(G21))</f>
        <v>3.637978807091713E-12</v>
      </c>
      <c r="H56" s="283">
        <f t="shared" si="30"/>
        <v>-1.4551915228366852E-11</v>
      </c>
      <c r="I56" s="283">
        <f t="shared" si="30"/>
        <v>-1.432454155292362E-11</v>
      </c>
      <c r="J56" s="283">
        <f t="shared" si="30"/>
        <v>1.3642420526593924E-12</v>
      </c>
      <c r="K56" s="283">
        <f t="shared" si="30"/>
        <v>5.4569682106375694E-12</v>
      </c>
      <c r="L56" s="283">
        <f t="shared" si="30"/>
        <v>9.0949470177292824E-12</v>
      </c>
      <c r="M56" s="283">
        <f t="shared" si="30"/>
        <v>1.4551915228366852E-11</v>
      </c>
      <c r="N56" s="283">
        <f t="shared" si="30"/>
        <v>-3.637978807091713E-11</v>
      </c>
      <c r="O56" s="282"/>
      <c r="P56" s="282"/>
      <c r="Q56" s="282"/>
    </row>
    <row r="57" spans="2:17" ht="10.9" customHeight="1" x14ac:dyDescent="0.2">
      <c r="B57" s="583"/>
      <c r="C57" s="561" t="s">
        <v>1292</v>
      </c>
      <c r="E57" s="283">
        <f t="shared" ref="E57:N57" si="31">IF(OR(E25="NA",E26="NA",E27="NA",E28="NA"),"NA",-SUM(E24)+SUM(E25)+SUM(E26)+SUM(E27)+SUM(E28))</f>
        <v>1.1102230246251565E-13</v>
      </c>
      <c r="F57" s="283">
        <f t="shared" si="31"/>
        <v>-2.2737367544323206E-13</v>
      </c>
      <c r="G57" s="283">
        <f t="shared" si="31"/>
        <v>0</v>
      </c>
      <c r="H57" s="283">
        <f t="shared" si="31"/>
        <v>-5.4001247917767614E-13</v>
      </c>
      <c r="I57" s="283">
        <f t="shared" si="31"/>
        <v>4.4408920985006262E-15</v>
      </c>
      <c r="J57" s="283">
        <f t="shared" si="31"/>
        <v>7.1054273576010019E-15</v>
      </c>
      <c r="K57" s="283">
        <f t="shared" si="31"/>
        <v>3.979039320256561E-13</v>
      </c>
      <c r="L57" s="283">
        <f t="shared" si="31"/>
        <v>0</v>
      </c>
      <c r="M57" s="283">
        <f t="shared" si="31"/>
        <v>-6.2527760746888816E-13</v>
      </c>
      <c r="N57" s="283">
        <f t="shared" si="31"/>
        <v>3.1263880373444408E-13</v>
      </c>
      <c r="O57" s="282"/>
      <c r="P57" s="282"/>
      <c r="Q57" s="282"/>
    </row>
    <row r="58" spans="2:17" ht="10.9" customHeight="1" x14ac:dyDescent="0.2">
      <c r="B58" s="583"/>
      <c r="C58" s="561" t="s">
        <v>1293</v>
      </c>
      <c r="E58" s="283">
        <f t="shared" ref="E58:N58" si="32">IF(OR(E32="NA",E33="NA",E34="NA"),"NA",-SUM(E32)+SUM(E33)+SUM(E34))</f>
        <v>0</v>
      </c>
      <c r="F58" s="283">
        <f t="shared" si="32"/>
        <v>-9.2370555648813024E-14</v>
      </c>
      <c r="G58" s="283">
        <f t="shared" si="32"/>
        <v>0</v>
      </c>
      <c r="H58" s="283">
        <f t="shared" si="32"/>
        <v>0</v>
      </c>
      <c r="I58" s="283">
        <f t="shared" si="32"/>
        <v>0</v>
      </c>
      <c r="J58" s="283">
        <f t="shared" si="32"/>
        <v>-1.7830181775480014E-13</v>
      </c>
      <c r="K58" s="283">
        <f t="shared" si="32"/>
        <v>0</v>
      </c>
      <c r="L58" s="283">
        <f t="shared" si="32"/>
        <v>0</v>
      </c>
      <c r="M58" s="283">
        <f t="shared" si="32"/>
        <v>2.2737367544323206E-13</v>
      </c>
      <c r="N58" s="283">
        <f t="shared" si="32"/>
        <v>0</v>
      </c>
      <c r="O58" s="282"/>
      <c r="P58" s="282"/>
      <c r="Q58" s="282"/>
    </row>
    <row r="59" spans="2:17" ht="10.9" customHeight="1" x14ac:dyDescent="0.2">
      <c r="B59" s="589"/>
      <c r="C59" s="575" t="s">
        <v>1294</v>
      </c>
      <c r="D59" s="285"/>
      <c r="E59" s="283">
        <f t="shared" ref="E59:N59" si="33">IF(OR(E35="NA",E36="NA",E37="NA"),"NA",-SUM(E35)+SUM(E36)+SUM(E37))</f>
        <v>-7.2759576141834259E-12</v>
      </c>
      <c r="F59" s="283">
        <f t="shared" si="33"/>
        <v>0</v>
      </c>
      <c r="G59" s="283">
        <f t="shared" si="33"/>
        <v>0</v>
      </c>
      <c r="H59" s="283">
        <f t="shared" si="33"/>
        <v>0</v>
      </c>
      <c r="I59" s="283">
        <f t="shared" si="33"/>
        <v>-2.0321522242738865E-12</v>
      </c>
      <c r="J59" s="283">
        <f t="shared" si="33"/>
        <v>-5.6843418860808015E-14</v>
      </c>
      <c r="K59" s="283">
        <f t="shared" si="33"/>
        <v>-5.6843418860808015E-14</v>
      </c>
      <c r="L59" s="283">
        <f t="shared" si="33"/>
        <v>0</v>
      </c>
      <c r="M59" s="283">
        <f t="shared" si="33"/>
        <v>0</v>
      </c>
      <c r="N59" s="283">
        <f t="shared" si="33"/>
        <v>0</v>
      </c>
      <c r="O59" s="282"/>
      <c r="P59" s="282"/>
      <c r="Q59" s="282"/>
    </row>
    <row r="60" spans="2:17" ht="10.9" customHeight="1" x14ac:dyDescent="0.2">
      <c r="B60" s="582" t="s">
        <v>2457</v>
      </c>
      <c r="C60" s="561"/>
      <c r="E60" s="283"/>
      <c r="F60" s="283"/>
      <c r="G60" s="283"/>
      <c r="H60" s="283"/>
      <c r="I60" s="283"/>
      <c r="J60" s="283"/>
      <c r="K60" s="283"/>
      <c r="L60" s="283"/>
      <c r="M60" s="283"/>
      <c r="N60" s="283"/>
      <c r="O60" s="282"/>
      <c r="P60" s="282"/>
      <c r="Q60" s="282"/>
    </row>
    <row r="61" spans="2:17" ht="10.9" customHeight="1" x14ac:dyDescent="0.2">
      <c r="B61" s="583"/>
      <c r="C61" s="561" t="s">
        <v>2458</v>
      </c>
      <c r="E61" s="283">
        <f>IF(OR(E9="NA",Table1!E8="NA"),"NA",-SUM(E9)+SUM(Table1!E8))</f>
        <v>0</v>
      </c>
      <c r="F61" s="283">
        <f>IF(OR(F9="NA",Table1!F8="NA"),"NA",-SUM(F9)+SUM(Table1!F8))</f>
        <v>0</v>
      </c>
      <c r="G61" s="283">
        <f>IF(OR(G9="NA",Table1!G8="NA"),"NA",-SUM(G9)+SUM(Table1!G8))</f>
        <v>0</v>
      </c>
      <c r="H61" s="283">
        <f>IF(OR(H9="NA",Table1!H8="NA"),"NA",-SUM(H9)+SUM(Table1!H8))</f>
        <v>2.9103830456733704E-11</v>
      </c>
      <c r="I61" s="283">
        <f>IF(OR(I9="NA",Table1!I8="NA"),"NA",-SUM(I9)+SUM(Table1!I8))</f>
        <v>0</v>
      </c>
      <c r="J61" s="283">
        <f>IF(OR(J9="NA",Table1!J8="NA"),"NA",-SUM(J9)+SUM(Table1!J8))</f>
        <v>0</v>
      </c>
      <c r="K61" s="283">
        <f>IF(OR(K9="NA",Table1!K8="NA"),"NA",-SUM(K9)+SUM(Table1!K8))</f>
        <v>0</v>
      </c>
      <c r="L61" s="283">
        <f>IF(OR(L9="NA",Table1!L8="NA"),"NA",-SUM(L9)+SUM(Table1!L8))</f>
        <v>0</v>
      </c>
      <c r="M61" s="283">
        <f>IF(OR(M9="NA",Table1!M8="NA"),"NA",-SUM(M9)+SUM(Table1!M8))</f>
        <v>2.9103830456733704E-11</v>
      </c>
      <c r="N61" s="283">
        <f>IF(OR(N9="NA",Table1!N8="NA"),"NA",-SUM(N9)+SUM(Table1!N8))</f>
        <v>0</v>
      </c>
      <c r="O61" s="282"/>
      <c r="P61" s="282"/>
      <c r="Q61" s="282"/>
    </row>
    <row r="62" spans="2:17" ht="10.9" customHeight="1" x14ac:dyDescent="0.2">
      <c r="B62" s="583"/>
      <c r="C62" s="561" t="s">
        <v>2459</v>
      </c>
      <c r="E62" s="283">
        <f>IF(OR(E10="NA",Table1!E9="NA"),"NA",-SUM(E10)+SUM(Table1!E9))</f>
        <v>0</v>
      </c>
      <c r="F62" s="283">
        <f>IF(OR(F10="NA",Table1!F9="NA"),"NA",-SUM(F10)+SUM(Table1!F9))</f>
        <v>0</v>
      </c>
      <c r="G62" s="283">
        <f>IF(OR(G10="NA",Table1!G9="NA"),"NA",-SUM(G10)+SUM(Table1!G9))</f>
        <v>0</v>
      </c>
      <c r="H62" s="283">
        <f>IF(OR(H10="NA",Table1!H9="NA"),"NA",-SUM(H10)+SUM(Table1!H9))</f>
        <v>1.4551915228366852E-11</v>
      </c>
      <c r="I62" s="283">
        <f>IF(OR(I10="NA",Table1!I9="NA"),"NA",-SUM(I10)+SUM(Table1!I9))</f>
        <v>0</v>
      </c>
      <c r="J62" s="283">
        <f>IF(OR(J10="NA",Table1!J9="NA"),"NA",-SUM(J10)+SUM(Table1!J9))</f>
        <v>0</v>
      </c>
      <c r="K62" s="283">
        <f>IF(OR(K10="NA",Table1!K9="NA"),"NA",-SUM(K10)+SUM(Table1!K9))</f>
        <v>0</v>
      </c>
      <c r="L62" s="283">
        <f>IF(OR(L10="NA",Table1!L9="NA"),"NA",-SUM(L10)+SUM(Table1!L9))</f>
        <v>0</v>
      </c>
      <c r="M62" s="283">
        <f>IF(OR(M10="NA",Table1!M9="NA"),"NA",-SUM(M10)+SUM(Table1!M9))</f>
        <v>2.9103830456733704E-11</v>
      </c>
      <c r="N62" s="283">
        <f>IF(OR(N10="NA",Table1!N9="NA"),"NA",-SUM(N10)+SUM(Table1!N9))</f>
        <v>1.4551915228366852E-11</v>
      </c>
      <c r="O62" s="282"/>
      <c r="P62" s="282"/>
      <c r="Q62" s="282"/>
    </row>
    <row r="63" spans="2:17" ht="10.9" customHeight="1" x14ac:dyDescent="0.2">
      <c r="B63" s="583"/>
      <c r="C63" s="561" t="s">
        <v>2460</v>
      </c>
      <c r="E63" s="283">
        <f>IF(OR(E11="NA",Table1!E42="NA"),"NA",-SUM(E11)+SUM(Table1!E42))</f>
        <v>0</v>
      </c>
      <c r="F63" s="283">
        <f>IF(OR(F11="NA",Table1!F42="NA"),"NA",-SUM(F11)+SUM(Table1!F42))</f>
        <v>0</v>
      </c>
      <c r="G63" s="283">
        <f>IF(OR(G11="NA",Table1!G42="NA"),"NA",-SUM(G11)+SUM(Table1!G42))</f>
        <v>0</v>
      </c>
      <c r="H63" s="283">
        <f>IF(OR(H11="NA",Table1!H42="NA"),"NA",-SUM(H11)+SUM(Table1!H42))</f>
        <v>0</v>
      </c>
      <c r="I63" s="283">
        <f>IF(OR(I11="NA",Table1!I42="NA"),"NA",-SUM(I11)+SUM(Table1!I42))</f>
        <v>0</v>
      </c>
      <c r="J63" s="283">
        <f>IF(OR(J11="NA",Table1!J42="NA"),"NA",-SUM(J11)+SUM(Table1!J42))</f>
        <v>0</v>
      </c>
      <c r="K63" s="283">
        <f>IF(OR(K11="NA",Table1!K42="NA"),"NA",-SUM(K11)+SUM(Table1!K42))</f>
        <v>0</v>
      </c>
      <c r="L63" s="283">
        <f>IF(OR(L11="NA",Table1!L42="NA"),"NA",-SUM(L11)+SUM(Table1!L42))</f>
        <v>0</v>
      </c>
      <c r="M63" s="283">
        <f>IF(OR(M11="NA",Table1!M42="NA"),"NA",-SUM(M11)+SUM(Table1!M42))</f>
        <v>0</v>
      </c>
      <c r="N63" s="283">
        <f>IF(OR(N11="NA",Table1!N42="NA"),"NA",-SUM(N11)+SUM(Table1!N42))</f>
        <v>0</v>
      </c>
      <c r="O63" s="282"/>
      <c r="P63" s="282"/>
      <c r="Q63" s="282"/>
    </row>
    <row r="64" spans="2:17" ht="10.9" customHeight="1" x14ac:dyDescent="0.2">
      <c r="B64" s="583"/>
      <c r="C64" s="561" t="s">
        <v>2461</v>
      </c>
      <c r="E64" s="283">
        <f>IF(OR(E12="NA",Table1!E52="NA"),"NA",-SUM(E12)+SUM(Table1!E52))</f>
        <v>0</v>
      </c>
      <c r="F64" s="283">
        <f>IF(OR(F12="NA",Table1!F52="NA"),"NA",-SUM(F12)+SUM(Table1!F52))</f>
        <v>0</v>
      </c>
      <c r="G64" s="283">
        <f>IF(OR(G12="NA",Table1!G52="NA"),"NA",-SUM(G12)+SUM(Table1!G52))</f>
        <v>0</v>
      </c>
      <c r="H64" s="283">
        <f>IF(OR(H12="NA",Table1!H52="NA"),"NA",-SUM(H12)+SUM(Table1!H52))</f>
        <v>4.5474735088646412E-13</v>
      </c>
      <c r="I64" s="283">
        <f>IF(OR(I12="NA",Table1!I52="NA"),"NA",-SUM(I12)+SUM(Table1!I52))</f>
        <v>0</v>
      </c>
      <c r="J64" s="283">
        <f>IF(OR(J12="NA",Table1!J52="NA"),"NA",-SUM(J12)+SUM(Table1!J52))</f>
        <v>0</v>
      </c>
      <c r="K64" s="283">
        <f>IF(OR(K12="NA",Table1!K52="NA"),"NA",-SUM(K12)+SUM(Table1!K52))</f>
        <v>0</v>
      </c>
      <c r="L64" s="283">
        <f>IF(OR(L12="NA",Table1!L52="NA"),"NA",-SUM(L12)+SUM(Table1!L52))</f>
        <v>0</v>
      </c>
      <c r="M64" s="283">
        <f>IF(OR(M12="NA",Table1!M52="NA"),"NA",-SUM(M12)+SUM(Table1!M52))</f>
        <v>-2.6147972675971687E-12</v>
      </c>
      <c r="N64" s="283">
        <f>IF(OR(N12="NA",Table1!N52="NA"),"NA",-SUM(N12)+SUM(Table1!N52))</f>
        <v>0</v>
      </c>
      <c r="O64" s="282"/>
      <c r="P64" s="282"/>
      <c r="Q64" s="282"/>
    </row>
    <row r="65" spans="2:17" ht="10.9" customHeight="1" x14ac:dyDescent="0.2">
      <c r="B65" s="583"/>
      <c r="C65" s="561" t="s">
        <v>2462</v>
      </c>
      <c r="E65" s="283">
        <f>IF(OR(E13="NA",Table1!E62="NA"),"NA",-SUM(E13)+SUM(Table1!E62))</f>
        <v>0</v>
      </c>
      <c r="F65" s="283">
        <f>IF(OR(F13="NA",Table1!F62="NA"),"NA",-SUM(F13)+SUM(Table1!F62))</f>
        <v>0</v>
      </c>
      <c r="G65" s="283">
        <f>IF(OR(G13="NA",Table1!G62="NA"),"NA",-SUM(G13)+SUM(Table1!G62))</f>
        <v>0</v>
      </c>
      <c r="H65" s="283">
        <f>IF(OR(H13="NA",Table1!H62="NA"),"NA",-SUM(H13)+SUM(Table1!H62))</f>
        <v>7.2759576141834259E-12</v>
      </c>
      <c r="I65" s="283">
        <f>IF(OR(I13="NA",Table1!I62="NA"),"NA",-SUM(I13)+SUM(Table1!I62))</f>
        <v>0</v>
      </c>
      <c r="J65" s="283">
        <f>IF(OR(J13="NA",Table1!J62="NA"),"NA",-SUM(J13)+SUM(Table1!J62))</f>
        <v>0</v>
      </c>
      <c r="K65" s="283">
        <f>IF(OR(K13="NA",Table1!K62="NA"),"NA",-SUM(K13)+SUM(Table1!K62))</f>
        <v>0</v>
      </c>
      <c r="L65" s="283">
        <f>IF(OR(L13="NA",Table1!L62="NA"),"NA",-SUM(L13)+SUM(Table1!L62))</f>
        <v>0</v>
      </c>
      <c r="M65" s="283">
        <f>IF(OR(M13="NA",Table1!M62="NA"),"NA",-SUM(M13)+SUM(Table1!M62))</f>
        <v>1.4551915228366852E-11</v>
      </c>
      <c r="N65" s="283">
        <f>IF(OR(N13="NA",Table1!N62="NA"),"NA",-SUM(N13)+SUM(Table1!N62))</f>
        <v>1.4551915228366852E-11</v>
      </c>
      <c r="O65" s="282"/>
      <c r="P65" s="282"/>
      <c r="Q65" s="282"/>
    </row>
    <row r="66" spans="2:17" ht="10.9" customHeight="1" x14ac:dyDescent="0.2">
      <c r="B66" s="583"/>
      <c r="C66" s="561" t="s">
        <v>2463</v>
      </c>
      <c r="E66" s="283">
        <f>IF(OR(E14="NA",Table2!E8="NA"),"NA",-SUM(E14)+SUM(Table2!E8))</f>
        <v>1453.7820000000065</v>
      </c>
      <c r="F66" s="283">
        <f>IF(OR(F14="NA",Table2!F8="NA"),"NA",-SUM(F14)+SUM(Table2!F8))</f>
        <v>486.1260000000002</v>
      </c>
      <c r="G66" s="283">
        <f>IF(OR(G14="NA",Table2!G8="NA"),"NA",-SUM(G14)+SUM(Table2!G8))</f>
        <v>0</v>
      </c>
      <c r="H66" s="283">
        <f>IF(OR(H14="NA",Table2!H8="NA"),"NA",-SUM(H14)+SUM(Table2!H8))</f>
        <v>1939.9080000000249</v>
      </c>
      <c r="I66" s="283">
        <f>IF(OR(I14="NA",Table2!I8="NA"),"NA",-SUM(I14)+SUM(Table2!I8))</f>
        <v>22.577999999994063</v>
      </c>
      <c r="J66" s="283">
        <f>IF(OR(J14="NA",Table2!J8="NA"),"NA",-SUM(J14)+SUM(Table2!J8))</f>
        <v>629.09700000000157</v>
      </c>
      <c r="K66" s="283">
        <f>IF(OR(K14="NA",Table2!K8="NA"),"NA",-SUM(K14)+SUM(Table2!K8))</f>
        <v>1553.9639999999999</v>
      </c>
      <c r="L66" s="283">
        <f>IF(OR(L14="NA",Table2!L8="NA"),"NA",-SUM(L14)+SUM(Table2!L8))</f>
        <v>0</v>
      </c>
      <c r="M66" s="283">
        <f>IF(OR(M14="NA",Table2!M8="NA"),"NA",-SUM(M14)+SUM(Table2!M8))</f>
        <v>4145.5469999999914</v>
      </c>
      <c r="N66" s="283">
        <f>IF(OR(N14="NA",Table2!N8="NA"),"NA",-SUM(N14)+SUM(Table2!N8))</f>
        <v>1962.4859999999753</v>
      </c>
      <c r="O66" s="282"/>
      <c r="P66" s="282"/>
      <c r="Q66" s="282"/>
    </row>
    <row r="67" spans="2:17" ht="10.9" customHeight="1" x14ac:dyDescent="0.2">
      <c r="B67" s="583"/>
      <c r="C67" s="561" t="s">
        <v>2464</v>
      </c>
      <c r="E67" s="283">
        <f>IF(OR(E15="NA",Table2!E9="NA"),"NA",-SUM(E15)+SUM(Table2!E9))</f>
        <v>0</v>
      </c>
      <c r="F67" s="283">
        <f>IF(OR(F15="NA",Table2!F9="NA"),"NA",-SUM(F15)+SUM(Table2!F9))</f>
        <v>0</v>
      </c>
      <c r="G67" s="283">
        <f>IF(OR(G15="NA",Table2!G9="NA"),"NA",-SUM(G15)+SUM(Table2!G9))</f>
        <v>0</v>
      </c>
      <c r="H67" s="283">
        <f>IF(OR(H15="NA",Table2!H9="NA"),"NA",-SUM(H15)+SUM(Table2!H9))</f>
        <v>0</v>
      </c>
      <c r="I67" s="283">
        <f>IF(OR(I15="NA",Table2!I9="NA"),"NA",-SUM(I15)+SUM(Table2!I9))</f>
        <v>0</v>
      </c>
      <c r="J67" s="283">
        <f>IF(OR(J15="NA",Table2!J9="NA"),"NA",-SUM(J15)+SUM(Table2!J9))</f>
        <v>0</v>
      </c>
      <c r="K67" s="283">
        <f>IF(OR(K15="NA",Table2!K9="NA"),"NA",-SUM(K15)+SUM(Table2!K9))</f>
        <v>0</v>
      </c>
      <c r="L67" s="283">
        <f>IF(OR(L15="NA",Table2!L9="NA"),"NA",-SUM(L15)+SUM(Table2!L9))</f>
        <v>0</v>
      </c>
      <c r="M67" s="283">
        <f>IF(OR(M15="NA",Table2!M9="NA"),"NA",-SUM(M15)+SUM(Table2!M9))</f>
        <v>-7.2759576141834259E-12</v>
      </c>
      <c r="N67" s="283">
        <f>IF(OR(N15="NA",Table2!N9="NA"),"NA",-SUM(N15)+SUM(Table2!N9))</f>
        <v>0</v>
      </c>
      <c r="O67" s="282"/>
      <c r="P67" s="282"/>
      <c r="Q67" s="282"/>
    </row>
    <row r="68" spans="2:17" ht="10.9" customHeight="1" x14ac:dyDescent="0.2">
      <c r="B68" s="583"/>
      <c r="C68" s="561" t="s">
        <v>2465</v>
      </c>
      <c r="E68" s="283">
        <f>IF(OR(E16="NA",Table2!E14="NA"),"NA",-SUM(E16)+SUM(Table2!E14))</f>
        <v>0</v>
      </c>
      <c r="F68" s="283">
        <f>IF(OR(F16="NA",Table2!F14="NA"),"NA",-SUM(F16)+SUM(Table2!F14))</f>
        <v>0</v>
      </c>
      <c r="G68" s="283">
        <f>IF(OR(G16="NA",Table2!G14="NA"),"NA",-SUM(G16)+SUM(Table2!G14))</f>
        <v>0</v>
      </c>
      <c r="H68" s="283">
        <f>IF(OR(H16="NA",Table2!H14="NA"),"NA",-SUM(H16)+SUM(Table2!H14))</f>
        <v>0</v>
      </c>
      <c r="I68" s="283">
        <f>IF(OR(I16="NA",Table2!I14="NA"),"NA",-SUM(I16)+SUM(Table2!I14))</f>
        <v>0</v>
      </c>
      <c r="J68" s="283">
        <f>IF(OR(J16="NA",Table2!J14="NA"),"NA",-SUM(J16)+SUM(Table2!J14))</f>
        <v>0</v>
      </c>
      <c r="K68" s="283">
        <f>IF(OR(K16="NA",Table2!K14="NA"),"NA",-SUM(K16)+SUM(Table2!K14))</f>
        <v>0</v>
      </c>
      <c r="L68" s="283">
        <f>IF(OR(L16="NA",Table2!L14="NA"),"NA",-SUM(L16)+SUM(Table2!L14))</f>
        <v>0</v>
      </c>
      <c r="M68" s="283">
        <f>IF(OR(M16="NA",Table2!M14="NA"),"NA",-SUM(M16)+SUM(Table2!M14))</f>
        <v>0</v>
      </c>
      <c r="N68" s="283">
        <f>IF(OR(N16="NA",Table2!N14="NA"),"NA",-SUM(N16)+SUM(Table2!N14))</f>
        <v>0</v>
      </c>
      <c r="O68" s="282"/>
      <c r="P68" s="282"/>
      <c r="Q68" s="282"/>
    </row>
    <row r="69" spans="2:17" ht="10.9" customHeight="1" x14ac:dyDescent="0.2">
      <c r="B69" s="583"/>
      <c r="C69" s="561" t="s">
        <v>2466</v>
      </c>
      <c r="E69" s="283">
        <f>IF(OR(E17="NA",Table2!E16="NA"),"NA",-SUM(E17)+SUM(Table2!E16))</f>
        <v>0</v>
      </c>
      <c r="F69" s="283">
        <f>IF(OR(F17="NA",Table2!F16="NA"),"NA",-SUM(F17)+SUM(Table2!F16))</f>
        <v>0</v>
      </c>
      <c r="G69" s="283">
        <f>IF(OR(G17="NA",Table2!G16="NA"),"NA",-SUM(G17)+SUM(Table2!G16))</f>
        <v>0</v>
      </c>
      <c r="H69" s="283">
        <f>IF(OR(H17="NA",Table2!H16="NA"),"NA",-SUM(H17)+SUM(Table2!H16))</f>
        <v>0</v>
      </c>
      <c r="I69" s="283">
        <f>IF(OR(I17="NA",Table2!I16="NA"),"NA",-SUM(I17)+SUM(Table2!I16))</f>
        <v>0</v>
      </c>
      <c r="J69" s="283">
        <f>IF(OR(J17="NA",Table2!J16="NA"),"NA",-SUM(J17)+SUM(Table2!J16))</f>
        <v>0</v>
      </c>
      <c r="K69" s="283">
        <f>IF(OR(K17="NA",Table2!K16="NA"),"NA",-SUM(K17)+SUM(Table2!K16))</f>
        <v>0</v>
      </c>
      <c r="L69" s="283">
        <f>IF(OR(L17="NA",Table2!L16="NA"),"NA",-SUM(L17)+SUM(Table2!L16))</f>
        <v>0</v>
      </c>
      <c r="M69" s="283">
        <f>IF(OR(M17="NA",Table2!M16="NA"),"NA",-SUM(M17)+SUM(Table2!M16))</f>
        <v>0</v>
      </c>
      <c r="N69" s="283">
        <f>IF(OR(N17="NA",Table2!N16="NA"),"NA",-SUM(N17)+SUM(Table2!N16))</f>
        <v>0</v>
      </c>
      <c r="O69" s="282"/>
      <c r="P69" s="282"/>
      <c r="Q69" s="282"/>
    </row>
    <row r="70" spans="2:17" ht="10.9" customHeight="1" x14ac:dyDescent="0.2">
      <c r="B70" s="583"/>
      <c r="C70" s="561" t="s">
        <v>2467</v>
      </c>
      <c r="E70" s="283">
        <f>IF(OR(E18="NA",Table2!E20="NA"),"NA",-SUM(E18)+SUM(Table2!E20))</f>
        <v>0</v>
      </c>
      <c r="F70" s="283">
        <f>IF(OR(F18="NA",Table2!F20="NA"),"NA",-SUM(F18)+SUM(Table2!F20))</f>
        <v>0</v>
      </c>
      <c r="G70" s="283">
        <f>IF(OR(G18="NA",Table2!G20="NA"),"NA",-SUM(G18)+SUM(Table2!G20))</f>
        <v>0</v>
      </c>
      <c r="H70" s="283">
        <f>IF(OR(H18="NA",Table2!H20="NA"),"NA",-SUM(H18)+SUM(Table2!H20))</f>
        <v>0</v>
      </c>
      <c r="I70" s="283">
        <f>IF(OR(I18="NA",Table2!I20="NA"),"NA",-SUM(I18)+SUM(Table2!I20))</f>
        <v>0</v>
      </c>
      <c r="J70" s="283">
        <f>IF(OR(J18="NA",Table2!J20="NA"),"NA",-SUM(J18)+SUM(Table2!J20))</f>
        <v>0</v>
      </c>
      <c r="K70" s="283">
        <f>IF(OR(K18="NA",Table2!K20="NA"),"NA",-SUM(K18)+SUM(Table2!K20))</f>
        <v>0</v>
      </c>
      <c r="L70" s="283">
        <f>IF(OR(L18="NA",Table2!L20="NA"),"NA",-SUM(L18)+SUM(Table2!L20))</f>
        <v>0</v>
      </c>
      <c r="M70" s="283">
        <f>IF(OR(M18="NA",Table2!M20="NA"),"NA",-SUM(M18)+SUM(Table2!M20))</f>
        <v>0</v>
      </c>
      <c r="N70" s="283">
        <f>IF(OR(N18="NA",Table2!N20="NA"),"NA",-SUM(N18)+SUM(Table2!N20))</f>
        <v>0</v>
      </c>
      <c r="O70" s="282"/>
      <c r="P70" s="282"/>
      <c r="Q70" s="282"/>
    </row>
    <row r="71" spans="2:17" ht="10.9" customHeight="1" x14ac:dyDescent="0.2">
      <c r="B71" s="583"/>
      <c r="C71" s="561" t="s">
        <v>2468</v>
      </c>
      <c r="E71" s="283">
        <f>IF(OR(E19="NA",Table2!E24="NA"),"NA",-SUM(E19)+SUM(Table2!E24))</f>
        <v>0</v>
      </c>
      <c r="F71" s="283">
        <f>IF(OR(F19="NA",Table2!F24="NA"),"NA",-SUM(F19)+SUM(Table2!F24))</f>
        <v>0</v>
      </c>
      <c r="G71" s="283">
        <f>IF(OR(G19="NA",Table2!G24="NA"),"NA",-SUM(G19)+SUM(Table2!G24))</f>
        <v>0</v>
      </c>
      <c r="H71" s="283">
        <f>IF(OR(H19="NA",Table2!H24="NA"),"NA",-SUM(H19)+SUM(Table2!H24))</f>
        <v>-7.2759576141834259E-12</v>
      </c>
      <c r="I71" s="283">
        <f>IF(OR(I19="NA",Table2!I24="NA"),"NA",-SUM(I19)+SUM(Table2!I24))</f>
        <v>0</v>
      </c>
      <c r="J71" s="283">
        <f>IF(OR(J19="NA",Table2!J24="NA"),"NA",-SUM(J19)+SUM(Table2!J24))</f>
        <v>0</v>
      </c>
      <c r="K71" s="283">
        <f>IF(OR(K19="NA",Table2!K24="NA"),"NA",-SUM(K19)+SUM(Table2!K24))</f>
        <v>0</v>
      </c>
      <c r="L71" s="283">
        <f>IF(OR(L19="NA",Table2!L24="NA"),"NA",-SUM(L19)+SUM(Table2!L24))</f>
        <v>0</v>
      </c>
      <c r="M71" s="283">
        <f>IF(OR(M19="NA",Table2!M24="NA"),"NA",-SUM(M19)+SUM(Table2!M24))</f>
        <v>0</v>
      </c>
      <c r="N71" s="283">
        <f>IF(OR(N19="NA",Table2!N24="NA"),"NA",-SUM(N19)+SUM(Table2!N24))</f>
        <v>-7.2759576141834259E-12</v>
      </c>
      <c r="O71" s="282"/>
      <c r="P71" s="282"/>
      <c r="Q71" s="282"/>
    </row>
    <row r="72" spans="2:17" ht="10.9" customHeight="1" x14ac:dyDescent="0.2">
      <c r="B72" s="583"/>
      <c r="C72" s="561" t="s">
        <v>2469</v>
      </c>
      <c r="E72" s="283">
        <f>IF(OR(E20="NA",Table2!E34="NA"),"NA",-SUM(E20)+SUM(Table2!E34))</f>
        <v>0</v>
      </c>
      <c r="F72" s="283">
        <f>IF(OR(F20="NA",Table2!F34="NA"),"NA",-SUM(F20)+SUM(Table2!F34))</f>
        <v>0</v>
      </c>
      <c r="G72" s="283">
        <f>IF(OR(G20="NA",Table2!G34="NA"),"NA",-SUM(G20)+SUM(Table2!G34))</f>
        <v>0</v>
      </c>
      <c r="H72" s="283">
        <f>IF(OR(H20="NA",Table2!H34="NA"),"NA",-SUM(H20)+SUM(Table2!H34))</f>
        <v>0</v>
      </c>
      <c r="I72" s="283">
        <f>IF(OR(I20="NA",Table2!I34="NA"),"NA",-SUM(I20)+SUM(Table2!I34))</f>
        <v>0</v>
      </c>
      <c r="J72" s="283">
        <f>IF(OR(J20="NA",Table2!J34="NA"),"NA",-SUM(J20)+SUM(Table2!J34))</f>
        <v>0</v>
      </c>
      <c r="K72" s="283">
        <f>IF(OR(K20="NA",Table2!K34="NA"),"NA",-SUM(K20)+SUM(Table2!K34))</f>
        <v>0</v>
      </c>
      <c r="L72" s="283">
        <f>IF(OR(L20="NA",Table2!L34="NA"),"NA",-SUM(L20)+SUM(Table2!L34))</f>
        <v>0</v>
      </c>
      <c r="M72" s="283">
        <f>IF(OR(M20="NA",Table2!M34="NA"),"NA",-SUM(M20)+SUM(Table2!M34))</f>
        <v>-1.4551915228366852E-11</v>
      </c>
      <c r="N72" s="283">
        <f>IF(OR(N20="NA",Table2!N34="NA"),"NA",-SUM(N20)+SUM(Table2!N34))</f>
        <v>0</v>
      </c>
      <c r="O72" s="282"/>
      <c r="P72" s="282"/>
      <c r="Q72" s="282"/>
    </row>
    <row r="73" spans="2:17" ht="10.9" customHeight="1" x14ac:dyDescent="0.2">
      <c r="B73" s="583"/>
      <c r="C73" s="561" t="s">
        <v>2470</v>
      </c>
      <c r="E73" s="283">
        <f>IF(OR(E21="NA",Table2!E38="NA"),"NA",-SUM(E21)+SUM(Table2!E38))</f>
        <v>0</v>
      </c>
      <c r="F73" s="283">
        <f>IF(OR(F21="NA",Table2!F38="NA"),"NA",-SUM(F21)+SUM(Table2!F38))</f>
        <v>0</v>
      </c>
      <c r="G73" s="283">
        <f>IF(OR(G21="NA",Table2!G38="NA"),"NA",-SUM(G21)+SUM(Table2!G38))</f>
        <v>0</v>
      </c>
      <c r="H73" s="283">
        <f>IF(OR(H21="NA",Table2!H38="NA"),"NA",-SUM(H21)+SUM(Table2!H38))</f>
        <v>1.4551915228366852E-11</v>
      </c>
      <c r="I73" s="283">
        <f>IF(OR(I21="NA",Table2!I38="NA"),"NA",-SUM(I21)+SUM(Table2!I38))</f>
        <v>0</v>
      </c>
      <c r="J73" s="283">
        <f>IF(OR(J21="NA",Table2!J38="NA"),"NA",-SUM(J21)+SUM(Table2!J38))</f>
        <v>0</v>
      </c>
      <c r="K73" s="283">
        <f>IF(OR(K21="NA",Table2!K38="NA"),"NA",-SUM(K21)+SUM(Table2!K38))</f>
        <v>0</v>
      </c>
      <c r="L73" s="283">
        <f>IF(OR(L21="NA",Table2!L38="NA"),"NA",-SUM(L21)+SUM(Table2!L38))</f>
        <v>0</v>
      </c>
      <c r="M73" s="283">
        <f>IF(OR(M21="NA",Table2!M38="NA"),"NA",-SUM(M21)+SUM(Table2!M38))</f>
        <v>7.2759576141834259E-12</v>
      </c>
      <c r="N73" s="283">
        <f>IF(OR(N21="NA",Table2!N38="NA"),"NA",-SUM(N21)+SUM(Table2!N38))</f>
        <v>1.4551915228366852E-11</v>
      </c>
      <c r="O73" s="282"/>
      <c r="P73" s="282"/>
      <c r="Q73" s="282"/>
    </row>
    <row r="74" spans="2:17" ht="10.9" customHeight="1" x14ac:dyDescent="0.2">
      <c r="B74" s="583"/>
      <c r="C74" s="561" t="s">
        <v>2471</v>
      </c>
      <c r="E74" s="283">
        <f>IF(OR(E24="NA",Table3!E9="NA"),"NA",-SUM(E24)+SUM(Table3!E9))</f>
        <v>0</v>
      </c>
      <c r="F74" s="283">
        <f>IF(OR(F24="NA",Table3!F9="NA"),"NA",-SUM(F24)+SUM(Table3!F9))</f>
        <v>0</v>
      </c>
      <c r="G74" s="283">
        <f>IF(OR(G24="NA",Table3!G9="NA"),"NA",-SUM(G24)+SUM(Table3!G9))</f>
        <v>0</v>
      </c>
      <c r="H74" s="283">
        <f>IF(OR(H24="NA",Table3!H9="NA"),"NA",-SUM(H24)+SUM(Table3!H9))</f>
        <v>-1.8189894035458565E-12</v>
      </c>
      <c r="I74" s="283">
        <f>IF(OR(I24="NA",Table3!I9="NA"),"NA",-SUM(I24)+SUM(Table3!I9))</f>
        <v>0</v>
      </c>
      <c r="J74" s="283">
        <f>IF(OR(J24="NA",Table3!J9="NA"),"NA",-SUM(J24)+SUM(Table3!J9))</f>
        <v>0</v>
      </c>
      <c r="K74" s="283">
        <f>IF(OR(K24="NA",Table3!K9="NA"),"NA",-SUM(K24)+SUM(Table3!K9))</f>
        <v>0</v>
      </c>
      <c r="L74" s="283">
        <f>IF(OR(L24="NA",Table3!L9="NA"),"NA",-SUM(L24)+SUM(Table3!L9))</f>
        <v>0</v>
      </c>
      <c r="M74" s="283">
        <f>IF(OR(M24="NA",Table3!M9="NA"),"NA",-SUM(M24)+SUM(Table3!M9))</f>
        <v>0</v>
      </c>
      <c r="N74" s="283">
        <f>IF(OR(N24="NA",Table3!N9="NA"),"NA",-SUM(N24)+SUM(Table3!N9))</f>
        <v>-1.8189894035458565E-12</v>
      </c>
      <c r="O74" s="282"/>
      <c r="P74" s="282"/>
      <c r="Q74" s="282"/>
    </row>
    <row r="75" spans="2:17" ht="10.9" customHeight="1" x14ac:dyDescent="0.2">
      <c r="B75" s="583"/>
      <c r="C75" s="561" t="s">
        <v>2472</v>
      </c>
      <c r="E75" s="283">
        <f>IF(OR(E25="NA",Table3!E10="NA"),"NA",-SUM(E25)+SUM(Table3!E10))</f>
        <v>0</v>
      </c>
      <c r="F75" s="283">
        <f>IF(OR(F25="NA",Table3!F10="NA"),"NA",-SUM(F25)+SUM(Table3!F10))</f>
        <v>0</v>
      </c>
      <c r="G75" s="283">
        <f>IF(OR(G25="NA",Table3!G10="NA"),"NA",-SUM(G25)+SUM(Table3!G10))</f>
        <v>0</v>
      </c>
      <c r="H75" s="283">
        <f>IF(OR(H25="NA",Table3!H10="NA"),"NA",-SUM(H25)+SUM(Table3!H10))</f>
        <v>-1.8189894035458565E-12</v>
      </c>
      <c r="I75" s="283">
        <f>IF(OR(I25="NA",Table3!I10="NA"),"NA",-SUM(I25)+SUM(Table3!I10))</f>
        <v>0</v>
      </c>
      <c r="J75" s="283">
        <f>IF(OR(J25="NA",Table3!J10="NA"),"NA",-SUM(J25)+SUM(Table3!J10))</f>
        <v>0</v>
      </c>
      <c r="K75" s="283">
        <f>IF(OR(K25="NA",Table3!K10="NA"),"NA",-SUM(K25)+SUM(Table3!K10))</f>
        <v>0</v>
      </c>
      <c r="L75" s="283">
        <f>IF(OR(L25="NA",Table3!L10="NA"),"NA",-SUM(L25)+SUM(Table3!L10))</f>
        <v>0</v>
      </c>
      <c r="M75" s="283">
        <f>IF(OR(M25="NA",Table3!M10="NA"),"NA",-SUM(M25)+SUM(Table3!M10))</f>
        <v>0</v>
      </c>
      <c r="N75" s="283">
        <f>IF(OR(N25="NA",Table3!N10="NA"),"NA",-SUM(N25)+SUM(Table3!N10))</f>
        <v>-1.8189894035458565E-12</v>
      </c>
      <c r="O75" s="282"/>
      <c r="P75" s="282"/>
      <c r="Q75" s="282"/>
    </row>
    <row r="76" spans="2:17" ht="10.9" customHeight="1" x14ac:dyDescent="0.2">
      <c r="B76" s="583"/>
      <c r="C76" s="561" t="s">
        <v>2473</v>
      </c>
      <c r="E76" s="283">
        <f>IF(OR(E26="NA",Table3!E15="NA"),"NA",-SUM(E26)+SUM(Table3!E15))</f>
        <v>0</v>
      </c>
      <c r="F76" s="283">
        <f>IF(OR(F26="NA",Table3!F15="NA"),"NA",-SUM(F26)+SUM(Table3!F15))</f>
        <v>0</v>
      </c>
      <c r="G76" s="283">
        <f>IF(OR(G26="NA",Table3!G15="NA"),"NA",-SUM(G26)+SUM(Table3!G15))</f>
        <v>0</v>
      </c>
      <c r="H76" s="283">
        <f>IF(OR(H26="NA",Table3!H15="NA"),"NA",-SUM(H26)+SUM(Table3!H15))</f>
        <v>0</v>
      </c>
      <c r="I76" s="283">
        <f>IF(OR(I26="NA",Table3!I15="NA"),"NA",-SUM(I26)+SUM(Table3!I15))</f>
        <v>0</v>
      </c>
      <c r="J76" s="283">
        <f>IF(OR(J26="NA",Table3!J15="NA"),"NA",-SUM(J26)+SUM(Table3!J15))</f>
        <v>0</v>
      </c>
      <c r="K76" s="283">
        <f>IF(OR(K26="NA",Table3!K15="NA"),"NA",-SUM(K26)+SUM(Table3!K15))</f>
        <v>0</v>
      </c>
      <c r="L76" s="283">
        <f>IF(OR(L26="NA",Table3!L15="NA"),"NA",-SUM(L26)+SUM(Table3!L15))</f>
        <v>0</v>
      </c>
      <c r="M76" s="283">
        <f>IF(OR(M26="NA",Table3!M15="NA"),"NA",-SUM(M26)+SUM(Table3!M15))</f>
        <v>0</v>
      </c>
      <c r="N76" s="283">
        <f>IF(OR(N26="NA",Table3!N15="NA"),"NA",-SUM(N26)+SUM(Table3!N15))</f>
        <v>0</v>
      </c>
      <c r="O76" s="282"/>
      <c r="P76" s="282"/>
      <c r="Q76" s="282"/>
    </row>
    <row r="77" spans="2:17" ht="10.9" customHeight="1" x14ac:dyDescent="0.2">
      <c r="B77" s="583"/>
      <c r="C77" s="561" t="s">
        <v>2474</v>
      </c>
      <c r="E77" s="283">
        <f>IF(OR(E27="NA",Table3!E16="NA"),"NA",-SUM(E27)+SUM(Table3!E16))</f>
        <v>0</v>
      </c>
      <c r="F77" s="283">
        <f>IF(OR(F27="NA",Table3!F16="NA"),"NA",-SUM(F27)+SUM(Table3!F16))</f>
        <v>0</v>
      </c>
      <c r="G77" s="283">
        <f>IF(OR(G27="NA",Table3!G16="NA"),"NA",-SUM(G27)+SUM(Table3!G16))</f>
        <v>0</v>
      </c>
      <c r="H77" s="283">
        <f>IF(OR(H27="NA",Table3!H16="NA"),"NA",-SUM(H27)+SUM(Table3!H16))</f>
        <v>0</v>
      </c>
      <c r="I77" s="283">
        <f>IF(OR(I27="NA",Table3!I16="NA"),"NA",-SUM(I27)+SUM(Table3!I16))</f>
        <v>0</v>
      </c>
      <c r="J77" s="283">
        <f>IF(OR(J27="NA",Table3!J16="NA"),"NA",-SUM(J27)+SUM(Table3!J16))</f>
        <v>0</v>
      </c>
      <c r="K77" s="283">
        <f>IF(OR(K27="NA",Table3!K16="NA"),"NA",-SUM(K27)+SUM(Table3!K16))</f>
        <v>0</v>
      </c>
      <c r="L77" s="283">
        <f>IF(OR(L27="NA",Table3!L16="NA"),"NA",-SUM(L27)+SUM(Table3!L16))</f>
        <v>0</v>
      </c>
      <c r="M77" s="283">
        <f>IF(OR(M27="NA",Table3!M16="NA"),"NA",-SUM(M27)+SUM(Table3!M16))</f>
        <v>0</v>
      </c>
      <c r="N77" s="283">
        <f>IF(OR(N27="NA",Table3!N16="NA"),"NA",-SUM(N27)+SUM(Table3!N16))</f>
        <v>0</v>
      </c>
      <c r="O77" s="282"/>
      <c r="P77" s="282"/>
      <c r="Q77" s="282"/>
    </row>
    <row r="78" spans="2:17" ht="10.9" customHeight="1" x14ac:dyDescent="0.2">
      <c r="B78" s="583"/>
      <c r="C78" s="561" t="s">
        <v>2475</v>
      </c>
      <c r="E78" s="283">
        <f>IF(OR(E28="NA",Table3!E17="NA"),"NA",-SUM(E28)+SUM(Table3!E17))</f>
        <v>0</v>
      </c>
      <c r="F78" s="283">
        <f>IF(OR(F28="NA",Table3!F17="NA"),"NA",-SUM(F28)+SUM(Table3!F17))</f>
        <v>0</v>
      </c>
      <c r="G78" s="283">
        <f>IF(OR(G28="NA",Table3!G17="NA"),"NA",-SUM(G28)+SUM(Table3!G17))</f>
        <v>0</v>
      </c>
      <c r="H78" s="283">
        <f>IF(OR(H28="NA",Table3!H17="NA"),"NA",-SUM(H28)+SUM(Table3!H17))</f>
        <v>0</v>
      </c>
      <c r="I78" s="283">
        <f>IF(OR(I28="NA",Table3!I17="NA"),"NA",-SUM(I28)+SUM(Table3!I17))</f>
        <v>0</v>
      </c>
      <c r="J78" s="283">
        <f>IF(OR(J28="NA",Table3!J17="NA"),"NA",-SUM(J28)+SUM(Table3!J17))</f>
        <v>0</v>
      </c>
      <c r="K78" s="283">
        <f>IF(OR(K28="NA",Table3!K17="NA"),"NA",-SUM(K28)+SUM(Table3!K17))</f>
        <v>0</v>
      </c>
      <c r="L78" s="283">
        <f>IF(OR(L28="NA",Table3!L17="NA"),"NA",-SUM(L28)+SUM(Table3!L17))</f>
        <v>0</v>
      </c>
      <c r="M78" s="283">
        <f>IF(OR(M28="NA",Table3!M17="NA"),"NA",-SUM(M28)+SUM(Table3!M17))</f>
        <v>0</v>
      </c>
      <c r="N78" s="283">
        <f>IF(OR(N28="NA",Table3!N17="NA"),"NA",-SUM(N28)+SUM(Table3!N17))</f>
        <v>0</v>
      </c>
      <c r="O78" s="282"/>
      <c r="P78" s="282"/>
      <c r="Q78" s="282"/>
    </row>
    <row r="79" spans="2:17" ht="10.9" customHeight="1" x14ac:dyDescent="0.2">
      <c r="B79" s="590"/>
      <c r="C79" s="592" t="s">
        <v>3529</v>
      </c>
      <c r="E79" s="283">
        <f>IF(OR(E30="NA",Table3!E95="NA",E40="NA"),"NA",-SUM(E30)+SUM(Table3!E95)-SUM(E40))</f>
        <v>0</v>
      </c>
      <c r="F79" s="283">
        <f>IF(OR(F30="NA",Table3!F95="NA",F40="NA"),"NA",-SUM(F30)+SUM(Table3!F95,F40))</f>
        <v>4666.7388340000061</v>
      </c>
      <c r="G79" s="283">
        <f>IF(OR(G30="NA",Table3!G95="NA",G40="NA"),"NA",-SUM(G30)+SUM(Table3!G95,G40))</f>
        <v>397.41799999999967</v>
      </c>
      <c r="H79" s="283">
        <f>IF(OR(H30="NA",Table3!H95="NA",H40="NA"),"NA",-SUM(H30)+SUM(Table3!H95,H40))</f>
        <v>-62843.699749999985</v>
      </c>
      <c r="I79" s="283">
        <f>IF(OR(I30="NA",Table3!I95="NA",I40="NA"),"NA",-SUM(I30)+SUM(Table3!I95,I40))</f>
        <v>119045.53200000001</v>
      </c>
      <c r="J79" s="283">
        <f>IF(OR(J30="NA",Table3!J95="NA",J40="NA"),"NA",-SUM(J30)+SUM(Table3!J95,J40))</f>
        <v>-3600.5623140000121</v>
      </c>
      <c r="K79" s="283">
        <f>IF(OR(K30="NA",Table3!K95="NA",K40="NA"),"NA",-SUM(K30)+SUM(Table3!K95,K40))</f>
        <v>11405.960717999998</v>
      </c>
      <c r="L79" s="283">
        <f>IF(OR(L30="NA",Table3!L95="NA",L40="NA"),"NA",-SUM(L30)+SUM(Table3!L95,L40))</f>
        <v>-1556.9960000000003</v>
      </c>
      <c r="M79" s="283">
        <f>IF(OR(M30="NA",Table3!M95="NA",M40="NA"),"NA",-SUM(M30)+SUM(Table3!M95,M40))</f>
        <v>62450.234654000094</v>
      </c>
      <c r="N79" s="283">
        <f>IF(OR(N30="NA",Table3!N95="NA",N40="NA"),"NA",-SUM(N30)+SUM(Table3!N95,N40))</f>
        <v>56201.832250000021</v>
      </c>
      <c r="O79" s="282"/>
      <c r="P79" s="282"/>
      <c r="Q79" s="282"/>
    </row>
    <row r="80" spans="2:17" ht="10.9" customHeight="1" x14ac:dyDescent="0.2">
      <c r="B80" s="591"/>
      <c r="C80" s="592" t="s">
        <v>2476</v>
      </c>
      <c r="E80" s="283">
        <f>IF(OR(E32="NA",Table3!E22="NA",E39="NA"),"NA",-SUM(E32)+SUM(Table3!E22)-SUM(E39))</f>
        <v>0</v>
      </c>
      <c r="F80" s="283">
        <f>IF(OR(F32="NA",Table3!F22="NA",F39="NA"),"NA",-SUM(F32)+SUM(Table3!F22)-SUM(F39))</f>
        <v>2.5579538487363607E-13</v>
      </c>
      <c r="G80" s="283">
        <f>IF(OR(G32="NA",Table3!G22="NA",G39="NA"),"NA",-SUM(G32)+SUM(Table3!G22)-SUM(G39))</f>
        <v>-494.92000000000007</v>
      </c>
      <c r="H80" s="283">
        <f>IF(OR(H32="NA",Table3!H22="NA",H39="NA"),"NA",-SUM(H32)+SUM(Table3!H22)-SUM(H39))</f>
        <v>-494.91999999999825</v>
      </c>
      <c r="I80" s="283">
        <f>IF(OR(I32="NA",Table3!I22="NA",I39="NA"),"NA",-SUM(I32)+SUM(Table3!I22)-SUM(I39))</f>
        <v>-2.5579538487363607E-13</v>
      </c>
      <c r="J80" s="283">
        <f>IF(OR(J32="NA",Table3!J22="NA",J39="NA"),"NA",-SUM(J32)+SUM(Table3!J22)-SUM(J39))</f>
        <v>4.5474735088646412E-13</v>
      </c>
      <c r="K80" s="283">
        <f>IF(OR(K32="NA",Table3!K22="NA",K39="NA"),"NA",-SUM(K32)+SUM(Table3!K22)-SUM(K39))</f>
        <v>-9483.8379999999997</v>
      </c>
      <c r="L80" s="283">
        <f>IF(OR(L32="NA",Table3!L22="NA",L39="NA"),"NA",-SUM(L32)+SUM(Table3!L22)-SUM(L39))</f>
        <v>-226.82199999999989</v>
      </c>
      <c r="M80" s="283">
        <f>IF(OR(M32="NA",Table3!M22="NA",M39="NA"),"NA",-SUM(M32)+SUM(Table3!M22)-SUM(M39))</f>
        <v>-10205.580000000002</v>
      </c>
      <c r="N80" s="283">
        <f>IF(OR(N32="NA",Table3!N22="NA",N39="NA"),"NA",-SUM(N32)+SUM(Table3!N22)-SUM(N39))</f>
        <v>-494.92000000000007</v>
      </c>
      <c r="O80" s="282"/>
      <c r="P80" s="282"/>
      <c r="Q80" s="282"/>
    </row>
    <row r="81" spans="2:17" ht="10.9" customHeight="1" x14ac:dyDescent="0.2">
      <c r="B81" s="591"/>
      <c r="C81" s="592" t="s">
        <v>1295</v>
      </c>
      <c r="E81" s="283">
        <f>IF(OR(E39="NA",Table3!E24="NA"),"NA",-SUM(E39)+SUM(Table3!E24))</f>
        <v>0</v>
      </c>
      <c r="F81" s="283">
        <f>IF(OR(F39="NA",Table3!F24="NA"),"NA",-SUM(F39)+SUM(Table3!F24))</f>
        <v>0</v>
      </c>
      <c r="G81" s="283">
        <f>IF(OR(G39="NA",Table3!G24="NA"),"NA",-SUM(G39)+SUM(Table3!G24))</f>
        <v>0</v>
      </c>
      <c r="H81" s="283">
        <f>IF(OR(H39="NA",Table3!H24="NA"),"NA",-SUM(H39)+SUM(Table3!H24))</f>
        <v>0</v>
      </c>
      <c r="I81" s="283">
        <f>IF(OR(I39="NA",Table3!I24="NA"),"NA",-SUM(I39)+SUM(Table3!I24))</f>
        <v>0</v>
      </c>
      <c r="J81" s="283">
        <f>IF(OR(J39="NA",Table3!J24="NA"),"NA",-SUM(J39)+SUM(Table3!J24))</f>
        <v>0</v>
      </c>
      <c r="K81" s="283">
        <f>IF(OR(K39="NA",Table3!K24="NA"),"NA",-SUM(K39)+SUM(Table3!K24))</f>
        <v>0</v>
      </c>
      <c r="L81" s="283">
        <f>IF(OR(L39="NA",Table3!L24="NA"),"NA",-SUM(L39)+SUM(Table3!L24))</f>
        <v>0</v>
      </c>
      <c r="M81" s="283">
        <f>IF(OR(M39="NA",Table3!M24="NA"),"NA",-SUM(M39)+SUM(Table3!M24))</f>
        <v>0</v>
      </c>
      <c r="N81" s="283">
        <f>IF(OR(N39="NA",Table3!N24="NA"),"NA",-SUM(N39)+SUM(Table3!N24))</f>
        <v>0</v>
      </c>
      <c r="O81" s="282"/>
      <c r="P81" s="282"/>
      <c r="Q81" s="282"/>
    </row>
    <row r="82" spans="2:17" ht="10.9" customHeight="1" x14ac:dyDescent="0.2">
      <c r="B82" s="591"/>
      <c r="C82" s="592" t="s">
        <v>1296</v>
      </c>
      <c r="E82" s="283">
        <f>IF(OR(E39="NA",Table3!E33="NA",E42="NA"),"NA",-SUM(E39)+SUM(Table3!E33)+SUM(Table3!E42))</f>
        <v>-9.0949470177292824E-13</v>
      </c>
      <c r="F82" s="283">
        <f>IF(OR(F39="NA",Table3!F33="NA",F42="NA"),"NA",-SUM(F39)+SUM(Table3!F33)+SUM(Table3!F42))</f>
        <v>0</v>
      </c>
      <c r="G82" s="283">
        <f>IF(OR(G39="NA",Table3!G33="NA",G42="NA"),"NA",-SUM(G39)+SUM(Table3!G33)+SUM(Table3!G42))</f>
        <v>0</v>
      </c>
      <c r="H82" s="283">
        <f>IF(OR(H39="NA",Table3!H33="NA",H42="NA"),"NA",-SUM(H39)+SUM(Table3!H33)+SUM(Table3!H42))</f>
        <v>-4.5474735088646412E-13</v>
      </c>
      <c r="I82" s="283">
        <f>IF(OR(I39="NA",Table3!I33="NA",I42="NA"),"NA",-SUM(I39)+SUM(Table3!I33)+SUM(Table3!I42))</f>
        <v>0</v>
      </c>
      <c r="J82" s="283">
        <f>IF(OR(J39="NA",Table3!J33="NA",J42="NA"),"NA",-SUM(J39)+SUM(Table3!J33)+SUM(Table3!J42))</f>
        <v>-2.1138646388862981E-13</v>
      </c>
      <c r="K82" s="283">
        <f>IF(OR(K39="NA",Table3!K33="NA",K42="NA"),"NA",-SUM(K39)+SUM(Table3!K33)+SUM(Table3!K42))</f>
        <v>1.1646239528317892E-13</v>
      </c>
      <c r="L82" s="283">
        <f>IF(OR(L39="NA",Table3!L33="NA",L42="NA"),"NA",-SUM(L39)+SUM(Table3!L33)+SUM(Table3!L42))</f>
        <v>0</v>
      </c>
      <c r="M82" s="283">
        <f>IF(OR(M39="NA",Table3!M33="NA",M42="NA"),"NA",-SUM(M39)+SUM(Table3!M33)+SUM(Table3!M42))</f>
        <v>4.5474735088646412E-13</v>
      </c>
      <c r="N82" s="283">
        <f>IF(OR(N39="NA",Table3!N33="NA",N42="NA"),"NA",-SUM(N39)+SUM(Table3!N33)+SUM(Table3!N42))</f>
        <v>-4.5474735088646412E-13</v>
      </c>
      <c r="O82" s="282"/>
      <c r="P82" s="282"/>
      <c r="Q82" s="282"/>
    </row>
    <row r="83" spans="2:17" ht="10.9" customHeight="1" x14ac:dyDescent="0.2">
      <c r="B83" s="591"/>
      <c r="C83" s="592" t="s">
        <v>2405</v>
      </c>
      <c r="E83" s="283">
        <f>IF(OR(E35="NA",Table3!E49="NA"),"NA",-SUM(E35)+SUM(Table3!E49))</f>
        <v>0</v>
      </c>
      <c r="F83" s="283">
        <f>IF(OR(F35="NA",Table3!F49="NA"),"NA",-SUM(F35)+SUM(Table3!F49))</f>
        <v>0</v>
      </c>
      <c r="G83" s="283">
        <f>IF(OR(G35="NA",Table3!G49="NA"),"NA",-SUM(G35)+SUM(Table3!G49))</f>
        <v>0</v>
      </c>
      <c r="H83" s="283">
        <f>IF(OR(H35="NA",Table3!H49="NA"),"NA",-SUM(H35)+SUM(Table3!H49))</f>
        <v>0</v>
      </c>
      <c r="I83" s="283">
        <f>IF(OR(I35="NA",Table3!I49="NA"),"NA",-SUM(I35)+SUM(Table3!I49))</f>
        <v>0</v>
      </c>
      <c r="J83" s="283">
        <f>IF(OR(J35="NA",Table3!J49="NA"),"NA",-SUM(J35)+SUM(Table3!J49))</f>
        <v>0</v>
      </c>
      <c r="K83" s="283">
        <f>IF(OR(K35="NA",Table3!K49="NA"),"NA",-SUM(K35)+SUM(Table3!K49))</f>
        <v>0</v>
      </c>
      <c r="L83" s="283">
        <f>IF(OR(L35="NA",Table3!L49="NA"),"NA",-SUM(L35)+SUM(Table3!L49))</f>
        <v>0</v>
      </c>
      <c r="M83" s="283">
        <f>IF(OR(M35="NA",Table3!M49="NA"),"NA",-SUM(M35)+SUM(Table3!M49))</f>
        <v>-7.2759576141834259E-12</v>
      </c>
      <c r="N83" s="283">
        <f>IF(OR(N35="NA",Table3!N49="NA"),"NA",-SUM(N35)+SUM(Table3!N49))</f>
        <v>-1.4551915228366852E-11</v>
      </c>
      <c r="O83" s="282"/>
      <c r="P83" s="282"/>
      <c r="Q83" s="282"/>
    </row>
    <row r="84" spans="2:17" ht="10.9" customHeight="1" x14ac:dyDescent="0.2">
      <c r="B84" s="591"/>
      <c r="C84" s="592" t="s">
        <v>2406</v>
      </c>
      <c r="E84" s="283">
        <f>IF(OR(E36="NA",Table3!E63="NA"),"NA",-SUM(E36)+SUM(Table3!E63))</f>
        <v>0</v>
      </c>
      <c r="F84" s="283">
        <f>IF(OR(F36="NA",Table3!F63="NA"),"NA",-SUM(F36)+SUM(Table3!F63))</f>
        <v>0</v>
      </c>
      <c r="G84" s="283">
        <f>IF(OR(G36="NA",Table3!G63="NA"),"NA",-SUM(G36)+SUM(Table3!G63))</f>
        <v>0</v>
      </c>
      <c r="H84" s="283">
        <f>IF(OR(H36="NA",Table3!H63="NA"),"NA",-SUM(H36)+SUM(Table3!H63))</f>
        <v>1.8189894035458565E-12</v>
      </c>
      <c r="I84" s="283">
        <f>IF(OR(I36="NA",Table3!I63="NA"),"NA",-SUM(I36)+SUM(Table3!I63))</f>
        <v>0</v>
      </c>
      <c r="J84" s="283">
        <f>IF(OR(J36="NA",Table3!J63="NA"),"NA",-SUM(J36)+SUM(Table3!J63))</f>
        <v>0</v>
      </c>
      <c r="K84" s="283">
        <f>IF(OR(K36="NA",Table3!K63="NA"),"NA",-SUM(K36)+SUM(Table3!K63))</f>
        <v>0</v>
      </c>
      <c r="L84" s="283">
        <f>IF(OR(L36="NA",Table3!L63="NA"),"NA",-SUM(L36)+SUM(Table3!L63))</f>
        <v>0</v>
      </c>
      <c r="M84" s="283">
        <f>IF(OR(M36="NA",Table3!M63="NA"),"NA",-SUM(M36)+SUM(Table3!M63))</f>
        <v>0</v>
      </c>
      <c r="N84" s="283">
        <f>IF(OR(N36="NA",Table3!N63="NA"),"NA",-SUM(N36)+SUM(Table3!N63))</f>
        <v>0</v>
      </c>
      <c r="O84" s="282"/>
      <c r="P84" s="282"/>
      <c r="Q84" s="282"/>
    </row>
    <row r="85" spans="2:17" ht="10.9" customHeight="1" x14ac:dyDescent="0.2">
      <c r="B85" s="591"/>
      <c r="C85" s="592" t="s">
        <v>2407</v>
      </c>
      <c r="E85" s="283">
        <f>IF(OR(E37="NA",Table3!E71="NA"),"NA",-SUM(E37)+SUM(Table3!E71))</f>
        <v>0</v>
      </c>
      <c r="F85" s="283">
        <f>IF(OR(F37="NA",Table3!F71="NA"),"NA",-SUM(F37)+SUM(Table3!F71))</f>
        <v>0</v>
      </c>
      <c r="G85" s="283">
        <f>IF(OR(G37="NA",Table3!G71="NA"),"NA",-SUM(G37)+SUM(Table3!G71))</f>
        <v>0</v>
      </c>
      <c r="H85" s="283">
        <f>IF(OR(H37="NA",Table3!H71="NA"),"NA",-SUM(H37)+SUM(Table3!H71))</f>
        <v>0</v>
      </c>
      <c r="I85" s="283">
        <f>IF(OR(I37="NA",Table3!I71="NA"),"NA",-SUM(I37)+SUM(Table3!I71))</f>
        <v>0</v>
      </c>
      <c r="J85" s="283">
        <f>IF(OR(J37="NA",Table3!J71="NA"),"NA",-SUM(J37)+SUM(Table3!J71))</f>
        <v>0</v>
      </c>
      <c r="K85" s="283">
        <f>IF(OR(K37="NA",Table3!K71="NA"),"NA",-SUM(K37)+SUM(Table3!K71))</f>
        <v>0</v>
      </c>
      <c r="L85" s="283">
        <f>IF(OR(L37="NA",Table3!L71="NA"),"NA",-SUM(L37)+SUM(Table3!L71))</f>
        <v>0</v>
      </c>
      <c r="M85" s="283">
        <f>IF(OR(M37="NA",Table3!M71="NA"),"NA",-SUM(M37)+SUM(Table3!M71))</f>
        <v>-7.2759576141834259E-12</v>
      </c>
      <c r="N85" s="283">
        <f>IF(OR(N37="NA",Table3!N71="NA"),"NA",-SUM(N37)+SUM(Table3!N71))</f>
        <v>-7.2759576141834259E-12</v>
      </c>
      <c r="O85" s="282"/>
      <c r="P85" s="282"/>
      <c r="Q85" s="282"/>
    </row>
    <row r="86" spans="2:17" ht="10.9" customHeight="1" x14ac:dyDescent="0.2">
      <c r="B86" s="598"/>
      <c r="C86" s="599" t="s">
        <v>1297</v>
      </c>
      <c r="D86" s="285"/>
      <c r="E86" s="286">
        <f>IF(OR(E42="NA",E30="NA",E17="NA"),"NA",-SUM(E42)+SUM(E30)+SUM(E17))</f>
        <v>0</v>
      </c>
      <c r="F86" s="286">
        <f t="shared" ref="F86:N86" si="34">IF(OR(F42="NA",F30="NA",F17="NA"),"NA",-SUM(F42)+SUM(F30)+SUM(F17))</f>
        <v>7.1054273576010019E-14</v>
      </c>
      <c r="G86" s="286">
        <f t="shared" si="34"/>
        <v>0</v>
      </c>
      <c r="H86" s="286">
        <f t="shared" si="34"/>
        <v>0</v>
      </c>
      <c r="I86" s="286">
        <f t="shared" si="34"/>
        <v>2.6645352591003757E-14</v>
      </c>
      <c r="J86" s="286">
        <f t="shared" si="34"/>
        <v>-8.5265128291212022E-14</v>
      </c>
      <c r="K86" s="286">
        <f t="shared" si="34"/>
        <v>0</v>
      </c>
      <c r="L86" s="286">
        <f t="shared" si="34"/>
        <v>0</v>
      </c>
      <c r="M86" s="286">
        <f t="shared" si="34"/>
        <v>0</v>
      </c>
      <c r="N86" s="286">
        <f t="shared" si="34"/>
        <v>0</v>
      </c>
      <c r="O86" s="282"/>
      <c r="P86" s="282"/>
      <c r="Q86" s="282"/>
    </row>
    <row r="87" spans="2:17" s="125" customFormat="1" ht="10.9" customHeight="1" x14ac:dyDescent="0.15">
      <c r="B87" s="582" t="s">
        <v>2408</v>
      </c>
      <c r="C87" s="561"/>
      <c r="E87" s="290"/>
      <c r="F87" s="290"/>
      <c r="G87" s="290"/>
      <c r="H87" s="290"/>
      <c r="I87" s="290"/>
      <c r="J87" s="290"/>
      <c r="K87" s="290"/>
      <c r="L87" s="290"/>
      <c r="M87" s="290"/>
      <c r="N87" s="290"/>
      <c r="O87" s="272"/>
      <c r="P87" s="272"/>
      <c r="Q87" s="272"/>
    </row>
    <row r="88" spans="2:17" s="125" customFormat="1" ht="10.9" customHeight="1" x14ac:dyDescent="0.15">
      <c r="B88" s="582"/>
      <c r="C88" s="596" t="s">
        <v>2409</v>
      </c>
      <c r="E88" s="290"/>
      <c r="F88" s="290"/>
      <c r="G88" s="290"/>
      <c r="H88" s="290"/>
      <c r="I88" s="290"/>
      <c r="J88" s="290"/>
      <c r="K88" s="290"/>
      <c r="L88" s="290"/>
      <c r="M88" s="290"/>
      <c r="N88" s="290"/>
      <c r="O88" s="272"/>
      <c r="P88" s="272"/>
      <c r="Q88" s="272"/>
    </row>
    <row r="89" spans="2:17" s="125" customFormat="1" ht="10.9" customHeight="1" x14ac:dyDescent="0.15">
      <c r="B89" s="583"/>
      <c r="C89" s="597" t="s">
        <v>2477</v>
      </c>
      <c r="E89" s="292"/>
      <c r="F89" s="292"/>
      <c r="G89" s="283" t="str">
        <f>IF(OR(G22="NA"),"NA",IF(ROUND(SUM(G22),1)=0,"si","verificar!"))</f>
        <v>si</v>
      </c>
      <c r="H89" s="292"/>
      <c r="I89" s="292"/>
      <c r="J89" s="292"/>
      <c r="K89" s="292"/>
      <c r="L89" s="283" t="str">
        <f>IF(OR(L22="NA"),"NA",IF(ROUND(SUM(L22),1)=0,"si","verificar!"))</f>
        <v>si</v>
      </c>
      <c r="M89" s="292"/>
      <c r="N89" s="292"/>
      <c r="O89" s="272"/>
      <c r="P89" s="272"/>
      <c r="Q89" s="272"/>
    </row>
    <row r="90" spans="2:17" s="125" customFormat="1" ht="10.9" customHeight="1" x14ac:dyDescent="0.15">
      <c r="B90" s="583"/>
      <c r="C90" s="597" t="s">
        <v>2478</v>
      </c>
      <c r="E90" s="292"/>
      <c r="F90" s="292"/>
      <c r="G90" s="283" t="str">
        <f>IF(OR(G24="NA"),"NA",IF(ROUND(SUM(G24),1)=0,"si","verificar!"))</f>
        <v>si</v>
      </c>
      <c r="H90" s="292"/>
      <c r="I90" s="292"/>
      <c r="J90" s="292"/>
      <c r="K90" s="292"/>
      <c r="L90" s="283" t="str">
        <f>IF(OR(L24="NA"),"NA",IF(ROUND(SUM(L24),1)=0,"si","verificar!"))</f>
        <v>si</v>
      </c>
      <c r="M90" s="292"/>
      <c r="N90" s="292"/>
      <c r="O90" s="272"/>
      <c r="P90" s="272"/>
      <c r="Q90" s="272"/>
    </row>
    <row r="91" spans="2:17" s="125" customFormat="1" ht="10.9" customHeight="1" x14ac:dyDescent="0.15">
      <c r="B91" s="583"/>
      <c r="C91" s="597" t="s">
        <v>2479</v>
      </c>
      <c r="E91" s="292"/>
      <c r="F91" s="292"/>
      <c r="G91" s="283" t="str">
        <f>IF(OR(G30="NA"),"NA",IF(ROUND(SUM(G30),1)=0,"si","verificar!"))</f>
        <v>si</v>
      </c>
      <c r="H91" s="292"/>
      <c r="I91" s="292"/>
      <c r="J91" s="292"/>
      <c r="K91" s="292"/>
      <c r="L91" s="283" t="str">
        <f>IF(OR(L30="NA"),"NA",IF(ROUND(SUM(L30),1)=0,"si","verificar!"))</f>
        <v>si</v>
      </c>
      <c r="M91" s="292"/>
      <c r="N91" s="292"/>
      <c r="O91" s="272"/>
      <c r="P91" s="272"/>
      <c r="Q91" s="272"/>
    </row>
    <row r="92" spans="2:17" s="125" customFormat="1" ht="10.9" customHeight="1" x14ac:dyDescent="0.15">
      <c r="B92" s="583"/>
      <c r="C92" s="597" t="s">
        <v>2480</v>
      </c>
      <c r="E92" s="292"/>
      <c r="F92" s="292"/>
      <c r="G92" s="283" t="str">
        <f>IF(OR(G32="NA",G35="NA",G39="NA"),"NA",IF(ROUND(SUM(G32)-SUM(G35)+SUM(G39),1)=0,"si","verificar!"))</f>
        <v>verificar!</v>
      </c>
      <c r="H92" s="292"/>
      <c r="I92" s="292"/>
      <c r="J92" s="292"/>
      <c r="K92" s="292"/>
      <c r="L92" s="283" t="str">
        <f>IF(OR(L32="NA",L35="NA",L39="NA"),"NA",IF(ROUND(SUM(L32)-SUM(L35)+SUM(L39),1)=0,"si","verificar!"))</f>
        <v>verificar!</v>
      </c>
      <c r="M92" s="292"/>
      <c r="N92" s="292"/>
      <c r="O92" s="272"/>
      <c r="P92" s="272"/>
      <c r="Q92" s="272"/>
    </row>
    <row r="93" spans="2:17" s="125" customFormat="1" ht="10.9" customHeight="1" x14ac:dyDescent="0.15">
      <c r="B93" s="582"/>
      <c r="C93" s="596" t="s">
        <v>2415</v>
      </c>
      <c r="E93" s="290"/>
      <c r="F93" s="290"/>
      <c r="G93" s="293"/>
      <c r="H93" s="290"/>
      <c r="I93" s="290"/>
      <c r="J93" s="290"/>
      <c r="K93" s="290"/>
      <c r="L93" s="293"/>
      <c r="M93" s="290"/>
      <c r="N93" s="290"/>
      <c r="O93" s="272"/>
      <c r="P93" s="272"/>
      <c r="Q93" s="272"/>
    </row>
    <row r="94" spans="2:17" s="125" customFormat="1" ht="10.9" customHeight="1" x14ac:dyDescent="0.15">
      <c r="B94" s="583"/>
      <c r="C94" s="597" t="s">
        <v>2481</v>
      </c>
      <c r="E94" s="292"/>
      <c r="F94" s="292"/>
      <c r="G94" s="283" t="str">
        <f>IF(OR(G11="NA"),"NA",IF(ROUND(SUM(G11),1)=0,"si","verificar!"))</f>
        <v>verificar!</v>
      </c>
      <c r="H94" s="292"/>
      <c r="I94" s="292"/>
      <c r="J94" s="292"/>
      <c r="K94" s="292"/>
      <c r="L94" s="283" t="str">
        <f>IF(OR(L11="NA"),"NA",IF(ROUND(SUM(L11),1)=0,"si","verificar!"))</f>
        <v>verificar!</v>
      </c>
      <c r="M94" s="292"/>
      <c r="N94" s="292"/>
      <c r="O94" s="272"/>
      <c r="P94" s="272"/>
      <c r="Q94" s="272"/>
    </row>
    <row r="95" spans="2:17" s="125" customFormat="1" ht="10.9" customHeight="1" x14ac:dyDescent="0.15">
      <c r="B95" s="583"/>
      <c r="C95" s="597" t="s">
        <v>2482</v>
      </c>
      <c r="E95" s="292"/>
      <c r="F95" s="292"/>
      <c r="G95" s="283" t="str">
        <f>IF(OR(G15="NA"),"NA",IF(ROUND(SUM(G15),1)=0,"si","verificar!"))</f>
        <v>verificar!</v>
      </c>
      <c r="H95" s="292"/>
      <c r="I95" s="292"/>
      <c r="J95" s="292"/>
      <c r="K95" s="292"/>
      <c r="L95" s="283" t="str">
        <f>IF(OR(L15="NA"),"NA",IF(ROUND(SUM(L15),1)=0,"si","verificar!"))</f>
        <v>verificar!</v>
      </c>
      <c r="M95" s="292"/>
      <c r="N95" s="292"/>
      <c r="O95" s="272"/>
      <c r="P95" s="272"/>
      <c r="Q95" s="272"/>
    </row>
    <row r="96" spans="2:17" s="125" customFormat="1" ht="10.9" customHeight="1" x14ac:dyDescent="0.15">
      <c r="B96" s="583"/>
      <c r="C96" s="597" t="s">
        <v>2483</v>
      </c>
      <c r="E96" s="292"/>
      <c r="F96" s="292"/>
      <c r="G96" s="283" t="str">
        <f>IF(OR(G20="NA"),"NA",IF(ROUND(SUM(G20),1)=0,"si","verificar!"))</f>
        <v>si</v>
      </c>
      <c r="H96" s="292"/>
      <c r="I96" s="292"/>
      <c r="J96" s="292"/>
      <c r="K96" s="292"/>
      <c r="L96" s="283" t="str">
        <f>IF(OR(L20="NA"),"NA",IF(ROUND(SUM(L20),1)=0,"si","verificar!"))</f>
        <v>si</v>
      </c>
      <c r="M96" s="292"/>
      <c r="N96" s="292"/>
      <c r="O96" s="272"/>
      <c r="P96" s="272"/>
      <c r="Q96" s="272"/>
    </row>
    <row r="97" spans="2:17" s="125" customFormat="1" ht="10.9" customHeight="1" x14ac:dyDescent="0.15">
      <c r="B97" s="583"/>
      <c r="C97" s="597" t="s">
        <v>2484</v>
      </c>
      <c r="E97" s="292"/>
      <c r="F97" s="292"/>
      <c r="G97" s="283" t="str">
        <f>IF(OR(G34="NA"),"NA",IF(ROUND(SUM(G34),1)=0,"si","verificar!"))</f>
        <v>si</v>
      </c>
      <c r="H97" s="292"/>
      <c r="I97" s="292"/>
      <c r="J97" s="292"/>
      <c r="K97" s="292"/>
      <c r="L97" s="283" t="str">
        <f>IF(OR(L34="NA"),"NA",IF(ROUND(SUM(L34),1)=0,"si","verificar!"))</f>
        <v>si</v>
      </c>
      <c r="M97" s="292"/>
      <c r="N97" s="292"/>
      <c r="O97" s="272"/>
      <c r="P97" s="272"/>
      <c r="Q97" s="272"/>
    </row>
    <row r="98" spans="2:17" s="125" customFormat="1" ht="10.9" customHeight="1" x14ac:dyDescent="0.15">
      <c r="B98" s="583"/>
      <c r="C98" s="597" t="s">
        <v>2485</v>
      </c>
      <c r="E98" s="292"/>
      <c r="F98" s="292"/>
      <c r="G98" s="283" t="str">
        <f>IF(OR(G37="NA"),"NA",IF(ROUND(SUM(G37),1)=0,"si","verificar!"))</f>
        <v>si</v>
      </c>
      <c r="H98" s="292"/>
      <c r="I98" s="292"/>
      <c r="J98" s="292"/>
      <c r="K98" s="292"/>
      <c r="L98" s="283" t="str">
        <f>IF(OR(L37="NA"),"NA",IF(ROUND(SUM(L37),1)=0,"si","verificar!"))</f>
        <v>si</v>
      </c>
      <c r="M98" s="292"/>
      <c r="N98" s="292"/>
      <c r="O98" s="272"/>
      <c r="P98" s="272"/>
      <c r="Q98" s="272"/>
    </row>
    <row r="99" spans="2:17" ht="10.9" customHeight="1" x14ac:dyDescent="0.2">
      <c r="B99" s="584"/>
      <c r="C99" s="574"/>
      <c r="D99" s="295"/>
      <c r="E99" s="296"/>
      <c r="F99" s="296"/>
      <c r="G99" s="296"/>
      <c r="H99" s="296"/>
      <c r="I99" s="296"/>
      <c r="J99" s="296"/>
      <c r="K99" s="296"/>
      <c r="L99" s="296"/>
      <c r="M99" s="296"/>
      <c r="N99" s="296"/>
      <c r="O99" s="282"/>
      <c r="P99" s="282"/>
      <c r="Q99" s="282"/>
    </row>
    <row r="100" spans="2:17" ht="10.9" customHeight="1" x14ac:dyDescent="0.2">
      <c r="B100" s="271"/>
      <c r="C100" s="504"/>
      <c r="E100" s="297"/>
      <c r="F100" s="297"/>
      <c r="G100" s="297"/>
      <c r="H100" s="297"/>
      <c r="I100" s="297"/>
      <c r="J100" s="297"/>
      <c r="K100" s="297"/>
      <c r="L100" s="297"/>
      <c r="M100" s="297"/>
      <c r="N100" s="297"/>
    </row>
    <row r="101" spans="2:17" ht="10.9" customHeight="1" x14ac:dyDescent="0.2">
      <c r="B101" s="271"/>
      <c r="C101" s="504"/>
      <c r="E101" s="297"/>
      <c r="F101" s="297"/>
      <c r="G101" s="297"/>
      <c r="H101" s="297"/>
      <c r="I101" s="297"/>
      <c r="J101" s="297"/>
      <c r="K101" s="297"/>
      <c r="L101" s="297"/>
      <c r="M101" s="297"/>
      <c r="N101" s="297"/>
    </row>
    <row r="102" spans="2:17" ht="10.9" customHeight="1" x14ac:dyDescent="0.2">
      <c r="B102" s="271"/>
      <c r="C102" s="504"/>
      <c r="E102" s="297"/>
      <c r="F102" s="297"/>
      <c r="G102" s="297"/>
      <c r="H102" s="297"/>
      <c r="I102" s="297"/>
      <c r="J102" s="297"/>
      <c r="K102" s="297"/>
      <c r="L102" s="297"/>
      <c r="M102" s="297"/>
      <c r="N102" s="297"/>
    </row>
    <row r="103" spans="2:17" ht="10.9" customHeight="1" x14ac:dyDescent="0.2">
      <c r="B103" s="271"/>
      <c r="C103" s="504"/>
      <c r="E103" s="297"/>
      <c r="F103" s="297"/>
      <c r="G103" s="297"/>
      <c r="H103" s="297"/>
      <c r="I103" s="297"/>
      <c r="J103" s="297"/>
      <c r="K103" s="297"/>
      <c r="L103" s="297"/>
      <c r="M103" s="297"/>
      <c r="N103" s="297"/>
    </row>
    <row r="104" spans="2:17" ht="10.9" customHeight="1" x14ac:dyDescent="0.2">
      <c r="B104" s="271"/>
      <c r="C104" s="504"/>
      <c r="E104" s="297"/>
      <c r="F104" s="297"/>
      <c r="G104" s="297"/>
      <c r="H104" s="297"/>
      <c r="I104" s="297"/>
      <c r="J104" s="297"/>
      <c r="K104" s="297"/>
      <c r="L104" s="297"/>
      <c r="M104" s="297"/>
      <c r="N104" s="297"/>
    </row>
    <row r="105" spans="2:17" ht="10.9" customHeight="1" x14ac:dyDescent="0.2">
      <c r="B105" s="271"/>
      <c r="C105" s="504"/>
      <c r="E105" s="297"/>
      <c r="F105" s="297"/>
      <c r="G105" s="297"/>
      <c r="H105" s="297"/>
      <c r="I105" s="297"/>
      <c r="J105" s="297"/>
      <c r="K105" s="297"/>
      <c r="L105" s="297"/>
      <c r="M105" s="297"/>
      <c r="N105" s="297"/>
    </row>
    <row r="106" spans="2:17" ht="10.9" customHeight="1" x14ac:dyDescent="0.2">
      <c r="B106" s="271"/>
      <c r="C106" s="504"/>
      <c r="E106" s="297"/>
      <c r="F106" s="297"/>
      <c r="G106" s="297"/>
      <c r="H106" s="297"/>
      <c r="I106" s="297"/>
      <c r="J106" s="297"/>
      <c r="K106" s="297"/>
      <c r="L106" s="297"/>
      <c r="M106" s="297"/>
      <c r="N106" s="297"/>
    </row>
    <row r="107" spans="2:17" ht="10.9" customHeight="1" x14ac:dyDescent="0.2">
      <c r="B107" s="271"/>
      <c r="C107" s="504"/>
      <c r="E107" s="297"/>
      <c r="F107" s="297"/>
      <c r="G107" s="297"/>
      <c r="H107" s="297"/>
      <c r="I107" s="297"/>
      <c r="J107" s="297"/>
      <c r="K107" s="297"/>
      <c r="L107" s="297"/>
      <c r="M107" s="297"/>
      <c r="N107" s="297"/>
    </row>
    <row r="108" spans="2:17" ht="10.9" customHeight="1" x14ac:dyDescent="0.2">
      <c r="B108" s="271"/>
      <c r="C108" s="504"/>
      <c r="E108" s="297"/>
      <c r="F108" s="297"/>
      <c r="G108" s="297"/>
      <c r="H108" s="297"/>
      <c r="I108" s="297"/>
      <c r="J108" s="297"/>
      <c r="K108" s="297"/>
      <c r="L108" s="297"/>
      <c r="M108" s="297"/>
      <c r="N108" s="297"/>
    </row>
    <row r="109" spans="2:17" ht="10.9" customHeight="1" x14ac:dyDescent="0.2">
      <c r="B109" s="271"/>
      <c r="C109" s="504"/>
      <c r="E109" s="297"/>
      <c r="F109" s="297"/>
      <c r="G109" s="297"/>
      <c r="H109" s="297"/>
      <c r="I109" s="297"/>
      <c r="J109" s="297"/>
      <c r="K109" s="297"/>
      <c r="L109" s="297"/>
      <c r="M109" s="297"/>
      <c r="N109" s="297"/>
    </row>
    <row r="110" spans="2:17" ht="10.9" customHeight="1" x14ac:dyDescent="0.2">
      <c r="B110" s="271"/>
      <c r="C110" s="504"/>
      <c r="E110" s="297"/>
      <c r="F110" s="297"/>
      <c r="G110" s="297"/>
      <c r="H110" s="297"/>
      <c r="I110" s="297"/>
      <c r="J110" s="297"/>
      <c r="K110" s="297"/>
      <c r="L110" s="297"/>
      <c r="M110" s="297"/>
      <c r="N110" s="297"/>
    </row>
    <row r="111" spans="2:17" ht="10.9" customHeight="1" x14ac:dyDescent="0.2">
      <c r="B111" s="271"/>
      <c r="C111" s="504"/>
      <c r="E111" s="297"/>
      <c r="F111" s="297"/>
      <c r="G111" s="297"/>
      <c r="H111" s="297"/>
      <c r="I111" s="297"/>
      <c r="J111" s="297"/>
      <c r="K111" s="297"/>
      <c r="L111" s="297"/>
      <c r="M111" s="297"/>
      <c r="N111" s="297"/>
    </row>
    <row r="112" spans="2:17" ht="10.9" customHeight="1" x14ac:dyDescent="0.2">
      <c r="B112" s="271"/>
      <c r="C112" s="504"/>
      <c r="E112" s="297"/>
      <c r="F112" s="297"/>
      <c r="G112" s="297"/>
      <c r="H112" s="297"/>
      <c r="I112" s="297"/>
      <c r="J112" s="297"/>
      <c r="K112" s="297"/>
      <c r="L112" s="297"/>
      <c r="M112" s="297"/>
      <c r="N112" s="297"/>
    </row>
    <row r="113" spans="2:14" ht="10.9" customHeight="1" x14ac:dyDescent="0.2">
      <c r="B113" s="271"/>
      <c r="C113" s="504"/>
      <c r="E113" s="297"/>
      <c r="F113" s="297"/>
      <c r="G113" s="297"/>
      <c r="H113" s="297"/>
      <c r="I113" s="297"/>
      <c r="J113" s="297"/>
      <c r="K113" s="297"/>
      <c r="L113" s="297"/>
      <c r="M113" s="297"/>
      <c r="N113" s="297"/>
    </row>
    <row r="114" spans="2:14" ht="10.9" customHeight="1" x14ac:dyDescent="0.2">
      <c r="B114" s="271"/>
      <c r="C114" s="504"/>
      <c r="E114" s="297"/>
      <c r="F114" s="297"/>
      <c r="G114" s="297"/>
      <c r="H114" s="297"/>
      <c r="I114" s="297"/>
      <c r="J114" s="297"/>
      <c r="K114" s="297"/>
      <c r="L114" s="297"/>
      <c r="M114" s="297"/>
      <c r="N114" s="297"/>
    </row>
    <row r="115" spans="2:14" ht="10.9" customHeight="1" x14ac:dyDescent="0.2">
      <c r="E115" s="297"/>
      <c r="F115" s="297"/>
      <c r="G115" s="297"/>
      <c r="H115" s="297"/>
      <c r="I115" s="297"/>
      <c r="J115" s="297"/>
      <c r="K115" s="297"/>
      <c r="L115" s="297"/>
      <c r="M115" s="297"/>
      <c r="N115" s="297"/>
    </row>
    <row r="116" spans="2:14" ht="10.9" customHeight="1" x14ac:dyDescent="0.2">
      <c r="E116" s="297"/>
      <c r="F116" s="297"/>
      <c r="G116" s="297"/>
      <c r="H116" s="297"/>
      <c r="I116" s="297"/>
      <c r="J116" s="297"/>
      <c r="K116" s="297"/>
      <c r="L116" s="297"/>
      <c r="M116" s="297"/>
      <c r="N116" s="297"/>
    </row>
    <row r="117" spans="2:14" ht="10.9" customHeight="1" x14ac:dyDescent="0.2">
      <c r="E117" s="297"/>
      <c r="F117" s="297"/>
      <c r="G117" s="297"/>
      <c r="H117" s="297"/>
      <c r="I117" s="297"/>
      <c r="J117" s="297"/>
      <c r="K117" s="297"/>
      <c r="L117" s="297"/>
      <c r="M117" s="297"/>
      <c r="N117" s="297"/>
    </row>
    <row r="118" spans="2:14" ht="10.9" customHeight="1" x14ac:dyDescent="0.2">
      <c r="E118" s="297"/>
      <c r="F118" s="297"/>
      <c r="G118" s="297"/>
      <c r="H118" s="297"/>
      <c r="I118" s="297"/>
      <c r="J118" s="297"/>
      <c r="K118" s="297"/>
      <c r="L118" s="297"/>
      <c r="M118" s="297"/>
      <c r="N118" s="297"/>
    </row>
    <row r="119" spans="2:14" ht="10.9" customHeight="1" x14ac:dyDescent="0.2">
      <c r="E119" s="297"/>
      <c r="F119" s="297"/>
      <c r="G119" s="297"/>
      <c r="H119" s="297"/>
      <c r="I119" s="297"/>
      <c r="J119" s="297"/>
      <c r="K119" s="297"/>
      <c r="L119" s="297"/>
      <c r="M119" s="297"/>
      <c r="N119" s="297"/>
    </row>
    <row r="120" spans="2:14" ht="10.9" customHeight="1" x14ac:dyDescent="0.2">
      <c r="E120" s="297"/>
      <c r="F120" s="297"/>
      <c r="G120" s="297"/>
      <c r="H120" s="297"/>
      <c r="I120" s="297"/>
      <c r="J120" s="297"/>
      <c r="K120" s="297"/>
      <c r="L120" s="297"/>
      <c r="M120" s="297"/>
      <c r="N120" s="297"/>
    </row>
    <row r="121" spans="2:14" ht="10.9" customHeight="1" x14ac:dyDescent="0.2">
      <c r="E121" s="297"/>
      <c r="F121" s="297"/>
      <c r="G121" s="297"/>
      <c r="H121" s="297"/>
      <c r="I121" s="297"/>
      <c r="J121" s="297"/>
      <c r="K121" s="297"/>
      <c r="L121" s="297"/>
      <c r="M121" s="297"/>
      <c r="N121" s="297"/>
    </row>
    <row r="122" spans="2:14" ht="10.9" customHeight="1" x14ac:dyDescent="0.2">
      <c r="E122" s="297"/>
      <c r="F122" s="297"/>
      <c r="G122" s="297"/>
      <c r="H122" s="297"/>
      <c r="I122" s="297"/>
      <c r="J122" s="297"/>
      <c r="K122" s="297"/>
      <c r="L122" s="297"/>
      <c r="M122" s="297"/>
      <c r="N122" s="297"/>
    </row>
    <row r="123" spans="2:14" ht="10.9" customHeight="1" x14ac:dyDescent="0.2">
      <c r="E123" s="297"/>
      <c r="F123" s="297"/>
      <c r="G123" s="297"/>
      <c r="H123" s="297"/>
      <c r="I123" s="297"/>
      <c r="J123" s="297"/>
      <c r="K123" s="297"/>
      <c r="L123" s="297"/>
      <c r="M123" s="297"/>
      <c r="N123" s="297"/>
    </row>
    <row r="124" spans="2:14" ht="10.9" customHeight="1" x14ac:dyDescent="0.2">
      <c r="E124" s="297"/>
      <c r="F124" s="297"/>
      <c r="G124" s="297"/>
      <c r="H124" s="297"/>
      <c r="I124" s="297"/>
      <c r="J124" s="297"/>
      <c r="K124" s="297"/>
      <c r="L124" s="297"/>
      <c r="M124" s="297"/>
      <c r="N124" s="297"/>
    </row>
    <row r="125" spans="2:14" ht="10.9" customHeight="1" x14ac:dyDescent="0.2">
      <c r="E125" s="297"/>
      <c r="F125" s="297"/>
      <c r="G125" s="297"/>
      <c r="H125" s="297"/>
      <c r="I125" s="297"/>
      <c r="J125" s="297"/>
      <c r="K125" s="297"/>
      <c r="L125" s="297"/>
      <c r="M125" s="297"/>
      <c r="N125" s="297"/>
    </row>
  </sheetData>
  <sheetProtection password="EECE" sheet="1" objects="1" scenarios="1"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A8" sqref="A8"/>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B4:C5"/>
    <mergeCell ref="G1:M1"/>
    <mergeCell ref="F2:N2"/>
    <mergeCell ref="G3:H3"/>
    <mergeCell ref="E4:H4"/>
    <mergeCell ref="I4:I5"/>
    <mergeCell ref="J4:J5"/>
    <mergeCell ref="P4:Q4"/>
    <mergeCell ref="K4:K5"/>
    <mergeCell ref="L4:L5"/>
    <mergeCell ref="M4:M5"/>
    <mergeCell ref="N3:N5"/>
  </mergeCells>
  <conditionalFormatting sqref="P8:Q43">
    <cfRule type="containsText" dxfId="234" priority="11" operator="containsText" text="NV">
      <formula>NOT(ISERROR(SEARCH("NV",P8)))</formula>
    </cfRule>
    <cfRule type="cellIs" dxfId="233" priority="13" operator="lessThan">
      <formula>-0.5</formula>
    </cfRule>
    <cfRule type="cellIs" dxfId="232" priority="14" operator="greaterThan">
      <formula>0.5</formula>
    </cfRule>
  </conditionalFormatting>
  <conditionalFormatting sqref="E87:N99">
    <cfRule type="containsText" dxfId="231" priority="1" operator="containsText" text="NV">
      <formula>NOT(ISERROR(SEARCH("NV",E87)))</formula>
    </cfRule>
    <cfRule type="containsText" dxfId="230" priority="12" operator="containsText" text="check">
      <formula>NOT(ISERROR(SEARCH("check",E87)))</formula>
    </cfRule>
  </conditionalFormatting>
  <conditionalFormatting sqref="E46:N86">
    <cfRule type="containsText" dxfId="229" priority="10" operator="containsText" text="NV">
      <formula>NOT(ISERROR(SEARCH("NV",E46)))</formula>
    </cfRule>
    <cfRule type="cellIs" dxfId="228" priority="15" operator="lessThan">
      <formula>-0.5</formula>
    </cfRule>
    <cfRule type="cellIs" dxfId="227" priority="16" operator="greaterThan">
      <formula>0.5</formula>
    </cfRule>
  </conditionalFormatting>
  <conditionalFormatting sqref="E47:E86">
    <cfRule type="containsText" dxfId="226" priority="7" operator="containsText" text="NV">
      <formula>NOT(ISERROR(SEARCH("NV",E47)))</formula>
    </cfRule>
    <cfRule type="cellIs" dxfId="225" priority="8" operator="lessThan">
      <formula>-0.5</formula>
    </cfRule>
    <cfRule type="cellIs" dxfId="224" priority="9" operator="greaterThan">
      <formula>0.5</formula>
    </cfRule>
  </conditionalFormatting>
  <conditionalFormatting sqref="F47:N86">
    <cfRule type="containsText" dxfId="223" priority="4" operator="containsText" text="NV">
      <formula>NOT(ISERROR(SEARCH("NV",F47)))</formula>
    </cfRule>
    <cfRule type="cellIs" dxfId="222" priority="5" operator="lessThan">
      <formula>-0.5</formula>
    </cfRule>
    <cfRule type="cellIs" dxfId="221" priority="6" operator="greaterThan">
      <formula>0.5</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pageSetUpPr fitToPage="1"/>
  </sheetPr>
  <dimension ref="A1:Q88"/>
  <sheetViews>
    <sheetView zoomScale="110" zoomScaleNormal="110" workbookViewId="0">
      <pane xSplit="3" ySplit="6" topLeftCell="D31" activePane="bottomRight" state="frozen"/>
      <selection activeCell="E11" sqref="E11"/>
      <selection pane="topRight" activeCell="E11" sqref="E11"/>
      <selection pane="bottomLeft" activeCell="E11" sqref="E11"/>
      <selection pane="bottomRight" activeCell="D7" sqref="D7"/>
    </sheetView>
  </sheetViews>
  <sheetFormatPr baseColWidth="10" defaultColWidth="9.140625" defaultRowHeight="12.75" x14ac:dyDescent="0.2"/>
  <cols>
    <col min="1" max="1" width="7.28515625" style="298" customWidth="1"/>
    <col min="2" max="2" width="50.7109375" style="232" customWidth="1"/>
    <col min="3" max="3" width="0.85546875" style="232" customWidth="1"/>
    <col min="4" max="13" width="10" style="232" customWidth="1"/>
    <col min="14" max="14" width="3.28515625" style="232" customWidth="1"/>
    <col min="15" max="16" width="11.7109375" style="232" customWidth="1"/>
    <col min="17" max="17" width="9.140625" style="232" customWidth="1"/>
    <col min="18" max="16384" width="9.140625" style="232"/>
  </cols>
  <sheetData>
    <row r="1" spans="1:17" ht="14.25" x14ac:dyDescent="0.25">
      <c r="A1" s="159" t="str">
        <f>+Coverpage!A1</f>
        <v>GFSM2014_V1.4</v>
      </c>
      <c r="B1" s="70"/>
      <c r="C1" s="71"/>
      <c r="D1" s="72"/>
      <c r="E1" s="73"/>
      <c r="F1" s="1022" t="str">
        <f>Reporting_Country_Name</f>
        <v>Colombia</v>
      </c>
      <c r="G1" s="1022"/>
      <c r="H1" s="1022"/>
      <c r="I1" s="1022"/>
      <c r="J1" s="1022"/>
      <c r="K1" s="1022"/>
      <c r="L1" s="1022"/>
      <c r="M1" s="220" t="str">
        <f>Reporting_Country_Code</f>
        <v>233</v>
      </c>
      <c r="N1" s="233"/>
      <c r="O1" s="498" t="s">
        <v>3284</v>
      </c>
      <c r="P1" s="299"/>
    </row>
    <row r="2" spans="1:17" ht="14.25" x14ac:dyDescent="0.25">
      <c r="A2" s="600" t="s">
        <v>2491</v>
      </c>
      <c r="B2" s="74"/>
      <c r="C2" s="75"/>
      <c r="D2" s="76"/>
      <c r="E2" s="1017" t="str">
        <f>"In "&amp;Coverpage!$I$15&amp;" of "&amp;Coverpage!$I$14&amp;" / Fiscal year ends in "&amp;Coverpage!$I$11&amp;" "&amp;Coverpage!$I$12</f>
        <v>In Billion of Colombian Pesos (COP) / Fiscal year ends in December 31st</v>
      </c>
      <c r="F2" s="1018"/>
      <c r="G2" s="1018"/>
      <c r="H2" s="1018"/>
      <c r="I2" s="1018"/>
      <c r="J2" s="1018"/>
      <c r="K2" s="1018"/>
      <c r="L2" s="1018"/>
      <c r="M2" s="1018"/>
      <c r="N2" s="233"/>
      <c r="O2" s="499" t="s">
        <v>2486</v>
      </c>
      <c r="P2" s="300"/>
    </row>
    <row r="3" spans="1:17" ht="12" customHeight="1" x14ac:dyDescent="0.25">
      <c r="A3" s="160"/>
      <c r="B3" s="77"/>
      <c r="C3" s="78"/>
      <c r="D3" s="142"/>
      <c r="E3" s="143"/>
      <c r="F3" s="1019" t="s">
        <v>2422</v>
      </c>
      <c r="G3" s="1019"/>
      <c r="H3" s="144" t="str">
        <f>Reporting_Period_Code</f>
        <v>2015</v>
      </c>
      <c r="I3" s="144"/>
      <c r="J3" s="143"/>
      <c r="K3" s="143"/>
      <c r="L3" s="145"/>
      <c r="M3" s="1013" t="s">
        <v>2334</v>
      </c>
      <c r="N3" s="125"/>
      <c r="O3" s="125"/>
      <c r="P3" s="125"/>
    </row>
    <row r="4" spans="1:17" ht="12" customHeight="1" x14ac:dyDescent="0.2">
      <c r="A4" s="1008" t="s">
        <v>2492</v>
      </c>
      <c r="B4" s="1009"/>
      <c r="C4" s="79"/>
      <c r="D4" s="1010" t="s">
        <v>2330</v>
      </c>
      <c r="E4" s="1011"/>
      <c r="F4" s="1011"/>
      <c r="G4" s="1012"/>
      <c r="H4" s="1013" t="s">
        <v>2313</v>
      </c>
      <c r="I4" s="1013" t="s">
        <v>2314</v>
      </c>
      <c r="J4" s="1016" t="s">
        <v>2315</v>
      </c>
      <c r="K4" s="1013" t="s">
        <v>2333</v>
      </c>
      <c r="L4" s="1015" t="s">
        <v>2316</v>
      </c>
      <c r="M4" s="1014"/>
      <c r="N4" s="125"/>
      <c r="O4" s="1020" t="s">
        <v>2335</v>
      </c>
      <c r="P4" s="1021"/>
    </row>
    <row r="5" spans="1:17" ht="30" customHeight="1" x14ac:dyDescent="0.2">
      <c r="A5" s="1008"/>
      <c r="B5" s="1009"/>
      <c r="C5" s="79"/>
      <c r="D5" s="495" t="s">
        <v>2331</v>
      </c>
      <c r="E5" s="496" t="s">
        <v>2332</v>
      </c>
      <c r="F5" s="496" t="s">
        <v>2333</v>
      </c>
      <c r="G5" s="497" t="s">
        <v>2312</v>
      </c>
      <c r="H5" s="1014"/>
      <c r="I5" s="1014"/>
      <c r="J5" s="1016"/>
      <c r="K5" s="1014"/>
      <c r="L5" s="1015"/>
      <c r="M5" s="1014"/>
      <c r="N5" s="125"/>
      <c r="O5" s="555" t="s">
        <v>2337</v>
      </c>
      <c r="P5" s="556" t="s">
        <v>2336</v>
      </c>
    </row>
    <row r="6" spans="1:17" ht="10.5" customHeight="1" x14ac:dyDescent="0.2">
      <c r="A6" s="161"/>
      <c r="B6" s="80"/>
      <c r="C6" s="80"/>
      <c r="D6" s="147" t="s">
        <v>537</v>
      </c>
      <c r="E6" s="148" t="s">
        <v>538</v>
      </c>
      <c r="F6" s="148" t="s">
        <v>140</v>
      </c>
      <c r="G6" s="148" t="s">
        <v>539</v>
      </c>
      <c r="H6" s="149" t="s">
        <v>540</v>
      </c>
      <c r="I6" s="148" t="s">
        <v>541</v>
      </c>
      <c r="J6" s="149" t="s">
        <v>542</v>
      </c>
      <c r="K6" s="148" t="s">
        <v>141</v>
      </c>
      <c r="L6" s="150" t="s">
        <v>543</v>
      </c>
      <c r="M6" s="150" t="s">
        <v>544</v>
      </c>
      <c r="N6" s="125"/>
      <c r="O6" s="237" t="s">
        <v>545</v>
      </c>
      <c r="P6" s="238" t="s">
        <v>546</v>
      </c>
      <c r="Q6" s="125"/>
    </row>
    <row r="7" spans="1:17" ht="12.95" customHeight="1" x14ac:dyDescent="0.2">
      <c r="A7" s="182" t="s">
        <v>856</v>
      </c>
      <c r="B7" s="601" t="s">
        <v>2493</v>
      </c>
      <c r="C7" s="79" t="s">
        <v>33</v>
      </c>
      <c r="D7" s="240"/>
      <c r="E7" s="240"/>
      <c r="F7" s="240"/>
      <c r="G7" s="241"/>
      <c r="H7" s="240"/>
      <c r="I7" s="240"/>
      <c r="J7" s="241"/>
      <c r="K7" s="240"/>
      <c r="L7" s="242"/>
      <c r="M7" s="240"/>
      <c r="N7" s="272"/>
      <c r="O7" s="244"/>
      <c r="P7" s="245"/>
      <c r="Q7" s="125"/>
    </row>
    <row r="8" spans="1:17" ht="12.95" customHeight="1" x14ac:dyDescent="0.25">
      <c r="A8" s="163" t="s">
        <v>1261</v>
      </c>
      <c r="B8" s="601" t="s">
        <v>2494</v>
      </c>
      <c r="C8" s="79" t="s">
        <v>33</v>
      </c>
      <c r="D8" s="240">
        <f>IF(ISBLANK(Table6!E103),"",Table6!E103)</f>
        <v>142423.02299999999</v>
      </c>
      <c r="E8" s="240">
        <f>IF(ISBLANK(Table6!F103),"",Table6!F103)</f>
        <v>39603.322</v>
      </c>
      <c r="F8" s="240">
        <f>IF(ISBLANK(Table6!G103),"",Table6!G103)</f>
        <v>0</v>
      </c>
      <c r="G8" s="241">
        <f>IF(ISBLANK(Table6!H103),"",Table6!H103)</f>
        <v>182026.345</v>
      </c>
      <c r="H8" s="240">
        <f>IF(ISBLANK(Table6!I103),"",Table6!I103)</f>
        <v>909.26800000000003</v>
      </c>
      <c r="I8" s="240">
        <f>IF(ISBLANK(Table6!J103),"",Table6!J103)</f>
        <v>26148.144</v>
      </c>
      <c r="J8" s="240">
        <f>IF(ISBLANK(Table6!K103),"",Table6!K103)</f>
        <v>78891.839000000007</v>
      </c>
      <c r="K8" s="240">
        <f>IF(ISBLANK(Table6!L103),"",Table6!L103)</f>
        <v>414.72899999999998</v>
      </c>
      <c r="L8" s="242">
        <f>IF(ISBLANK(Table6!M103),"",Table6!M103)</f>
        <v>288390.32500000001</v>
      </c>
      <c r="M8" s="240">
        <f>IF(ISBLANK(Table6!N103),"",Table6!N103)</f>
        <v>182935.61300000001</v>
      </c>
      <c r="N8" s="272"/>
      <c r="O8" s="244">
        <f>IF(OR(G8="NA",D8="NA",E8="NA",F8="NA"),"NA",SUM(G8)-SUM(D8:F8))</f>
        <v>2.9103830456733704E-11</v>
      </c>
      <c r="P8" s="245">
        <f>IF(OR(L8="NA",G8="NA",H8="NA",I8="NA",J8="NA",K8="NA"),"NA",SUM(L8)-SUM(G8:K8))</f>
        <v>0</v>
      </c>
      <c r="Q8" s="125"/>
    </row>
    <row r="9" spans="1:17" ht="9.75" customHeight="1" x14ac:dyDescent="0.2">
      <c r="A9" s="164" t="s">
        <v>143</v>
      </c>
      <c r="B9" s="602" t="s">
        <v>2495</v>
      </c>
      <c r="C9" s="79" t="s">
        <v>33</v>
      </c>
      <c r="D9" s="240">
        <f>IF(ISBLANK(Table3!E9),"",Table3!E9)</f>
        <v>5261.9920000000002</v>
      </c>
      <c r="E9" s="240">
        <f>IF(ISBLANK(Table3!F9),"",Table3!F9)</f>
        <v>4163.1639999999998</v>
      </c>
      <c r="F9" s="240">
        <f>IF(ISBLANK(Table3!G9),"",Table3!G9)</f>
        <v>0</v>
      </c>
      <c r="G9" s="241">
        <f>IF(ISBLANK(Table3!H9),"",Table3!H9)</f>
        <v>9425.155999999999</v>
      </c>
      <c r="H9" s="240">
        <f>IF(ISBLANK(Table3!I9),"",Table3!I9)</f>
        <v>51.289999999999992</v>
      </c>
      <c r="I9" s="240">
        <f>IF(ISBLANK(Table3!J9),"",Table3!J9)</f>
        <v>1139.415</v>
      </c>
      <c r="J9" s="240">
        <f>IF(ISBLANK(Table3!K9),"",Table3!K9)</f>
        <v>15050.550000000001</v>
      </c>
      <c r="K9" s="240">
        <f>IF(ISBLANK(Table3!L9),"",Table3!L9)</f>
        <v>0</v>
      </c>
      <c r="L9" s="242">
        <f>IF(ISBLANK(Table3!M9),"",Table3!M9)</f>
        <v>25666.411000000004</v>
      </c>
      <c r="M9" s="240">
        <f>IF(ISBLANK(Table3!N9),"",Table3!N9)</f>
        <v>9476.4459999999981</v>
      </c>
      <c r="N9" s="272"/>
      <c r="O9" s="244">
        <f>IF(OR(G9="NA",D9="NA",E9="NA",F9="NA"),"NA",SUM(G9)-SUM(D9:F9))</f>
        <v>0</v>
      </c>
      <c r="P9" s="245">
        <f>IF(OR(L9="NA",G9="NA",H9="NA",I9="NA",J9="NA",K9="NA"),"NA",SUM(L9)-SUM(G9:K9))</f>
        <v>3.637978807091713E-12</v>
      </c>
      <c r="Q9" s="125"/>
    </row>
    <row r="10" spans="1:17" ht="9.75" customHeight="1" x14ac:dyDescent="0.2">
      <c r="A10" s="164" t="s">
        <v>159</v>
      </c>
      <c r="B10" s="602" t="s">
        <v>2496</v>
      </c>
      <c r="C10" s="79" t="s">
        <v>33</v>
      </c>
      <c r="D10" s="240">
        <f>IF(ISBLANK(Table9!E9),"",Table9!E9)</f>
        <v>-1002.5850000000005</v>
      </c>
      <c r="E10" s="240">
        <f>IF(ISBLANK(Table9!F9),"",Table9!F9)</f>
        <v>4813.2980000000007</v>
      </c>
      <c r="F10" s="240">
        <f>IF(ISBLANK(Table9!G9),"",Table9!G9)</f>
        <v>-4.8000000000000001E-2</v>
      </c>
      <c r="G10" s="241">
        <f>IF(ISBLANK(Table9!H9),"",Table9!H9)</f>
        <v>3810.6650000000004</v>
      </c>
      <c r="H10" s="240">
        <f>IF(ISBLANK(Table9!I9),"",Table9!I9)</f>
        <v>88.635000000000005</v>
      </c>
      <c r="I10" s="240">
        <f>IF(ISBLANK(Table9!J9),"",Table9!J9)</f>
        <v>312.54000000000002</v>
      </c>
      <c r="J10" s="240">
        <f>IF(ISBLANK(Table9!K9),"",Table9!K9)</f>
        <v>1563.354</v>
      </c>
      <c r="K10" s="240">
        <f>IF(ISBLANK(Table9!L9),"",Table9!L9)</f>
        <v>0</v>
      </c>
      <c r="L10" s="242">
        <f>IF(ISBLANK(Table9!M9),"",Table9!M9)</f>
        <v>5775.1940000000004</v>
      </c>
      <c r="M10" s="240">
        <f>IF(ISBLANK(Table9!N9),"",Table9!N9)</f>
        <v>3899.3</v>
      </c>
      <c r="N10" s="272"/>
      <c r="O10" s="244">
        <f>IF(OR(G10="NA",D10="NA",E10="NA",F10="NA"),"NA",SUM(G10)-SUM(D10:F10))</f>
        <v>0</v>
      </c>
      <c r="P10" s="245">
        <f>IF(OR(L10="NA",G10="NA",H10="NA",I10="NA",J10="NA",K10="NA"),"NA",SUM(L10)-SUM(G10:K10))</f>
        <v>-9.0949470177292824E-13</v>
      </c>
      <c r="Q10" s="125"/>
    </row>
    <row r="11" spans="1:17" ht="12.95" customHeight="1" x14ac:dyDescent="0.25">
      <c r="A11" s="163" t="s">
        <v>1262</v>
      </c>
      <c r="B11" s="601" t="s">
        <v>2497</v>
      </c>
      <c r="C11" s="79" t="s">
        <v>33</v>
      </c>
      <c r="D11" s="240">
        <f>IF(ISBLANK(Table6!E9),"",Table6!E9)</f>
        <v>146675.48000000001</v>
      </c>
      <c r="E11" s="240">
        <f>IF(ISBLANK(Table6!F9),"",Table6!F9)</f>
        <v>37072.460999999996</v>
      </c>
      <c r="F11" s="240">
        <f>IF(ISBLANK(Table6!G9),"",Table6!G9)</f>
        <v>0</v>
      </c>
      <c r="G11" s="241">
        <f>IF(ISBLANK(Table6!H9),"",Table6!H9)</f>
        <v>183747.94099999999</v>
      </c>
      <c r="H11" s="240">
        <f>IF(ISBLANK(Table6!I9),"",Table6!I9)</f>
        <v>1059.999</v>
      </c>
      <c r="I11" s="240">
        <f>IF(ISBLANK(Table6!J9),"",Table6!J9)</f>
        <v>9809.1850000000013</v>
      </c>
      <c r="J11" s="240">
        <f>IF(ISBLANK(Table6!K9),"",Table6!K9)</f>
        <v>68589.317999999999</v>
      </c>
      <c r="K11" s="240">
        <f>IF(ISBLANK(Table6!L9),"",Table6!L9)</f>
        <v>0</v>
      </c>
      <c r="L11" s="242">
        <f>IF(ISBLANK(Table6!M9),"",Table6!M9)</f>
        <v>263206.44300000003</v>
      </c>
      <c r="M11" s="240">
        <f>IF(ISBLANK(Table6!N9),"",Table6!N9)</f>
        <v>184807.94</v>
      </c>
      <c r="N11" s="272"/>
      <c r="O11" s="244">
        <f>IF(OR(G11="NA",D11="NA",E11="NA",F11="NA"),"NA",SUM(G11)-SUM(D11:F11))</f>
        <v>0</v>
      </c>
      <c r="P11" s="245">
        <f>IF(OR(L11="NA",G11="NA",H11="NA",I11="NA",J11="NA",K11="NA"),"NA",SUM(L11)-SUM(G11:K11))</f>
        <v>5.8207660913467407E-11</v>
      </c>
      <c r="Q11" s="125"/>
    </row>
    <row r="12" spans="1:17" ht="12.95" customHeight="1" x14ac:dyDescent="0.2">
      <c r="A12" s="166" t="s">
        <v>261</v>
      </c>
      <c r="B12" s="604" t="s">
        <v>2498</v>
      </c>
      <c r="C12" s="79" t="s">
        <v>33</v>
      </c>
      <c r="D12" s="257">
        <f>IF(AND(D11="NP",D8="NP",D9="NP",D10="NP"),"NP",IF(OR(D11="NA",D8="NA",D9="NA",D10="NA"),"NA",IF(ISNUMBER(D11)*ISNUMBER(D8)*ISNUMBER(D9)*ISNUMBER(D10),SUM(D11)-SUM(D8)-SUM(D9)-SUM(D10),"")))</f>
        <v>-6.9499999999757165</v>
      </c>
      <c r="E12" s="257">
        <f t="shared" ref="E12:M12" si="0">IF(AND(E11="NP",E8="NP",E9="NP",E10="NP"),"NP",IF(OR(E11="NA",E8="NA",E9="NA",E10="NA"),"NA",IF(ISNUMBER(E11)*ISNUMBER(E8)*ISNUMBER(E9)*ISNUMBER(E10),SUM(E11)-SUM(E8)-SUM(E9)-SUM(E10),"")))</f>
        <v>-11507.323000000004</v>
      </c>
      <c r="F12" s="257">
        <f t="shared" si="0"/>
        <v>4.8000000000000001E-2</v>
      </c>
      <c r="G12" s="257">
        <f t="shared" si="0"/>
        <v>-11514.225000000009</v>
      </c>
      <c r="H12" s="257">
        <f t="shared" si="0"/>
        <v>10.805999999999997</v>
      </c>
      <c r="I12" s="257">
        <f t="shared" si="0"/>
        <v>-17790.914000000001</v>
      </c>
      <c r="J12" s="257">
        <f t="shared" si="0"/>
        <v>-26916.42500000001</v>
      </c>
      <c r="K12" s="257">
        <f t="shared" si="0"/>
        <v>-414.72899999999998</v>
      </c>
      <c r="L12" s="257">
        <f t="shared" si="0"/>
        <v>-56625.486999999994</v>
      </c>
      <c r="M12" s="257">
        <f t="shared" si="0"/>
        <v>-11503.419000000009</v>
      </c>
      <c r="N12" s="272"/>
      <c r="O12" s="249">
        <f>IF(OR(G12="NA",D12="NA",E12="NA",F12="NA"),"NA",SUM(G12)-SUM(D12:F12))</f>
        <v>-3.092281986027956E-11</v>
      </c>
      <c r="P12" s="250">
        <f>IF(OR(L12="NA",G12="NA",H12="NA",I12="NA",J12="NA",K12="NA"),"NA",SUM(L12)-SUM(G12:K12))</f>
        <v>2.1827872842550278E-11</v>
      </c>
      <c r="Q12" s="125"/>
    </row>
    <row r="13" spans="1:17" ht="12.95" customHeight="1" x14ac:dyDescent="0.2">
      <c r="A13" s="182" t="s">
        <v>856</v>
      </c>
      <c r="B13" s="601" t="s">
        <v>2499</v>
      </c>
      <c r="C13" s="79" t="s">
        <v>33</v>
      </c>
      <c r="D13" s="240"/>
      <c r="E13" s="240"/>
      <c r="F13" s="240"/>
      <c r="G13" s="241"/>
      <c r="H13" s="240"/>
      <c r="I13" s="240"/>
      <c r="J13" s="240"/>
      <c r="K13" s="240"/>
      <c r="L13" s="242"/>
      <c r="M13" s="240"/>
      <c r="N13" s="272"/>
      <c r="O13" s="244"/>
      <c r="P13" s="245"/>
      <c r="Q13" s="125"/>
    </row>
    <row r="14" spans="1:17" ht="12.95" customHeight="1" x14ac:dyDescent="0.25">
      <c r="A14" s="163" t="s">
        <v>1263</v>
      </c>
      <c r="B14" s="601" t="s">
        <v>2494</v>
      </c>
      <c r="C14" s="79" t="s">
        <v>33</v>
      </c>
      <c r="D14" s="240">
        <f>IF(ISBLANK(Table6!E104),"",Table6!E104)</f>
        <v>203287.61300000001</v>
      </c>
      <c r="E14" s="240">
        <f>IF(ISBLANK(Table6!F104),"",Table6!F104)</f>
        <v>22944.100999999999</v>
      </c>
      <c r="F14" s="240">
        <f>IF(ISBLANK(Table6!G104),"",Table6!G104)</f>
        <v>-2855.752</v>
      </c>
      <c r="G14" s="241">
        <f>IF(ISBLANK(Table6!H104),"",Table6!H104)</f>
        <v>223375.962</v>
      </c>
      <c r="H14" s="240">
        <f>IF(ISBLANK(Table6!I104),"",Table6!I104)</f>
        <v>19905.037</v>
      </c>
      <c r="I14" s="240">
        <f>IF(ISBLANK(Table6!J104),"",Table6!J104)</f>
        <v>46711.241000000002</v>
      </c>
      <c r="J14" s="240">
        <f>IF(ISBLANK(Table6!K104),"",Table6!K104)</f>
        <v>87686.712</v>
      </c>
      <c r="K14" s="240">
        <f>IF(ISBLANK(Table6!L104),"",Table6!L104)</f>
        <v>-1988.7829999999999</v>
      </c>
      <c r="L14" s="242">
        <f>IF(ISBLANK(Table6!M104),"",Table6!M104)</f>
        <v>375690.16899999999</v>
      </c>
      <c r="M14" s="240">
        <f>IF(ISBLANK(Table6!N104),"",Table6!N104)</f>
        <v>243280.99900000001</v>
      </c>
      <c r="N14" s="272"/>
      <c r="O14" s="244">
        <f>IF(OR(G14="NA",D14="NA",E14="NA",F14="NA"),"NA",SUM(G14)-SUM(D14:F14))</f>
        <v>0</v>
      </c>
      <c r="P14" s="245">
        <f>IF(OR(L14="NA",G14="NA",H14="NA",I14="NA",J14="NA",K14="NA"),"NA",SUM(L14)-SUM(G14:K14))</f>
        <v>0</v>
      </c>
      <c r="Q14" s="125"/>
    </row>
    <row r="15" spans="1:17" ht="9.75" customHeight="1" x14ac:dyDescent="0.2">
      <c r="A15" s="164" t="s">
        <v>960</v>
      </c>
      <c r="B15" s="602" t="s">
        <v>2495</v>
      </c>
      <c r="C15" s="79" t="s">
        <v>33</v>
      </c>
      <c r="D15" s="240">
        <f>IF(ISBLANK(Table3!E22),"",Table3!E22)</f>
        <v>-12375.9</v>
      </c>
      <c r="E15" s="240">
        <f>IF(ISBLANK(Table3!F22),"",Table3!F22)</f>
        <v>3544.8040000000001</v>
      </c>
      <c r="F15" s="240">
        <f>IF(ISBLANK(Table3!G22),"",Table3!G22)</f>
        <v>-4110.1350000000002</v>
      </c>
      <c r="G15" s="241">
        <f>IF(ISBLANK(Table3!H22),"",Table3!H22)</f>
        <v>-12941.231</v>
      </c>
      <c r="H15" s="240">
        <f>IF(ISBLANK(Table3!I22),"",Table3!I22)</f>
        <v>2641.7659999999996</v>
      </c>
      <c r="I15" s="240">
        <f>IF(ISBLANK(Table3!J22),"",Table3!J22)</f>
        <v>71.212000000000899</v>
      </c>
      <c r="J15" s="240">
        <f>IF(ISBLANK(Table3!K22),"",Table3!K22)</f>
        <v>739.24200000000019</v>
      </c>
      <c r="K15" s="240">
        <f>IF(ISBLANK(Table3!L22),"",Table3!L22)</f>
        <v>-1565.383</v>
      </c>
      <c r="L15" s="242">
        <f>IF(ISBLANK(Table3!M22),"",Table3!M22)</f>
        <v>-11054.394</v>
      </c>
      <c r="M15" s="240">
        <f>IF(ISBLANK(Table3!N22),"",Table3!N22)</f>
        <v>-10299.465000000002</v>
      </c>
      <c r="N15" s="272"/>
      <c r="O15" s="244">
        <f>IF(OR(G15="NA",D15="NA",E15="NA",F15="NA"),"NA",SUM(G15)-SUM(D15:F15))</f>
        <v>0</v>
      </c>
      <c r="P15" s="245">
        <f>IF(OR(L15="NA",G15="NA",H15="NA",I15="NA",J15="NA",K15="NA"),"NA",SUM(L15)-SUM(G15:K15))</f>
        <v>-1.8189894035458565E-12</v>
      </c>
      <c r="Q15" s="125"/>
    </row>
    <row r="16" spans="1:17" ht="9.75" customHeight="1" x14ac:dyDescent="0.2">
      <c r="A16" s="164" t="s">
        <v>1239</v>
      </c>
      <c r="B16" s="602" t="s">
        <v>2500</v>
      </c>
      <c r="C16" s="79" t="s">
        <v>33</v>
      </c>
      <c r="D16" s="240">
        <f>IF(ISBLANK(Table9!E14),"",Table9!E14)</f>
        <v>-3535.3739999999998</v>
      </c>
      <c r="E16" s="240">
        <f>IF(ISBLANK(Table9!F14),"",Table9!F14)</f>
        <v>717.048</v>
      </c>
      <c r="F16" s="240">
        <f>IF(ISBLANK(Table9!G14),"",Table9!G14)</f>
        <v>0</v>
      </c>
      <c r="G16" s="241">
        <f>IF(ISBLANK(Table9!H14),"",Table9!H14)</f>
        <v>-2818.3259999999987</v>
      </c>
      <c r="H16" s="240">
        <f>IF(ISBLANK(Table9!I14),"",Table9!I14)</f>
        <v>439.95800000000003</v>
      </c>
      <c r="I16" s="240">
        <f>IF(ISBLANK(Table9!J14),"",Table9!J14)</f>
        <v>57.795999999999999</v>
      </c>
      <c r="J16" s="240">
        <f>IF(ISBLANK(Table9!K14),"",Table9!K14)</f>
        <v>-1102.6790000000001</v>
      </c>
      <c r="K16" s="240">
        <f>IF(ISBLANK(Table9!L14),"",Table9!L14)</f>
        <v>0</v>
      </c>
      <c r="L16" s="242">
        <f>IF(ISBLANK(Table9!M14),"",Table9!M14)</f>
        <v>-3423.2509999999993</v>
      </c>
      <c r="M16" s="240">
        <f>IF(ISBLANK(Table9!N14),"",Table9!N14)</f>
        <v>-2378.367999999999</v>
      </c>
      <c r="N16" s="272"/>
      <c r="O16" s="244">
        <f>IF(OR(G16="NA",D16="NA",E16="NA",F16="NA"),"NA",SUM(G16)-SUM(D16:F16))</f>
        <v>1.3642420526593924E-12</v>
      </c>
      <c r="P16" s="245">
        <f>IF(OR(L16="NA",G16="NA",H16="NA",I16="NA",J16="NA",K16="NA"),"NA",SUM(L16)-SUM(G16:K16))</f>
        <v>-4.5474735088646412E-13</v>
      </c>
      <c r="Q16" s="125"/>
    </row>
    <row r="17" spans="1:17" ht="12.95" customHeight="1" x14ac:dyDescent="0.25">
      <c r="A17" s="163" t="s">
        <v>1264</v>
      </c>
      <c r="B17" s="601" t="s">
        <v>2497</v>
      </c>
      <c r="C17" s="79" t="s">
        <v>33</v>
      </c>
      <c r="D17" s="240">
        <f>IF(ISBLANK(Table6!E22),"",Table6!E22)</f>
        <v>194976.364</v>
      </c>
      <c r="E17" s="240">
        <f>IF(ISBLANK(Table6!F22),"",Table6!F22)</f>
        <v>24493.531999999999</v>
      </c>
      <c r="F17" s="240">
        <f>IF(ISBLANK(Table6!G22),"",Table6!G22)</f>
        <v>-6935.5889999999999</v>
      </c>
      <c r="G17" s="241">
        <f>IF(ISBLANK(Table6!H22),"",Table6!H22)</f>
        <v>212534.307</v>
      </c>
      <c r="H17" s="240">
        <f>IF(ISBLANK(Table6!I22),"",Table6!I22)</f>
        <v>17021.364000000001</v>
      </c>
      <c r="I17" s="240">
        <f>IF(ISBLANK(Table6!J22),"",Table6!J22)</f>
        <v>46190.49</v>
      </c>
      <c r="J17" s="240">
        <f>IF(ISBLANK(Table6!K22),"",Table6!K22)</f>
        <v>106613.02900000001</v>
      </c>
      <c r="K17" s="240">
        <f>IF(ISBLANK(Table6!L22),"",Table6!L22)</f>
        <v>-8922.5400000000009</v>
      </c>
      <c r="L17" s="242">
        <f>IF(ISBLANK(Table6!M22),"",Table6!M22)</f>
        <v>373436.65</v>
      </c>
      <c r="M17" s="240">
        <f>IF(ISBLANK(Table6!N22),"",Table6!N22)</f>
        <v>229555.67099999997</v>
      </c>
      <c r="N17" s="272"/>
      <c r="O17" s="244">
        <f>IF(OR(G17="NA",D17="NA",E17="NA",F17="NA"),"NA",SUM(G17)-SUM(D17:F17))</f>
        <v>0</v>
      </c>
      <c r="P17" s="245">
        <f>IF(OR(L17="NA",G17="NA",H17="NA",I17="NA",J17="NA",K17="NA"),"NA",SUM(L17)-SUM(G17:K17))</f>
        <v>-5.8207660913467407E-11</v>
      </c>
      <c r="Q17" s="125"/>
    </row>
    <row r="18" spans="1:17" ht="12.95" customHeight="1" x14ac:dyDescent="0.2">
      <c r="A18" s="166" t="s">
        <v>262</v>
      </c>
      <c r="B18" s="604" t="s">
        <v>2501</v>
      </c>
      <c r="C18" s="79" t="s">
        <v>33</v>
      </c>
      <c r="D18" s="257">
        <f>IF(AND(D17="NP",D14="NP",D15="NP",D16="NP"),"NP",IF(OR(D17="NA",D14="NA",D15="NA",D16="NA"),"NA",IF(ISNUMBER(D17)*ISNUMBER(D14)*ISNUMBER(D15)*ISNUMBER(D16),SUM(D17)-SUM(D14)-SUM(D15)-SUM(D16),"")))</f>
        <v>7600.0249999999887</v>
      </c>
      <c r="E18" s="257">
        <f t="shared" ref="E18:M18" si="1">IF(AND(E17="NP",E14="NP",E15="NP",E16="NP"),"NP",IF(OR(E17="NA",E14="NA",E15="NA",E16="NA"),"NA",IF(ISNUMBER(E17)*ISNUMBER(E14)*ISNUMBER(E15)*ISNUMBER(E16),SUM(E17)-SUM(E14)-SUM(E15)-SUM(E16),"")))</f>
        <v>-2712.4209999999994</v>
      </c>
      <c r="F18" s="257">
        <f t="shared" si="1"/>
        <v>30.298000000000229</v>
      </c>
      <c r="G18" s="257">
        <f t="shared" si="1"/>
        <v>4917.902</v>
      </c>
      <c r="H18" s="257">
        <f t="shared" si="1"/>
        <v>-5965.3969999999981</v>
      </c>
      <c r="I18" s="257">
        <f t="shared" si="1"/>
        <v>-649.75900000000479</v>
      </c>
      <c r="J18" s="257">
        <f t="shared" si="1"/>
        <v>19289.754000000012</v>
      </c>
      <c r="K18" s="257">
        <f t="shared" si="1"/>
        <v>-5368.3740000000016</v>
      </c>
      <c r="L18" s="257">
        <f t="shared" si="1"/>
        <v>12224.126000000029</v>
      </c>
      <c r="M18" s="257">
        <f t="shared" si="1"/>
        <v>-1047.4950000000367</v>
      </c>
      <c r="N18" s="272"/>
      <c r="O18" s="249">
        <f>IF(OR(G18="NA",D18="NA",E18="NA",F18="NA"),"NA",SUM(G18)-SUM(D18:F18))</f>
        <v>1.0913936421275139E-11</v>
      </c>
      <c r="P18" s="250">
        <f>IF(OR(L18="NA",G18="NA",H18="NA",I18="NA",J18="NA",K18="NA"),"NA",SUM(L18)-SUM(G18:K18))</f>
        <v>2.3646862246096134E-11</v>
      </c>
      <c r="Q18" s="125"/>
    </row>
    <row r="19" spans="1:17" ht="12.95" customHeight="1" x14ac:dyDescent="0.2">
      <c r="A19" s="182" t="s">
        <v>856</v>
      </c>
      <c r="B19" s="601" t="s">
        <v>2502</v>
      </c>
      <c r="C19" s="79" t="s">
        <v>33</v>
      </c>
      <c r="D19" s="240"/>
      <c r="E19" s="240"/>
      <c r="F19" s="240"/>
      <c r="G19" s="241"/>
      <c r="H19" s="240"/>
      <c r="I19" s="240"/>
      <c r="J19" s="240"/>
      <c r="K19" s="240"/>
      <c r="L19" s="242"/>
      <c r="M19" s="240"/>
      <c r="N19" s="272"/>
      <c r="O19" s="244"/>
      <c r="P19" s="245"/>
      <c r="Q19" s="125"/>
    </row>
    <row r="20" spans="1:17" ht="12.95" customHeight="1" x14ac:dyDescent="0.25">
      <c r="A20" s="163" t="s">
        <v>1265</v>
      </c>
      <c r="B20" s="601" t="s">
        <v>2494</v>
      </c>
      <c r="C20" s="79" t="s">
        <v>33</v>
      </c>
      <c r="D20" s="240">
        <f>IF(ISBLANK(Table6!E105),"",Table6!E105)</f>
        <v>470441.95699999999</v>
      </c>
      <c r="E20" s="240">
        <f>IF(ISBLANK(Table6!F105),"",Table6!F105)</f>
        <v>12514.361999999999</v>
      </c>
      <c r="F20" s="240">
        <f>IF(ISBLANK(Table6!G105),"",Table6!G105)</f>
        <v>-2855.752</v>
      </c>
      <c r="G20" s="241">
        <f>IF(ISBLANK(Table6!H105),"",Table6!H105)</f>
        <v>480100.56700000004</v>
      </c>
      <c r="H20" s="240">
        <f>IF(ISBLANK(Table6!I105),"",Table6!I105)</f>
        <v>69431.695000000007</v>
      </c>
      <c r="I20" s="240">
        <f>IF(ISBLANK(Table6!J105),"",Table6!J105)</f>
        <v>19611.331999999999</v>
      </c>
      <c r="J20" s="240">
        <f>IF(ISBLANK(Table6!K105),"",Table6!K105)</f>
        <v>33359.199999999997</v>
      </c>
      <c r="K20" s="240">
        <f>IF(ISBLANK(Table6!L105),"",Table6!L105)</f>
        <v>-295.85000000000002</v>
      </c>
      <c r="L20" s="242">
        <f>IF(ISBLANK(Table6!M105),"",Table6!M105)</f>
        <v>602206.94400000002</v>
      </c>
      <c r="M20" s="240">
        <f>IF(ISBLANK(Table6!N105),"",Table6!N105)</f>
        <v>549532.26300000004</v>
      </c>
      <c r="N20" s="272"/>
      <c r="O20" s="244">
        <f>IF(OR(G20="NA",D20="NA",E20="NA",F20="NA"),"NA",SUM(G20)-SUM(D20:F20))</f>
        <v>0</v>
      </c>
      <c r="P20" s="245">
        <f>IF(OR(L20="NA",G20="NA",H20="NA",I20="NA",J20="NA",K20="NA"),"NA",SUM(L20)-SUM(G20:K20))</f>
        <v>-1.1641532182693481E-10</v>
      </c>
      <c r="Q20" s="125"/>
    </row>
    <row r="21" spans="1:17" ht="9.75" customHeight="1" x14ac:dyDescent="0.2">
      <c r="A21" s="164" t="s">
        <v>984</v>
      </c>
      <c r="B21" s="602" t="s">
        <v>2495</v>
      </c>
      <c r="C21" s="79" t="s">
        <v>33</v>
      </c>
      <c r="D21" s="240">
        <f>IF(ISBLANK(Table3!E49),"",Table3!E49)</f>
        <v>52554.582999999999</v>
      </c>
      <c r="E21" s="240">
        <f>IF(ISBLANK(Table3!F49),"",Table3!F49)</f>
        <v>-493.4</v>
      </c>
      <c r="F21" s="240">
        <f>IF(ISBLANK(Table3!G49),"",Table3!G49)</f>
        <v>-4061.384</v>
      </c>
      <c r="G21" s="241">
        <f>IF(ISBLANK(Table3!H49),"",Table3!H49)</f>
        <v>47999.798999999999</v>
      </c>
      <c r="H21" s="240">
        <f>IF(ISBLANK(Table3!I49),"",Table3!I49)</f>
        <v>-56169.487000000001</v>
      </c>
      <c r="I21" s="240">
        <f>IF(ISBLANK(Table3!J49),"",Table3!J49)</f>
        <v>885.76099999999997</v>
      </c>
      <c r="J21" s="240">
        <f>IF(ISBLANK(Table3!K49),"",Table3!K49)</f>
        <v>5299.6440000000002</v>
      </c>
      <c r="K21" s="240">
        <f>IF(ISBLANK(Table3!L49),"",Table3!L49)</f>
        <v>-673.47399999999993</v>
      </c>
      <c r="L21" s="242">
        <f>IF(ISBLANK(Table3!M49),"",Table3!M49)</f>
        <v>-2657.7570000000123</v>
      </c>
      <c r="M21" s="240">
        <f>IF(ISBLANK(Table3!N49),"",Table3!N49)</f>
        <v>-8169.6880000000165</v>
      </c>
      <c r="N21" s="272"/>
      <c r="O21" s="244">
        <f>IF(OR(G21="NA",D21="NA",E21="NA",F21="NA"),"NA",SUM(G21)-SUM(D21:F21))</f>
        <v>0</v>
      </c>
      <c r="P21" s="245">
        <f>IF(OR(L21="NA",G21="NA",H21="NA",I21="NA",J21="NA",K21="NA"),"NA",SUM(L21)-SUM(G21:K21))</f>
        <v>-1.0913936421275139E-11</v>
      </c>
      <c r="Q21" s="125"/>
    </row>
    <row r="22" spans="1:17" ht="9.75" customHeight="1" x14ac:dyDescent="0.2">
      <c r="A22" s="164" t="s">
        <v>1249</v>
      </c>
      <c r="B22" s="602" t="s">
        <v>2503</v>
      </c>
      <c r="C22" s="79" t="s">
        <v>33</v>
      </c>
      <c r="D22" s="240">
        <f>IF(ISBLANK(Table9!E25),"",Table9!E25)</f>
        <v>31879.976999999999</v>
      </c>
      <c r="E22" s="240">
        <f>IF(ISBLANK(Table9!F25),"",Table9!F25)</f>
        <v>383.19799999999998</v>
      </c>
      <c r="F22" s="240">
        <f>IF(ISBLANK(Table9!G25),"",Table9!G25)</f>
        <v>-10.4</v>
      </c>
      <c r="G22" s="241">
        <f>IF(ISBLANK(Table9!H25),"",Table9!H25)</f>
        <v>32252.775000000001</v>
      </c>
      <c r="H22" s="240">
        <f>IF(ISBLANK(Table9!I25),"",Table9!I25)</f>
        <v>0.57100000000000006</v>
      </c>
      <c r="I22" s="240">
        <f>IF(ISBLANK(Table9!J25),"",Table9!J25)</f>
        <v>202.81300000000002</v>
      </c>
      <c r="J22" s="240">
        <f>IF(ISBLANK(Table9!K25),"",Table9!K25)</f>
        <v>368.17400000000004</v>
      </c>
      <c r="K22" s="240">
        <f>IF(ISBLANK(Table9!L25),"",Table9!L25)</f>
        <v>-1.2</v>
      </c>
      <c r="L22" s="242">
        <f>IF(ISBLANK(Table9!M25),"",Table9!M25)</f>
        <v>32823.133000000002</v>
      </c>
      <c r="M22" s="240">
        <f>IF(ISBLANK(Table9!N25),"",Table9!N25)</f>
        <v>32253.345999999998</v>
      </c>
      <c r="N22" s="272"/>
      <c r="O22" s="244">
        <f>IF(OR(G22="NA",D22="NA",E22="NA",F22="NA"),"NA",SUM(G22)-SUM(D22:F22))</f>
        <v>3.637978807091713E-12</v>
      </c>
      <c r="P22" s="245">
        <f>IF(OR(L22="NA",G22="NA",H22="NA",I22="NA",J22="NA",K22="NA"),"NA",SUM(L22)-SUM(G22:K22))</f>
        <v>0</v>
      </c>
      <c r="Q22" s="125"/>
    </row>
    <row r="23" spans="1:17" ht="12.95" customHeight="1" x14ac:dyDescent="0.25">
      <c r="A23" s="163" t="s">
        <v>1266</v>
      </c>
      <c r="B23" s="601" t="s">
        <v>2497</v>
      </c>
      <c r="C23" s="79" t="s">
        <v>33</v>
      </c>
      <c r="D23" s="240">
        <f>IF(ISBLANK(Table6!E49),"",Table6!E49)</f>
        <v>522420.37199999997</v>
      </c>
      <c r="E23" s="240">
        <f>IF(ISBLANK(Table6!F49),"",Table6!F49)</f>
        <v>10889.184999999999</v>
      </c>
      <c r="F23" s="240">
        <f>IF(ISBLANK(Table6!G49),"",Table6!G49)</f>
        <v>-6849.4220000000005</v>
      </c>
      <c r="G23" s="241">
        <f>IF(ISBLANK(Table6!H49),"",Table6!H49)</f>
        <v>526460.13500000001</v>
      </c>
      <c r="H23" s="240">
        <f>IF(ISBLANK(Table6!I49),"",Table6!I49)</f>
        <v>10096.639000000001</v>
      </c>
      <c r="I23" s="240">
        <f>IF(ISBLANK(Table6!J49),"",Table6!J49)</f>
        <v>19942.712</v>
      </c>
      <c r="J23" s="240">
        <f>IF(ISBLANK(Table6!K49),"",Table6!K49)</f>
        <v>40221.273000000001</v>
      </c>
      <c r="K23" s="240">
        <f>IF(ISBLANK(Table6!L49),"",Table6!L49)</f>
        <v>-4488.777000000001</v>
      </c>
      <c r="L23" s="242">
        <f>IF(ISBLANK(Table6!M49),"",Table6!M49)</f>
        <v>592231.98200000008</v>
      </c>
      <c r="M23" s="240">
        <f>IF(ISBLANK(Table6!N49),"",Table6!N49)</f>
        <v>536556.77399999998</v>
      </c>
      <c r="N23" s="272"/>
      <c r="O23" s="244">
        <f>IF(OR(G23="NA",D23="NA",E23="NA",F23="NA"),"NA",SUM(G23)-SUM(D23:F23))</f>
        <v>0</v>
      </c>
      <c r="P23" s="245">
        <f>IF(OR(L23="NA",G23="NA",H23="NA",I23="NA",J23="NA",K23="NA"),"NA",SUM(L23)-SUM(G23:K23))</f>
        <v>0</v>
      </c>
      <c r="Q23" s="125"/>
    </row>
    <row r="24" spans="1:17" ht="12.95" customHeight="1" x14ac:dyDescent="0.2">
      <c r="A24" s="166" t="s">
        <v>263</v>
      </c>
      <c r="B24" s="604" t="s">
        <v>2504</v>
      </c>
      <c r="C24" s="79" t="s">
        <v>33</v>
      </c>
      <c r="D24" s="257">
        <f>IF(AND(D23="NP",D20="NP",D21="NP",D22="NP"),"NP",IF(OR(D23="NA",D20="NA",D21="NA",D22="NA"),"NA",IF(ISNUMBER(D23)*ISNUMBER(D20)*ISNUMBER(D21)*ISNUMBER(D22),SUM(D23)-SUM(D20)-SUM(D21)-SUM(D22),"")))</f>
        <v>-32456.145000000019</v>
      </c>
      <c r="E24" s="257">
        <f t="shared" ref="E24:M24" si="2">IF(AND(E23="NP",E20="NP",E21="NP",E22="NP"),"NP",IF(OR(E23="NA",E20="NA",E21="NA",E22="NA"),"NA",IF(ISNUMBER(E23)*ISNUMBER(E20)*ISNUMBER(E21)*ISNUMBER(E22),SUM(E23)-SUM(E20)-SUM(E21)-SUM(E22),"")))</f>
        <v>-1514.9749999999995</v>
      </c>
      <c r="F24" s="257">
        <f t="shared" si="2"/>
        <v>78.113999999999493</v>
      </c>
      <c r="G24" s="257">
        <f t="shared" si="2"/>
        <v>-33893.00600000003</v>
      </c>
      <c r="H24" s="257">
        <f t="shared" si="2"/>
        <v>-3166.1400000000031</v>
      </c>
      <c r="I24" s="257">
        <f t="shared" si="2"/>
        <v>-757.19399999999894</v>
      </c>
      <c r="J24" s="257">
        <f t="shared" si="2"/>
        <v>1194.2550000000037</v>
      </c>
      <c r="K24" s="257">
        <f t="shared" si="2"/>
        <v>-3518.2530000000006</v>
      </c>
      <c r="L24" s="257">
        <f t="shared" si="2"/>
        <v>-40140.337999999931</v>
      </c>
      <c r="M24" s="257">
        <f t="shared" si="2"/>
        <v>-37059.147000000041</v>
      </c>
      <c r="N24" s="272"/>
      <c r="O24" s="249">
        <f>IF(OR(G24="NA",D24="NA",E24="NA",F24="NA"),"NA",SUM(G24)-SUM(D24:F24))</f>
        <v>-1.4551915228366852E-11</v>
      </c>
      <c r="P24" s="250">
        <f>IF(OR(L24="NA",G24="NA",H24="NA",I24="NA",J24="NA",K24="NA"),"NA",SUM(L24)-SUM(G24:K24))</f>
        <v>1.0186340659856796E-10</v>
      </c>
      <c r="Q24" s="125"/>
    </row>
    <row r="25" spans="1:17" ht="12.95" customHeight="1" x14ac:dyDescent="0.2">
      <c r="A25" s="183" t="s">
        <v>856</v>
      </c>
      <c r="B25" s="603" t="s">
        <v>2370</v>
      </c>
      <c r="C25" s="321"/>
      <c r="D25" s="322"/>
      <c r="E25" s="322"/>
      <c r="F25" s="322"/>
      <c r="G25" s="323"/>
      <c r="H25" s="322"/>
      <c r="I25" s="322"/>
      <c r="J25" s="322"/>
      <c r="K25" s="322"/>
      <c r="L25" s="324"/>
      <c r="M25" s="322"/>
      <c r="N25" s="272"/>
      <c r="O25" s="325"/>
      <c r="P25" s="326"/>
      <c r="Q25" s="125"/>
    </row>
    <row r="26" spans="1:17" ht="12.95" customHeight="1" x14ac:dyDescent="0.2">
      <c r="A26" s="182" t="s">
        <v>856</v>
      </c>
      <c r="B26" s="601" t="s">
        <v>2505</v>
      </c>
      <c r="C26" s="79" t="s">
        <v>33</v>
      </c>
      <c r="D26" s="240"/>
      <c r="E26" s="240"/>
      <c r="F26" s="240"/>
      <c r="G26" s="241"/>
      <c r="H26" s="240"/>
      <c r="I26" s="240"/>
      <c r="J26" s="240"/>
      <c r="K26" s="240"/>
      <c r="L26" s="242"/>
      <c r="M26" s="240"/>
      <c r="N26" s="272"/>
      <c r="O26" s="244"/>
      <c r="P26" s="245"/>
      <c r="Q26" s="125"/>
    </row>
    <row r="27" spans="1:17" ht="12.95" customHeight="1" x14ac:dyDescent="0.25">
      <c r="A27" s="163" t="s">
        <v>1267</v>
      </c>
      <c r="B27" s="601" t="s">
        <v>2494</v>
      </c>
      <c r="C27" s="79" t="s">
        <v>33</v>
      </c>
      <c r="D27" s="240">
        <f>IF(OR(D14="NA",D20="NA"),"NA",IF(ISNUMBER(D14)*ISNUMBER(D20),SUM(D14)-SUM(D20),""))</f>
        <v>-267154.34399999998</v>
      </c>
      <c r="E27" s="240">
        <f t="shared" ref="E27:M27" si="3">IF(OR(E14="NA",E20="NA"),"NA",IF(ISNUMBER(E14)*ISNUMBER(E20),SUM(E14)-SUM(E20),""))</f>
        <v>10429.739</v>
      </c>
      <c r="F27" s="240">
        <f t="shared" si="3"/>
        <v>0</v>
      </c>
      <c r="G27" s="241">
        <f t="shared" si="3"/>
        <v>-256724.60500000004</v>
      </c>
      <c r="H27" s="240">
        <f t="shared" si="3"/>
        <v>-49526.65800000001</v>
      </c>
      <c r="I27" s="240">
        <f t="shared" si="3"/>
        <v>27099.909000000003</v>
      </c>
      <c r="J27" s="240">
        <f t="shared" si="3"/>
        <v>54327.512000000002</v>
      </c>
      <c r="K27" s="240">
        <f t="shared" si="3"/>
        <v>-1692.933</v>
      </c>
      <c r="L27" s="242">
        <f t="shared" si="3"/>
        <v>-226516.77500000002</v>
      </c>
      <c r="M27" s="240">
        <f t="shared" si="3"/>
        <v>-306251.26400000002</v>
      </c>
      <c r="N27" s="272"/>
      <c r="O27" s="244">
        <f>IF(OR(G27="NA",D27="NA",E27="NA",F27="NA"),"NA",SUM(G27)-SUM(D27:F27))</f>
        <v>-5.8207660913467407E-11</v>
      </c>
      <c r="P27" s="245">
        <f>IF(OR(L27="NA",G27="NA",H27="NA",I27="NA",J27="NA",K27="NA"),"NA",SUM(L27)-SUM(G27:K27))</f>
        <v>2.9103830456733704E-11</v>
      </c>
      <c r="Q27" s="125"/>
    </row>
    <row r="28" spans="1:17" ht="9.75" customHeight="1" x14ac:dyDescent="0.2">
      <c r="A28" s="164" t="s">
        <v>51</v>
      </c>
      <c r="B28" s="602" t="s">
        <v>2495</v>
      </c>
      <c r="C28" s="79" t="s">
        <v>33</v>
      </c>
      <c r="D28" s="240">
        <f>IF(ISBLANK(Table3!E95),"",Table3!E95)</f>
        <v>-64930.483</v>
      </c>
      <c r="E28" s="240">
        <f>IF(ISBLANK(Table3!F95),"",Table3!F95)</f>
        <v>4038.2040000000002</v>
      </c>
      <c r="F28" s="240">
        <f>IF(ISBLANK(Table3!G95),"",Table3!G95)</f>
        <v>-48.751000000000204</v>
      </c>
      <c r="G28" s="241">
        <f>IF(ISBLANK(Table3!H95),"",Table3!H95)</f>
        <v>-60941.03</v>
      </c>
      <c r="H28" s="240">
        <f>IF(ISBLANK(Table3!I95),"",Table3!I95)</f>
        <v>58811.252999999997</v>
      </c>
      <c r="I28" s="240">
        <f>IF(ISBLANK(Table3!J95),"",Table3!J95)</f>
        <v>-814.54899999999907</v>
      </c>
      <c r="J28" s="240">
        <f>IF(ISBLANK(Table3!K95),"",Table3!K95)</f>
        <v>-4560.402</v>
      </c>
      <c r="K28" s="240">
        <f>IF(ISBLANK(Table3!L95),"",Table3!L95)</f>
        <v>-891.90900000000011</v>
      </c>
      <c r="L28" s="242">
        <f>IF(ISBLANK(Table3!M95),"",Table3!M95)</f>
        <v>-8396.6369999999879</v>
      </c>
      <c r="M28" s="240">
        <f>IF(ISBLANK(Table3!N95),"",Table3!N95)</f>
        <v>-2129.7769999999855</v>
      </c>
      <c r="N28" s="272"/>
      <c r="O28" s="244">
        <f>IF(OR(G28="NA",D28="NA",E28="NA",F28="NA"),"NA",SUM(G28)-SUM(D28:F28))</f>
        <v>0</v>
      </c>
      <c r="P28" s="245">
        <f>IF(OR(L28="NA",G28="NA",H28="NA",I28="NA",J28="NA",K28="NA"),"NA",SUM(L28)-SUM(G28:K28))</f>
        <v>1.2732925824820995E-11</v>
      </c>
      <c r="Q28" s="125"/>
    </row>
    <row r="29" spans="1:17" ht="9.75" customHeight="1" x14ac:dyDescent="0.2">
      <c r="A29" s="164" t="s">
        <v>20</v>
      </c>
      <c r="B29" s="602" t="s">
        <v>2506</v>
      </c>
      <c r="C29" s="79" t="s">
        <v>33</v>
      </c>
      <c r="D29" s="240">
        <f>IF(ISBLANK(Table9!E37),"",Table9!E37)</f>
        <v>-35415.350999999995</v>
      </c>
      <c r="E29" s="240">
        <f>IF(ISBLANK(Table9!F37),"",Table9!F37)</f>
        <v>333.85</v>
      </c>
      <c r="F29" s="240">
        <f>IF(ISBLANK(Table9!G37),"",Table9!G37)</f>
        <v>10.4</v>
      </c>
      <c r="G29" s="241">
        <f>IF(ISBLANK(Table9!H37),"",Table9!H37)</f>
        <v>-35071.101000000002</v>
      </c>
      <c r="H29" s="240">
        <f>IF(ISBLANK(Table9!I37),"",Table9!I37)</f>
        <v>439.387</v>
      </c>
      <c r="I29" s="240">
        <f>IF(ISBLANK(Table9!J37),"",Table9!J37)</f>
        <v>-145.01700000000002</v>
      </c>
      <c r="J29" s="240">
        <f>IF(ISBLANK(Table9!K37),"",Table9!K37)</f>
        <v>-1470.8530000000001</v>
      </c>
      <c r="K29" s="240">
        <f>IF(ISBLANK(Table9!L37),"",Table9!L37)</f>
        <v>1.2</v>
      </c>
      <c r="L29" s="242">
        <f>IF(ISBLANK(Table9!M37),"",Table9!M37)</f>
        <v>-36246.383999999998</v>
      </c>
      <c r="M29" s="240">
        <f>IF(ISBLANK(Table9!N37),"",Table9!N37)</f>
        <v>-34631.714</v>
      </c>
      <c r="N29" s="272"/>
      <c r="O29" s="244">
        <f>IF(OR(G29="NA",D29="NA",E29="NA",F29="NA"),"NA",SUM(G29)-SUM(D29:F29))</f>
        <v>-7.2759576141834259E-12</v>
      </c>
      <c r="P29" s="245">
        <f>IF(OR(L29="NA",G29="NA",H29="NA",I29="NA",J29="NA",K29="NA"),"NA",SUM(L29)-SUM(G29:K29))</f>
        <v>7.2759576141834259E-12</v>
      </c>
      <c r="Q29" s="125"/>
    </row>
    <row r="30" spans="1:17" ht="12.95" customHeight="1" x14ac:dyDescent="0.25">
      <c r="A30" s="163" t="s">
        <v>1268</v>
      </c>
      <c r="B30" s="601" t="s">
        <v>2497</v>
      </c>
      <c r="C30" s="79" t="s">
        <v>33</v>
      </c>
      <c r="D30" s="240">
        <f>IF(ISBLANK(Table6!E81),"",Table6!E81)</f>
        <v>-327444.00799999997</v>
      </c>
      <c r="E30" s="240">
        <f>IF(ISBLANK(Table6!F81),"",Table6!F81)</f>
        <v>13604.347</v>
      </c>
      <c r="F30" s="240">
        <f>IF(ISBLANK(Table6!G81),"",Table6!G81)</f>
        <v>-86.166999999999462</v>
      </c>
      <c r="G30" s="241">
        <f>IF(ISBLANK(Table6!H81),"",Table6!H81)</f>
        <v>-313925.82799999998</v>
      </c>
      <c r="H30" s="240">
        <f>IF(ISBLANK(Table6!I81),"",Table6!I81)</f>
        <v>6924.7250000000004</v>
      </c>
      <c r="I30" s="240">
        <f>IF(ISBLANK(Table6!J81),"",Table6!J81)</f>
        <v>26247.777999999998</v>
      </c>
      <c r="J30" s="240">
        <f>IF(ISBLANK(Table6!K81),"",Table6!K81)</f>
        <v>66391.756000000008</v>
      </c>
      <c r="K30" s="240">
        <f>IF(ISBLANK(Table6!L81),"",Table6!L81)</f>
        <v>-4433.7629999999999</v>
      </c>
      <c r="L30" s="242">
        <f>IF(ISBLANK(Table6!M81),"",Table6!M81)</f>
        <v>-218795.33200000005</v>
      </c>
      <c r="M30" s="240">
        <f>IF(ISBLANK(Table6!N81),"",Table6!N81)</f>
        <v>-307001.103</v>
      </c>
      <c r="N30" s="272"/>
      <c r="O30" s="244">
        <f>IF(OR(G30="NA",D30="NA",E30="NA",F30="NA"),"NA",SUM(G30)-SUM(D30:F30))</f>
        <v>0</v>
      </c>
      <c r="P30" s="245">
        <f>IF(OR(L30="NA",G30="NA",H30="NA",I30="NA",J30="NA",K30="NA"),"NA",SUM(L30)-SUM(G30:K30))</f>
        <v>-2.9103830456733704E-11</v>
      </c>
      <c r="Q30" s="125"/>
    </row>
    <row r="31" spans="1:17" ht="12.95" customHeight="1" x14ac:dyDescent="0.2">
      <c r="A31" s="166" t="s">
        <v>264</v>
      </c>
      <c r="B31" s="604" t="s">
        <v>2507</v>
      </c>
      <c r="C31" s="79" t="s">
        <v>33</v>
      </c>
      <c r="D31" s="257">
        <f>IF(AND(D30="NP",D27="NP",D28="NP",D29="NP"),"NP",IF(OR(D30="NA",D27="NA",D28="NA",D29="NA"),"NA",IF(ISNUMBER(D30)*ISNUMBER(D27)*ISNUMBER(D28)*ISNUMBER(D29),SUM(D30)-SUM(D27)-SUM(D28)-SUM(D29),"")))</f>
        <v>40056.170000000006</v>
      </c>
      <c r="E31" s="257">
        <f t="shared" ref="E31:M31" si="4">IF(AND(E30="NP",E27="NP",E28="NP",E29="NP"),"NP",IF(OR(E30="NA",E27="NA",E28="NA",E29="NA"),"NA",IF(ISNUMBER(E30)*ISNUMBER(E27)*ISNUMBER(E28)*ISNUMBER(E29),SUM(E30)-SUM(E27)-SUM(E28)-SUM(E29),"")))</f>
        <v>-1197.4459999999999</v>
      </c>
      <c r="F31" s="257">
        <f t="shared" si="4"/>
        <v>-47.815999999999256</v>
      </c>
      <c r="G31" s="257">
        <f t="shared" si="4"/>
        <v>38810.908000000061</v>
      </c>
      <c r="H31" s="257">
        <f t="shared" si="4"/>
        <v>-2799.2569999999882</v>
      </c>
      <c r="I31" s="257">
        <f t="shared" si="4"/>
        <v>107.43499999999423</v>
      </c>
      <c r="J31" s="257">
        <f t="shared" si="4"/>
        <v>18095.499000000007</v>
      </c>
      <c r="K31" s="257">
        <f t="shared" si="4"/>
        <v>-1850.1209999999999</v>
      </c>
      <c r="L31" s="257">
        <f t="shared" si="4"/>
        <v>52364.463999999956</v>
      </c>
      <c r="M31" s="257">
        <f t="shared" si="4"/>
        <v>36011.652000000009</v>
      </c>
      <c r="N31" s="272"/>
      <c r="O31" s="249">
        <f>IF(OR(G31="NA",D31="NA",E31="NA",F31="NA"),"NA",SUM(G31)-SUM(D31:F31))</f>
        <v>5.8207660913467407E-11</v>
      </c>
      <c r="P31" s="250">
        <f>IF(OR(L31="NA",G31="NA",H31="NA",I31="NA",J31="NA",K31="NA"),"NA",SUM(L31)-SUM(G31:K31))</f>
        <v>-1.2369127944111824E-10</v>
      </c>
      <c r="Q31" s="125"/>
    </row>
    <row r="32" spans="1:17" ht="12.95" customHeight="1" x14ac:dyDescent="0.2">
      <c r="A32" s="182" t="s">
        <v>856</v>
      </c>
      <c r="B32" s="625" t="s">
        <v>3313</v>
      </c>
      <c r="C32" s="79" t="s">
        <v>33</v>
      </c>
      <c r="D32" s="240"/>
      <c r="E32" s="240"/>
      <c r="F32" s="240"/>
      <c r="G32" s="241"/>
      <c r="H32" s="240"/>
      <c r="I32" s="240"/>
      <c r="J32" s="240"/>
      <c r="K32" s="240"/>
      <c r="L32" s="242"/>
      <c r="M32" s="240"/>
      <c r="N32" s="272"/>
      <c r="O32" s="244"/>
      <c r="P32" s="245"/>
      <c r="Q32" s="125"/>
    </row>
    <row r="33" spans="1:17" ht="12.95" customHeight="1" x14ac:dyDescent="0.25">
      <c r="A33" s="163" t="s">
        <v>1269</v>
      </c>
      <c r="B33" s="601" t="s">
        <v>2494</v>
      </c>
      <c r="C33" s="79" t="s">
        <v>33</v>
      </c>
      <c r="D33" s="240">
        <f>IF(ISBLANK(Table6!E106),"",Table6!E106)</f>
        <v>0</v>
      </c>
      <c r="E33" s="240">
        <f>IF(ISBLANK(Table6!F106),"",Table6!F106)</f>
        <v>0</v>
      </c>
      <c r="F33" s="240">
        <f>IF(ISBLANK(Table6!G106),"",Table6!G106)</f>
        <v>0</v>
      </c>
      <c r="G33" s="241">
        <f>IF(ISBLANK(Table6!H106),"",Table6!H106)</f>
        <v>0</v>
      </c>
      <c r="H33" s="240">
        <f>IF(ISBLANK(Table6!I106),"",Table6!I106)</f>
        <v>0</v>
      </c>
      <c r="I33" s="240">
        <f>IF(ISBLANK(Table6!J106),"",Table6!J106)</f>
        <v>0</v>
      </c>
      <c r="J33" s="240">
        <f>IF(ISBLANK(Table6!K106),"",Table6!K106)</f>
        <v>0</v>
      </c>
      <c r="K33" s="240">
        <f>IF(ISBLANK(Table6!L106),"",Table6!L106)</f>
        <v>0</v>
      </c>
      <c r="L33" s="242">
        <f>IF(ISBLANK(Table6!M106),"",Table6!M106)</f>
        <v>0</v>
      </c>
      <c r="M33" s="240">
        <f>IF(ISBLANK(Table6!N106),"",Table6!N106)</f>
        <v>0</v>
      </c>
      <c r="N33" s="272"/>
      <c r="O33" s="244">
        <f>IF(OR(G33="NA",D33="NA",E33="NA",F33="NA"),"NA",SUM(G33)-SUM(D33:F33))</f>
        <v>0</v>
      </c>
      <c r="P33" s="245">
        <f>IF(OR(L33="NA",G33="NA",H33="NA",I33="NA",J33="NA",K33="NA"),"NA",SUM(L33)-SUM(G33:K33))</f>
        <v>0</v>
      </c>
      <c r="Q33" s="125"/>
    </row>
    <row r="34" spans="1:17" ht="9.75" customHeight="1" x14ac:dyDescent="0.2">
      <c r="A34" s="164" t="s">
        <v>566</v>
      </c>
      <c r="B34" s="602" t="s">
        <v>2495</v>
      </c>
      <c r="C34" s="79" t="s">
        <v>33</v>
      </c>
      <c r="D34" s="240" t="str">
        <f>IF(ISBLANK(Table3!E99),"",Table3!E99)</f>
        <v/>
      </c>
      <c r="E34" s="240" t="str">
        <f>IF(ISBLANK(Table3!F99),"",Table3!F99)</f>
        <v/>
      </c>
      <c r="F34" s="240" t="str">
        <f>IF(ISBLANK(Table3!G99),"",Table3!G99)</f>
        <v/>
      </c>
      <c r="G34" s="241" t="str">
        <f>IF(ISBLANK(Table3!H99),"",Table3!H99)</f>
        <v/>
      </c>
      <c r="H34" s="240" t="str">
        <f>IF(ISBLANK(Table3!I99),"",Table3!I99)</f>
        <v/>
      </c>
      <c r="I34" s="240" t="str">
        <f>IF(ISBLANK(Table3!J99),"",Table3!J99)</f>
        <v/>
      </c>
      <c r="J34" s="240" t="str">
        <f>IF(ISBLANK(Table3!K99),"",Table3!K99)</f>
        <v/>
      </c>
      <c r="K34" s="240" t="str">
        <f>IF(ISBLANK(Table3!L99),"",Table3!L99)</f>
        <v/>
      </c>
      <c r="L34" s="242" t="str">
        <f>IF(ISBLANK(Table3!M99),"",Table3!M99)</f>
        <v/>
      </c>
      <c r="M34" s="240" t="str">
        <f>IF(ISBLANK(Table3!N99),"",Table3!N99)</f>
        <v/>
      </c>
      <c r="N34" s="272"/>
      <c r="O34" s="244">
        <f>IF(OR(G34="NA",D34="NA",E34="NA",F34="NA"),"NA",SUM(G34)-SUM(D34:F34))</f>
        <v>0</v>
      </c>
      <c r="P34" s="245">
        <f>IF(OR(L34="NA",G34="NA",H34="NA",I34="NA",J34="NA",K34="NA"),"NA",SUM(L34)-SUM(G34:K34))</f>
        <v>0</v>
      </c>
      <c r="Q34" s="125"/>
    </row>
    <row r="35" spans="1:17" ht="9.75" customHeight="1" x14ac:dyDescent="0.2">
      <c r="A35" s="164" t="s">
        <v>575</v>
      </c>
      <c r="B35" s="602" t="s">
        <v>2506</v>
      </c>
      <c r="C35" s="79" t="s">
        <v>33</v>
      </c>
      <c r="D35" s="240" t="str">
        <f>IF(ISBLANK(Table9!E41),"",Table9!E41)</f>
        <v/>
      </c>
      <c r="E35" s="240" t="str">
        <f>IF(ISBLANK(Table9!F41),"",Table9!F41)</f>
        <v/>
      </c>
      <c r="F35" s="240" t="str">
        <f>IF(ISBLANK(Table9!G41),"",Table9!G41)</f>
        <v/>
      </c>
      <c r="G35" s="241" t="str">
        <f>IF(ISBLANK(Table9!H41),"",Table9!H41)</f>
        <v/>
      </c>
      <c r="H35" s="240" t="str">
        <f>IF(ISBLANK(Table9!I41),"",Table9!I41)</f>
        <v/>
      </c>
      <c r="I35" s="240" t="str">
        <f>IF(ISBLANK(Table9!J41),"",Table9!J41)</f>
        <v/>
      </c>
      <c r="J35" s="240" t="str">
        <f>IF(ISBLANK(Table9!K41),"",Table9!K41)</f>
        <v/>
      </c>
      <c r="K35" s="240" t="str">
        <f>IF(ISBLANK(Table9!L41),"",Table9!L41)</f>
        <v/>
      </c>
      <c r="L35" s="242" t="str">
        <f>IF(ISBLANK(Table9!M41),"",Table9!M41)</f>
        <v/>
      </c>
      <c r="M35" s="240" t="str">
        <f>IF(ISBLANK(Table9!N41),"",Table9!N41)</f>
        <v/>
      </c>
      <c r="N35" s="272"/>
      <c r="O35" s="244">
        <f>IF(OR(G35="NA",D35="NA",E35="NA",F35="NA"),"NA",SUM(G35)-SUM(D35:F35))</f>
        <v>0</v>
      </c>
      <c r="P35" s="245">
        <f>IF(OR(L35="NA",G35="NA",H35="NA",I35="NA",J35="NA",K35="NA"),"NA",SUM(L35)-SUM(G35:K35))</f>
        <v>0</v>
      </c>
      <c r="Q35" s="125"/>
    </row>
    <row r="36" spans="1:17" ht="12.95" customHeight="1" x14ac:dyDescent="0.25">
      <c r="A36" s="163" t="s">
        <v>1270</v>
      </c>
      <c r="B36" s="601" t="s">
        <v>2497</v>
      </c>
      <c r="C36" s="79" t="s">
        <v>33</v>
      </c>
      <c r="D36" s="240" t="str">
        <f>IF(ISBLANK(Table6!E86),"",Table6!E86)</f>
        <v/>
      </c>
      <c r="E36" s="240" t="str">
        <f>IF(ISBLANK(Table6!F86),"",Table6!F86)</f>
        <v/>
      </c>
      <c r="F36" s="240" t="str">
        <f>IF(ISBLANK(Table6!G86),"",Table6!G86)</f>
        <v/>
      </c>
      <c r="G36" s="241" t="str">
        <f>IF(ISBLANK(Table6!H86),"",Table6!H86)</f>
        <v/>
      </c>
      <c r="H36" s="240" t="str">
        <f>IF(ISBLANK(Table6!I86),"",Table6!I86)</f>
        <v/>
      </c>
      <c r="I36" s="240" t="str">
        <f>IF(ISBLANK(Table6!J86),"",Table6!J86)</f>
        <v/>
      </c>
      <c r="J36" s="240" t="str">
        <f>IF(ISBLANK(Table6!K86),"",Table6!K86)</f>
        <v/>
      </c>
      <c r="K36" s="240" t="str">
        <f>IF(ISBLANK(Table6!L86),"",Table6!L86)</f>
        <v/>
      </c>
      <c r="L36" s="242" t="str">
        <f>IF(ISBLANK(Table6!M86),"",Table6!M86)</f>
        <v/>
      </c>
      <c r="M36" s="240" t="str">
        <f>IF(ISBLANK(Table6!N86),"",Table6!N86)</f>
        <v/>
      </c>
      <c r="N36" s="272"/>
      <c r="O36" s="244">
        <f>IF(OR(G36="NA",D36="NA",E36="NA",F36="NA"),"NA",SUM(G36)-SUM(D36:F36))</f>
        <v>0</v>
      </c>
      <c r="P36" s="245">
        <f>IF(OR(L36="NA",G36="NA",H36="NA",I36="NA",J36="NA",K36="NA"),"NA",SUM(L36)-SUM(G36:K36))</f>
        <v>0</v>
      </c>
      <c r="Q36" s="125"/>
    </row>
    <row r="37" spans="1:17" ht="12.95" customHeight="1" x14ac:dyDescent="0.2">
      <c r="A37" s="161" t="s">
        <v>1260</v>
      </c>
      <c r="B37" s="605" t="s">
        <v>3314</v>
      </c>
      <c r="C37" s="80" t="s">
        <v>33</v>
      </c>
      <c r="D37" s="327" t="str">
        <f>IF(AND(D36="NP",D33="NP",D34="NP",D35="NP"),"NP",IF(OR(D36="NA",D33="NA",D34="NA",D35="NA"),"NA",IF(ISNUMBER(D36)*ISNUMBER(D33)*ISNUMBER(D34)*ISNUMBER(D35),SUM(D36)-SUM(D33)-SUM(D34)-SUM(D35),"")))</f>
        <v/>
      </c>
      <c r="E37" s="327" t="str">
        <f t="shared" ref="E37:M37" si="5">IF(AND(E36="NP",E33="NP",E34="NP",E35="NP"),"NP",IF(OR(E36="NA",E33="NA",E34="NA",E35="NA"),"NA",IF(ISNUMBER(E36)*ISNUMBER(E33)*ISNUMBER(E34)*ISNUMBER(E35),SUM(E36)-SUM(E33)-SUM(E34)-SUM(E35),"")))</f>
        <v/>
      </c>
      <c r="F37" s="327" t="str">
        <f t="shared" si="5"/>
        <v/>
      </c>
      <c r="G37" s="327" t="str">
        <f t="shared" si="5"/>
        <v/>
      </c>
      <c r="H37" s="327" t="str">
        <f t="shared" si="5"/>
        <v/>
      </c>
      <c r="I37" s="327" t="str">
        <f t="shared" si="5"/>
        <v/>
      </c>
      <c r="J37" s="327" t="str">
        <f t="shared" si="5"/>
        <v/>
      </c>
      <c r="K37" s="327" t="str">
        <f t="shared" si="5"/>
        <v/>
      </c>
      <c r="L37" s="327" t="str">
        <f t="shared" si="5"/>
        <v/>
      </c>
      <c r="M37" s="327" t="str">
        <f t="shared" si="5"/>
        <v/>
      </c>
      <c r="N37" s="272"/>
      <c r="O37" s="269">
        <f>IF(OR(G37="NA",D37="NA",E37="NA",F37="NA"),"NA",SUM(G37)-SUM(D37:F37))</f>
        <v>0</v>
      </c>
      <c r="P37" s="270">
        <f>IF(OR(L37="NA",G37="NA",H37="NA",I37="NA",J37="NA",K37="NA"),"NA",SUM(L37)-SUM(G37:K37))</f>
        <v>0</v>
      </c>
      <c r="Q37" s="125"/>
    </row>
    <row r="38" spans="1:17" ht="10.5" customHeight="1" x14ac:dyDescent="0.2">
      <c r="A38" s="271"/>
      <c r="B38" s="125"/>
      <c r="C38" s="125"/>
      <c r="D38" s="272"/>
      <c r="E38" s="272"/>
      <c r="F38" s="272"/>
      <c r="G38" s="272"/>
      <c r="H38" s="272"/>
      <c r="I38" s="272"/>
      <c r="J38" s="272"/>
      <c r="K38" s="272"/>
      <c r="L38" s="272"/>
      <c r="M38" s="272"/>
      <c r="N38" s="272"/>
      <c r="O38" s="272"/>
      <c r="P38" s="272"/>
      <c r="Q38" s="125"/>
    </row>
    <row r="39" spans="1:17" s="274" customFormat="1" ht="15" customHeight="1" x14ac:dyDescent="0.2">
      <c r="A39" s="581" t="s">
        <v>2487</v>
      </c>
      <c r="B39" s="576"/>
      <c r="C39" s="275"/>
      <c r="D39" s="328"/>
      <c r="E39" s="328"/>
      <c r="F39" s="328"/>
      <c r="G39" s="328"/>
      <c r="H39" s="328"/>
      <c r="I39" s="328"/>
      <c r="J39" s="328"/>
      <c r="K39" s="328"/>
      <c r="L39" s="328"/>
      <c r="M39" s="329"/>
      <c r="N39" s="278"/>
      <c r="O39" s="278"/>
      <c r="P39" s="278"/>
      <c r="Q39" s="330"/>
    </row>
    <row r="40" spans="1:17" ht="10.5" customHeight="1" x14ac:dyDescent="0.2">
      <c r="A40" s="280" t="s">
        <v>2380</v>
      </c>
      <c r="B40" s="125"/>
      <c r="C40" s="125" t="s">
        <v>33</v>
      </c>
      <c r="D40" s="331"/>
      <c r="E40" s="331"/>
      <c r="F40" s="331"/>
      <c r="G40" s="331"/>
      <c r="H40" s="331"/>
      <c r="I40" s="331"/>
      <c r="J40" s="331"/>
      <c r="K40" s="331"/>
      <c r="L40" s="331"/>
      <c r="M40" s="331"/>
      <c r="N40" s="272"/>
      <c r="O40" s="272"/>
      <c r="P40" s="272"/>
      <c r="Q40" s="125"/>
    </row>
    <row r="41" spans="1:17" ht="10.5" customHeight="1" x14ac:dyDescent="0.2">
      <c r="A41" s="271"/>
      <c r="B41" s="287" t="s">
        <v>3304</v>
      </c>
      <c r="C41" s="125" t="s">
        <v>33</v>
      </c>
      <c r="D41" s="332">
        <f t="shared" ref="D41:M41" si="6">IF(OR(D11="NA",D8="NA",D9="NA",D10="NA",D12="NA"),"NA",SUM(D11)-SUM(D8)-SUM(D9)-SUM(D10)-SUM(D12))</f>
        <v>0</v>
      </c>
      <c r="E41" s="332">
        <f t="shared" si="6"/>
        <v>0</v>
      </c>
      <c r="F41" s="332">
        <f t="shared" si="6"/>
        <v>0</v>
      </c>
      <c r="G41" s="332">
        <f t="shared" si="6"/>
        <v>0</v>
      </c>
      <c r="H41" s="332">
        <f t="shared" si="6"/>
        <v>0</v>
      </c>
      <c r="I41" s="332">
        <f t="shared" si="6"/>
        <v>0</v>
      </c>
      <c r="J41" s="332">
        <f t="shared" si="6"/>
        <v>0</v>
      </c>
      <c r="K41" s="332">
        <f t="shared" si="6"/>
        <v>0</v>
      </c>
      <c r="L41" s="332">
        <f t="shared" si="6"/>
        <v>0</v>
      </c>
      <c r="M41" s="332">
        <f t="shared" si="6"/>
        <v>0</v>
      </c>
      <c r="N41" s="272"/>
      <c r="O41" s="272"/>
      <c r="P41" s="272"/>
      <c r="Q41" s="125"/>
    </row>
    <row r="42" spans="1:17" ht="10.5" customHeight="1" x14ac:dyDescent="0.2">
      <c r="A42" s="271"/>
      <c r="B42" s="287" t="s">
        <v>3305</v>
      </c>
      <c r="C42" s="125" t="s">
        <v>33</v>
      </c>
      <c r="D42" s="332">
        <f t="shared" ref="D42:M42" si="7">IF(OR(D17="NA",D14="NA",D15="NA",D16="NA",D18="NA"),"NA",SUM(D17)-SUM(D14)-SUM(D15)-SUM(D16)-SUM(D18))</f>
        <v>0</v>
      </c>
      <c r="E42" s="332">
        <f t="shared" si="7"/>
        <v>0</v>
      </c>
      <c r="F42" s="332">
        <f t="shared" si="7"/>
        <v>0</v>
      </c>
      <c r="G42" s="332">
        <f t="shared" si="7"/>
        <v>0</v>
      </c>
      <c r="H42" s="332">
        <f t="shared" si="7"/>
        <v>0</v>
      </c>
      <c r="I42" s="332">
        <f t="shared" si="7"/>
        <v>0</v>
      </c>
      <c r="J42" s="332">
        <f t="shared" si="7"/>
        <v>0</v>
      </c>
      <c r="K42" s="332">
        <f t="shared" si="7"/>
        <v>0</v>
      </c>
      <c r="L42" s="332">
        <f t="shared" si="7"/>
        <v>0</v>
      </c>
      <c r="M42" s="332">
        <f t="shared" si="7"/>
        <v>0</v>
      </c>
      <c r="N42" s="272"/>
      <c r="O42" s="272"/>
      <c r="P42" s="272"/>
      <c r="Q42" s="125"/>
    </row>
    <row r="43" spans="1:17" ht="10.5" customHeight="1" x14ac:dyDescent="0.2">
      <c r="A43" s="271"/>
      <c r="B43" s="287" t="s">
        <v>3306</v>
      </c>
      <c r="C43" s="125" t="s">
        <v>33</v>
      </c>
      <c r="D43" s="332">
        <f t="shared" ref="D43:M43" si="8">IF(OR(D23="NA",D20="NA",D21="NA",D22="NA",D24="NA"),"NA",SUM(D23)-SUM(D20)-SUM(D21)-SUM(D22)-SUM(D24))</f>
        <v>0</v>
      </c>
      <c r="E43" s="332">
        <f t="shared" si="8"/>
        <v>0</v>
      </c>
      <c r="F43" s="332">
        <f t="shared" si="8"/>
        <v>0</v>
      </c>
      <c r="G43" s="332">
        <f t="shared" si="8"/>
        <v>0</v>
      </c>
      <c r="H43" s="332">
        <f t="shared" si="8"/>
        <v>0</v>
      </c>
      <c r="I43" s="332">
        <f t="shared" si="8"/>
        <v>0</v>
      </c>
      <c r="J43" s="332">
        <f t="shared" si="8"/>
        <v>0</v>
      </c>
      <c r="K43" s="332">
        <f t="shared" si="8"/>
        <v>0</v>
      </c>
      <c r="L43" s="332">
        <f t="shared" si="8"/>
        <v>0</v>
      </c>
      <c r="M43" s="332">
        <f t="shared" si="8"/>
        <v>0</v>
      </c>
      <c r="N43" s="272"/>
      <c r="O43" s="272"/>
      <c r="P43" s="272"/>
      <c r="Q43" s="125"/>
    </row>
    <row r="44" spans="1:17" ht="10.5" customHeight="1" x14ac:dyDescent="0.2">
      <c r="A44" s="271"/>
      <c r="B44" s="287" t="s">
        <v>3307</v>
      </c>
      <c r="C44" s="125" t="s">
        <v>33</v>
      </c>
      <c r="D44" s="332">
        <f t="shared" ref="D44:M44" si="9">IF(OR(D30="NA",D27="NA",D28="NA",D29="NA",D31="NA"),"NA",SUM(D30)-SUM(D27)-SUM(D28)-SUM(D29)-SUM(D31))</f>
        <v>0</v>
      </c>
      <c r="E44" s="332">
        <f t="shared" si="9"/>
        <v>0</v>
      </c>
      <c r="F44" s="332">
        <f t="shared" si="9"/>
        <v>0</v>
      </c>
      <c r="G44" s="332">
        <f t="shared" si="9"/>
        <v>0</v>
      </c>
      <c r="H44" s="332">
        <f t="shared" si="9"/>
        <v>0</v>
      </c>
      <c r="I44" s="332">
        <f t="shared" si="9"/>
        <v>0</v>
      </c>
      <c r="J44" s="332">
        <f t="shared" si="9"/>
        <v>0</v>
      </c>
      <c r="K44" s="332">
        <f t="shared" si="9"/>
        <v>0</v>
      </c>
      <c r="L44" s="332">
        <f t="shared" si="9"/>
        <v>0</v>
      </c>
      <c r="M44" s="332">
        <f t="shared" si="9"/>
        <v>0</v>
      </c>
      <c r="N44" s="272"/>
      <c r="O44" s="272"/>
      <c r="P44" s="272"/>
      <c r="Q44" s="125"/>
    </row>
    <row r="45" spans="1:17" ht="10.5" customHeight="1" x14ac:dyDescent="0.2">
      <c r="A45" s="284"/>
      <c r="B45" s="288" t="s">
        <v>3308</v>
      </c>
      <c r="C45" s="154" t="s">
        <v>33</v>
      </c>
      <c r="D45" s="333">
        <f t="shared" ref="D45:M45" si="10">IF(OR(D36="NA",D33="NA",D34="NA",D35="NA",D37="NA"),"NA",SUM(D36)-SUM(D33)-SUM(D34)-SUM(D35)-SUM(D37))</f>
        <v>0</v>
      </c>
      <c r="E45" s="333">
        <f t="shared" si="10"/>
        <v>0</v>
      </c>
      <c r="F45" s="333">
        <f t="shared" si="10"/>
        <v>0</v>
      </c>
      <c r="G45" s="333">
        <f t="shared" si="10"/>
        <v>0</v>
      </c>
      <c r="H45" s="333">
        <f t="shared" si="10"/>
        <v>0</v>
      </c>
      <c r="I45" s="333">
        <f t="shared" si="10"/>
        <v>0</v>
      </c>
      <c r="J45" s="333">
        <f t="shared" si="10"/>
        <v>0</v>
      </c>
      <c r="K45" s="333">
        <f t="shared" si="10"/>
        <v>0</v>
      </c>
      <c r="L45" s="333">
        <f t="shared" si="10"/>
        <v>0</v>
      </c>
      <c r="M45" s="333">
        <f t="shared" si="10"/>
        <v>0</v>
      </c>
      <c r="N45" s="272"/>
      <c r="O45" s="272"/>
      <c r="P45" s="272"/>
      <c r="Q45" s="125"/>
    </row>
    <row r="46" spans="1:17" ht="10.5" customHeight="1" x14ac:dyDescent="0.2">
      <c r="A46" s="280" t="s">
        <v>3291</v>
      </c>
      <c r="B46" s="125"/>
      <c r="C46" s="125"/>
      <c r="D46" s="332"/>
      <c r="E46" s="332"/>
      <c r="F46" s="332"/>
      <c r="G46" s="332"/>
      <c r="H46" s="332"/>
      <c r="I46" s="332"/>
      <c r="J46" s="332"/>
      <c r="K46" s="332"/>
      <c r="L46" s="332"/>
      <c r="M46" s="332"/>
      <c r="N46" s="272"/>
      <c r="O46" s="272"/>
      <c r="P46" s="272"/>
      <c r="Q46" s="125"/>
    </row>
    <row r="47" spans="1:17" ht="10.5" customHeight="1" x14ac:dyDescent="0.2">
      <c r="A47" s="271"/>
      <c r="B47" s="504" t="s">
        <v>2397</v>
      </c>
      <c r="C47" s="125"/>
      <c r="D47" s="332">
        <f>IF(OR(D9="NA",Table3!E9="NA"),"NA",-SUM(D9)+SUM(Table3!E9))</f>
        <v>0</v>
      </c>
      <c r="E47" s="332">
        <f>IF(OR(E9="NA",Table3!F9="NA"),"NA",-SUM(E9)+SUM(Table3!F9))</f>
        <v>0</v>
      </c>
      <c r="F47" s="332">
        <f>IF(OR(F9="NA",Table3!G9="NA"),"NA",-SUM(F9)+SUM(Table3!G9))</f>
        <v>0</v>
      </c>
      <c r="G47" s="332">
        <f>IF(OR(G9="NA",Table3!H9="NA"),"NA",-SUM(G9)+SUM(Table3!H9))</f>
        <v>0</v>
      </c>
      <c r="H47" s="332">
        <f>IF(OR(H9="NA",Table3!I9="NA"),"NA",-SUM(H9)+SUM(Table3!I9))</f>
        <v>0</v>
      </c>
      <c r="I47" s="332">
        <f>IF(OR(I9="NA",Table3!J9="NA"),"NA",-SUM(I9)+SUM(Table3!J9))</f>
        <v>0</v>
      </c>
      <c r="J47" s="332">
        <f>IF(OR(J9="NA",Table3!K9="NA"),"NA",-SUM(J9)+SUM(Table3!K9))</f>
        <v>0</v>
      </c>
      <c r="K47" s="332">
        <f>IF(OR(K9="NA",Table3!L9="NA"),"NA",-SUM(K9)+SUM(Table3!L9))</f>
        <v>0</v>
      </c>
      <c r="L47" s="332">
        <f>IF(OR(L9="NA",Table3!M9="NA"),"NA",-SUM(L9)+SUM(Table3!M9))</f>
        <v>0</v>
      </c>
      <c r="M47" s="332">
        <f>IF(OR(M9="NA",Table3!N9="NA"),"NA",-SUM(M9)+SUM(Table3!N9))</f>
        <v>0</v>
      </c>
      <c r="N47" s="272"/>
      <c r="O47" s="272"/>
      <c r="P47" s="272"/>
      <c r="Q47" s="125"/>
    </row>
    <row r="48" spans="1:17" ht="10.5" customHeight="1" x14ac:dyDescent="0.2">
      <c r="A48" s="271"/>
      <c r="B48" s="504" t="s">
        <v>2402</v>
      </c>
      <c r="C48" s="125"/>
      <c r="D48" s="332">
        <f>IF(OR(D15="NA",Table3!E22="NA"),"NA",-SUM(D15)+SUM(Table3!E22))</f>
        <v>0</v>
      </c>
      <c r="E48" s="332">
        <f>IF(OR(E15="NA",Table3!F22="NA"),"NA",-SUM(E15)+SUM(Table3!F22))</f>
        <v>0</v>
      </c>
      <c r="F48" s="332">
        <f>IF(OR(F15="NA",Table3!G22="NA"),"NA",-SUM(F15)+SUM(Table3!G22))</f>
        <v>0</v>
      </c>
      <c r="G48" s="332">
        <f>IF(OR(G15="NA",Table3!H22="NA"),"NA",-SUM(G15)+SUM(Table3!H22))</f>
        <v>0</v>
      </c>
      <c r="H48" s="332">
        <f>IF(OR(H15="NA",Table3!I22="NA"),"NA",-SUM(H15)+SUM(Table3!I22))</f>
        <v>0</v>
      </c>
      <c r="I48" s="332">
        <f>IF(OR(I15="NA",Table3!J22="NA"),"NA",-SUM(I15)+SUM(Table3!J22))</f>
        <v>0</v>
      </c>
      <c r="J48" s="332">
        <f>IF(OR(J15="NA",Table3!K22="NA"),"NA",-SUM(J15)+SUM(Table3!K22))</f>
        <v>0</v>
      </c>
      <c r="K48" s="332">
        <f>IF(OR(K15="NA",Table3!L22="NA"),"NA",-SUM(K15)+SUM(Table3!L22))</f>
        <v>0</v>
      </c>
      <c r="L48" s="332">
        <f>IF(OR(L15="NA",Table3!M22="NA"),"NA",-SUM(L15)+SUM(Table3!M22))</f>
        <v>0</v>
      </c>
      <c r="M48" s="332">
        <f>IF(OR(M15="NA",Table3!N22="NA"),"NA",-SUM(M15)+SUM(Table3!N22))</f>
        <v>0</v>
      </c>
      <c r="N48" s="272"/>
      <c r="O48" s="272"/>
      <c r="P48" s="272"/>
      <c r="Q48" s="125"/>
    </row>
    <row r="49" spans="1:17" ht="10.5" customHeight="1" x14ac:dyDescent="0.2">
      <c r="A49" s="271"/>
      <c r="B49" s="504" t="s">
        <v>2405</v>
      </c>
      <c r="C49" s="125"/>
      <c r="D49" s="332">
        <f>IF(OR(D21="NA",Table3!E49="NA"),"NA",-SUM(D21)+SUM(Table3!E49))</f>
        <v>0</v>
      </c>
      <c r="E49" s="332">
        <f>IF(OR(E21="NA",Table3!F49="NA"),"NA",-SUM(E21)+SUM(Table3!F49))</f>
        <v>0</v>
      </c>
      <c r="F49" s="332">
        <f>IF(OR(F21="NA",Table3!G49="NA"),"NA",-SUM(F21)+SUM(Table3!G49))</f>
        <v>0</v>
      </c>
      <c r="G49" s="332">
        <f>IF(OR(G21="NA",Table3!H49="NA"),"NA",-SUM(G21)+SUM(Table3!H49))</f>
        <v>0</v>
      </c>
      <c r="H49" s="332">
        <f>IF(OR(H21="NA",Table3!I49="NA"),"NA",-SUM(H21)+SUM(Table3!I49))</f>
        <v>0</v>
      </c>
      <c r="I49" s="332">
        <f>IF(OR(I21="NA",Table3!J49="NA"),"NA",-SUM(I21)+SUM(Table3!J49))</f>
        <v>0</v>
      </c>
      <c r="J49" s="332">
        <f>IF(OR(J21="NA",Table3!K49="NA"),"NA",-SUM(J21)+SUM(Table3!K49))</f>
        <v>0</v>
      </c>
      <c r="K49" s="332">
        <f>IF(OR(K21="NA",Table3!L49="NA"),"NA",-SUM(K21)+SUM(Table3!L49))</f>
        <v>0</v>
      </c>
      <c r="L49" s="332">
        <f>IF(OR(L21="NA",Table3!M49="NA"),"NA",-SUM(L21)+SUM(Table3!M49))</f>
        <v>0</v>
      </c>
      <c r="M49" s="332">
        <f>IF(OR(M21="NA",Table3!N49="NA"),"NA",-SUM(M21)+SUM(Table3!N49))</f>
        <v>0</v>
      </c>
      <c r="N49" s="272"/>
      <c r="O49" s="272"/>
      <c r="P49" s="272"/>
      <c r="Q49" s="125"/>
    </row>
    <row r="50" spans="1:17" ht="10.5" customHeight="1" x14ac:dyDescent="0.2">
      <c r="A50" s="271"/>
      <c r="B50" s="504" t="s">
        <v>3292</v>
      </c>
      <c r="C50" s="125"/>
      <c r="D50" s="332">
        <f>IF(OR(D11="NA",Table6!E9="NA"),"NA",-SUM(D11)+SUM(Table6!E9))</f>
        <v>0</v>
      </c>
      <c r="E50" s="332">
        <f>IF(OR(E11="NA",Table6!F9="NA"),"NA",-SUM(E11)+SUM(Table6!F9))</f>
        <v>0</v>
      </c>
      <c r="F50" s="332">
        <f>IF(OR(F11="NA",Table6!G9="NA"),"NA",-SUM(F11)+SUM(Table6!G9))</f>
        <v>0</v>
      </c>
      <c r="G50" s="332">
        <f>IF(OR(G11="NA",Table6!H9="NA"),"NA",-SUM(G11)+SUM(Table6!H9))</f>
        <v>0</v>
      </c>
      <c r="H50" s="332">
        <f>IF(OR(H11="NA",Table6!I9="NA"),"NA",-SUM(H11)+SUM(Table6!I9))</f>
        <v>0</v>
      </c>
      <c r="I50" s="332">
        <f>IF(OR(I11="NA",Table6!J9="NA"),"NA",-SUM(I11)+SUM(Table6!J9))</f>
        <v>0</v>
      </c>
      <c r="J50" s="332">
        <f>IF(OR(J11="NA",Table6!K9="NA"),"NA",-SUM(J11)+SUM(Table6!K9))</f>
        <v>0</v>
      </c>
      <c r="K50" s="332">
        <f>IF(OR(K11="NA",Table6!L9="NA"),"NA",-SUM(K11)+SUM(Table6!L9))</f>
        <v>0</v>
      </c>
      <c r="L50" s="332">
        <f>IF(OR(L11="NA",Table6!M9="NA"),"NA",-SUM(L11)+SUM(Table6!M9))</f>
        <v>0</v>
      </c>
      <c r="M50" s="332">
        <f>IF(OR(M11="NA",Table6!N9="NA"),"NA",-SUM(M11)+SUM(Table6!N9))</f>
        <v>0</v>
      </c>
      <c r="N50" s="272"/>
      <c r="O50" s="272"/>
      <c r="P50" s="272"/>
      <c r="Q50" s="125"/>
    </row>
    <row r="51" spans="1:17" ht="10.5" customHeight="1" x14ac:dyDescent="0.2">
      <c r="A51" s="271"/>
      <c r="B51" s="504" t="s">
        <v>3293</v>
      </c>
      <c r="C51" s="125"/>
      <c r="D51" s="332">
        <f>IF(OR(D17="NA",Table6!E22="NA"),"NA",-SUM(D17)+SUM(Table6!E22))</f>
        <v>0</v>
      </c>
      <c r="E51" s="332">
        <f>IF(OR(E17="NA",Table6!F22="NA"),"NA",-SUM(E17)+SUM(Table6!F22))</f>
        <v>0</v>
      </c>
      <c r="F51" s="332">
        <f>IF(OR(F17="NA",Table6!G22="NA"),"NA",-SUM(F17)+SUM(Table6!G22))</f>
        <v>0</v>
      </c>
      <c r="G51" s="332">
        <f>IF(OR(G17="NA",Table6!H22="NA"),"NA",-SUM(G17)+SUM(Table6!H22))</f>
        <v>0</v>
      </c>
      <c r="H51" s="332">
        <f>IF(OR(H17="NA",Table6!I22="NA"),"NA",-SUM(H17)+SUM(Table6!I22))</f>
        <v>0</v>
      </c>
      <c r="I51" s="332">
        <f>IF(OR(I17="NA",Table6!J22="NA"),"NA",-SUM(I17)+SUM(Table6!J22))</f>
        <v>0</v>
      </c>
      <c r="J51" s="332">
        <f>IF(OR(J17="NA",Table6!K22="NA"),"NA",-SUM(J17)+SUM(Table6!K22))</f>
        <v>0</v>
      </c>
      <c r="K51" s="332">
        <f>IF(OR(K17="NA",Table6!L22="NA"),"NA",-SUM(K17)+SUM(Table6!L22))</f>
        <v>0</v>
      </c>
      <c r="L51" s="332">
        <f>IF(OR(L17="NA",Table6!M22="NA"),"NA",-SUM(L17)+SUM(Table6!M22))</f>
        <v>0</v>
      </c>
      <c r="M51" s="332">
        <f>IF(OR(M17="NA",Table6!N22="NA"),"NA",-SUM(M17)+SUM(Table6!N22))</f>
        <v>0</v>
      </c>
      <c r="N51" s="272"/>
      <c r="O51" s="272"/>
      <c r="P51" s="272"/>
      <c r="Q51" s="125"/>
    </row>
    <row r="52" spans="1:17" ht="10.5" customHeight="1" x14ac:dyDescent="0.2">
      <c r="A52" s="271"/>
      <c r="B52" s="504" t="s">
        <v>3294</v>
      </c>
      <c r="C52" s="125"/>
      <c r="D52" s="332">
        <f>IF(OR(D23="NA",Table6!E49="NA"),"NA",-SUM(D23)+SUM(Table6!E49))</f>
        <v>0</v>
      </c>
      <c r="E52" s="332">
        <f>IF(OR(E23="NA",Table6!F49="NA"),"NA",-SUM(E23)+SUM(Table6!F49))</f>
        <v>0</v>
      </c>
      <c r="F52" s="332">
        <f>IF(OR(F23="NA",Table6!G49="NA"),"NA",-SUM(F23)+SUM(Table6!G49))</f>
        <v>0</v>
      </c>
      <c r="G52" s="332">
        <f>IF(OR(G23="NA",Table6!H49="NA"),"NA",-SUM(G23)+SUM(Table6!H49))</f>
        <v>0</v>
      </c>
      <c r="H52" s="332">
        <f>IF(OR(H23="NA",Table6!I49="NA"),"NA",-SUM(H23)+SUM(Table6!I49))</f>
        <v>0</v>
      </c>
      <c r="I52" s="332">
        <f>IF(OR(I23="NA",Table6!J49="NA"),"NA",-SUM(I23)+SUM(Table6!J49))</f>
        <v>0</v>
      </c>
      <c r="J52" s="332">
        <f>IF(OR(J23="NA",Table6!K49="NA"),"NA",-SUM(J23)+SUM(Table6!K49))</f>
        <v>0</v>
      </c>
      <c r="K52" s="332">
        <f>IF(OR(K23="NA",Table6!L49="NA"),"NA",-SUM(K23)+SUM(Table6!L49))</f>
        <v>0</v>
      </c>
      <c r="L52" s="332">
        <f>IF(OR(L23="NA",Table6!M49="NA"),"NA",-SUM(L23)+SUM(Table6!M49))</f>
        <v>0</v>
      </c>
      <c r="M52" s="332">
        <f>IF(OR(M23="NA",Table6!N49="NA"),"NA",-SUM(M23)+SUM(Table6!N49))</f>
        <v>0</v>
      </c>
      <c r="N52" s="272"/>
      <c r="O52" s="272"/>
      <c r="P52" s="272"/>
      <c r="Q52" s="125"/>
    </row>
    <row r="53" spans="1:17" ht="10.5" customHeight="1" x14ac:dyDescent="0.2">
      <c r="A53" s="271"/>
      <c r="B53" s="504" t="s">
        <v>3295</v>
      </c>
      <c r="C53" s="125"/>
      <c r="D53" s="332">
        <f>IF(OR(D10="NA",Table9!E9="NA"),"NA",-SUM(D10)+SUM(Table9!E9))</f>
        <v>0</v>
      </c>
      <c r="E53" s="332">
        <f>IF(OR(E10="NA",Table9!F9="NA"),"NA",-SUM(E10)+SUM(Table9!F9))</f>
        <v>0</v>
      </c>
      <c r="F53" s="332">
        <f>IF(OR(F10="NA",Table9!G9="NA"),"NA",-SUM(F10)+SUM(Table9!G9))</f>
        <v>0</v>
      </c>
      <c r="G53" s="332">
        <f>IF(OR(G10="NA",Table9!H9="NA"),"NA",-SUM(G10)+SUM(Table9!H9))</f>
        <v>0</v>
      </c>
      <c r="H53" s="332">
        <f>IF(OR(H10="NA",Table9!I9="NA"),"NA",-SUM(H10)+SUM(Table9!I9))</f>
        <v>0</v>
      </c>
      <c r="I53" s="332">
        <f>IF(OR(I10="NA",Table9!J9="NA"),"NA",-SUM(I10)+SUM(Table9!J9))</f>
        <v>0</v>
      </c>
      <c r="J53" s="332">
        <f>IF(OR(J10="NA",Table9!K9="NA"),"NA",-SUM(J10)+SUM(Table9!K9))</f>
        <v>0</v>
      </c>
      <c r="K53" s="332">
        <f>IF(OR(K10="NA",Table9!L9="NA"),"NA",-SUM(K10)+SUM(Table9!L9))</f>
        <v>0</v>
      </c>
      <c r="L53" s="332">
        <f>IF(OR(L10="NA",Table9!M9="NA"),"NA",-SUM(L10)+SUM(Table9!M9))</f>
        <v>0</v>
      </c>
      <c r="M53" s="332">
        <f>IF(OR(M10="NA",Table9!N9="NA"),"NA",-SUM(M10)+SUM(Table9!N9))</f>
        <v>0</v>
      </c>
      <c r="N53" s="272"/>
      <c r="O53" s="272"/>
      <c r="P53" s="272"/>
      <c r="Q53" s="125"/>
    </row>
    <row r="54" spans="1:17" ht="10.5" customHeight="1" x14ac:dyDescent="0.2">
      <c r="A54" s="271"/>
      <c r="B54" s="504" t="s">
        <v>3296</v>
      </c>
      <c r="C54" s="125"/>
      <c r="D54" s="332">
        <f>IF(OR(D16="NA",Table9!E14="NA"),"NA",-SUM(D16)+SUM(Table9!E14))</f>
        <v>0</v>
      </c>
      <c r="E54" s="332">
        <f>IF(OR(E16="NA",Table9!F14="NA"),"NA",-SUM(E16)+SUM(Table9!F14))</f>
        <v>0</v>
      </c>
      <c r="F54" s="332">
        <f>IF(OR(F16="NA",Table9!G14="NA"),"NA",-SUM(F16)+SUM(Table9!G14))</f>
        <v>0</v>
      </c>
      <c r="G54" s="332">
        <f>IF(OR(G16="NA",Table9!H14="NA"),"NA",-SUM(G16)+SUM(Table9!H14))</f>
        <v>0</v>
      </c>
      <c r="H54" s="332">
        <f>IF(OR(H16="NA",Table9!I14="NA"),"NA",-SUM(H16)+SUM(Table9!I14))</f>
        <v>0</v>
      </c>
      <c r="I54" s="332">
        <f>IF(OR(I16="NA",Table9!J14="NA"),"NA",-SUM(I16)+SUM(Table9!J14))</f>
        <v>0</v>
      </c>
      <c r="J54" s="332">
        <f>IF(OR(J16="NA",Table9!K14="NA"),"NA",-SUM(J16)+SUM(Table9!K14))</f>
        <v>0</v>
      </c>
      <c r="K54" s="332">
        <f>IF(OR(K16="NA",Table9!L14="NA"),"NA",-SUM(K16)+SUM(Table9!L14))</f>
        <v>0</v>
      </c>
      <c r="L54" s="332">
        <f>IF(OR(L16="NA",Table9!M14="NA"),"NA",-SUM(L16)+SUM(Table9!M14))</f>
        <v>0</v>
      </c>
      <c r="M54" s="332">
        <f>IF(OR(M16="NA",Table9!N14="NA"),"NA",-SUM(M16)+SUM(Table9!N14))</f>
        <v>0</v>
      </c>
      <c r="N54" s="272"/>
      <c r="O54" s="272"/>
      <c r="P54" s="272"/>
      <c r="Q54" s="125"/>
    </row>
    <row r="55" spans="1:17" ht="10.5" customHeight="1" x14ac:dyDescent="0.2">
      <c r="A55" s="271"/>
      <c r="B55" s="504" t="s">
        <v>3297</v>
      </c>
      <c r="C55" s="125"/>
      <c r="D55" s="332">
        <f>IF(OR(D22="NA",Table9!E25="NA"),"NA",-SUM(D22)+SUM(Table9!E25))</f>
        <v>0</v>
      </c>
      <c r="E55" s="332">
        <f>IF(OR(E22="NA",Table9!F25="NA"),"NA",-SUM(E22)+SUM(Table9!F25))</f>
        <v>0</v>
      </c>
      <c r="F55" s="332">
        <f>IF(OR(F22="NA",Table9!G25="NA"),"NA",-SUM(F22)+SUM(Table9!G25))</f>
        <v>0</v>
      </c>
      <c r="G55" s="332">
        <f>IF(OR(G22="NA",Table9!H25="NA"),"NA",-SUM(G22)+SUM(Table9!H25))</f>
        <v>0</v>
      </c>
      <c r="H55" s="332">
        <f>IF(OR(H22="NA",Table9!I25="NA"),"NA",-SUM(H22)+SUM(Table9!I25))</f>
        <v>0</v>
      </c>
      <c r="I55" s="332">
        <f>IF(OR(I22="NA",Table9!J25="NA"),"NA",-SUM(I22)+SUM(Table9!J25))</f>
        <v>0</v>
      </c>
      <c r="J55" s="332">
        <f>IF(OR(J22="NA",Table9!K25="NA"),"NA",-SUM(J22)+SUM(Table9!K25))</f>
        <v>0</v>
      </c>
      <c r="K55" s="332">
        <f>IF(OR(K22="NA",Table9!L25="NA"),"NA",-SUM(K22)+SUM(Table9!L25))</f>
        <v>0</v>
      </c>
      <c r="L55" s="332">
        <f>IF(OR(L22="NA",Table9!M25="NA"),"NA",-SUM(L22)+SUM(Table9!M25))</f>
        <v>0</v>
      </c>
      <c r="M55" s="332">
        <f>IF(OR(M22="NA",Table9!N25="NA"),"NA",-SUM(M22)+SUM(Table9!N25))</f>
        <v>0</v>
      </c>
      <c r="N55" s="272"/>
      <c r="O55" s="272"/>
      <c r="P55" s="272"/>
      <c r="Q55" s="125"/>
    </row>
    <row r="56" spans="1:17" ht="10.5" customHeight="1" x14ac:dyDescent="0.2">
      <c r="A56" s="271"/>
      <c r="B56" s="504" t="s">
        <v>3298</v>
      </c>
      <c r="C56" s="125"/>
      <c r="D56" s="332">
        <f>IF(OR(D28="NA",Table3!E95="NA"),"NA",-SUM(D28)+SUM(Table3!E95))</f>
        <v>0</v>
      </c>
      <c r="E56" s="332">
        <f>IF(OR(E28="NA",Table3!F95="NA"),"NA",-SUM(E28)+SUM(Table3!F95))</f>
        <v>0</v>
      </c>
      <c r="F56" s="332">
        <f>IF(OR(F28="NA",Table3!G95="NA"),"NA",-SUM(F28)+SUM(Table3!G95))</f>
        <v>0</v>
      </c>
      <c r="G56" s="332">
        <f>IF(OR(G28="NA",Table3!H95="NA"),"NA",-SUM(G28)+SUM(Table3!H95))</f>
        <v>0</v>
      </c>
      <c r="H56" s="332">
        <f>IF(OR(H28="NA",Table3!I95="NA"),"NA",-SUM(H28)+SUM(Table3!I95))</f>
        <v>0</v>
      </c>
      <c r="I56" s="332">
        <f>IF(OR(I28="NA",Table3!J95="NA"),"NA",-SUM(I28)+SUM(Table3!J95))</f>
        <v>0</v>
      </c>
      <c r="J56" s="332">
        <f>IF(OR(J28="NA",Table3!K95="NA"),"NA",-SUM(J28)+SUM(Table3!K95))</f>
        <v>0</v>
      </c>
      <c r="K56" s="332">
        <f>IF(OR(K28="NA",Table3!L95="NA"),"NA",-SUM(K28)+SUM(Table3!L95))</f>
        <v>0</v>
      </c>
      <c r="L56" s="332">
        <f>IF(OR(L28="NA",Table3!M95="NA"),"NA",-SUM(L28)+SUM(Table3!M95))</f>
        <v>0</v>
      </c>
      <c r="M56" s="332">
        <f>IF(OR(M28="NA",Table3!N95="NA"),"NA",-SUM(M28)+SUM(Table3!N95))</f>
        <v>0</v>
      </c>
      <c r="N56" s="272"/>
      <c r="O56" s="272"/>
      <c r="P56" s="272"/>
      <c r="Q56" s="125"/>
    </row>
    <row r="57" spans="1:17" ht="10.5" customHeight="1" x14ac:dyDescent="0.2">
      <c r="A57" s="271"/>
      <c r="B57" s="504" t="s">
        <v>3299</v>
      </c>
      <c r="C57" s="125"/>
      <c r="D57" s="332">
        <f>IF(OR(D29="NA",Table9!E37="NA"),"NA",-SUM(D29)+SUM(Table9!E37))</f>
        <v>0</v>
      </c>
      <c r="E57" s="332">
        <f>IF(OR(E29="NA",Table9!F37="NA"),"NA",-SUM(E29)+SUM(Table9!F37))</f>
        <v>0</v>
      </c>
      <c r="F57" s="332">
        <f>IF(OR(F29="NA",Table9!G37="NA"),"NA",-SUM(F29)+SUM(Table9!G37))</f>
        <v>0</v>
      </c>
      <c r="G57" s="332">
        <f>IF(OR(G29="NA",Table9!H37="NA"),"NA",-SUM(G29)+SUM(Table9!H37))</f>
        <v>0</v>
      </c>
      <c r="H57" s="332">
        <f>IF(OR(H29="NA",Table9!I37="NA"),"NA",-SUM(H29)+SUM(Table9!I37))</f>
        <v>0</v>
      </c>
      <c r="I57" s="332">
        <f>IF(OR(I29="NA",Table9!J37="NA"),"NA",-SUM(I29)+SUM(Table9!J37))</f>
        <v>0</v>
      </c>
      <c r="J57" s="332">
        <f>IF(OR(J29="NA",Table9!K37="NA"),"NA",-SUM(J29)+SUM(Table9!K37))</f>
        <v>0</v>
      </c>
      <c r="K57" s="332">
        <f>IF(OR(K29="NA",Table9!L37="NA"),"NA",-SUM(K29)+SUM(Table9!L37))</f>
        <v>0</v>
      </c>
      <c r="L57" s="332">
        <f>IF(OR(L29="NA",Table9!M37="NA"),"NA",-SUM(L29)+SUM(Table9!M37))</f>
        <v>0</v>
      </c>
      <c r="M57" s="332">
        <f>IF(OR(M29="NA",Table9!N37="NA"),"NA",-SUM(M29)+SUM(Table9!N37))</f>
        <v>0</v>
      </c>
      <c r="N57" s="272"/>
      <c r="O57" s="272"/>
      <c r="P57" s="272"/>
      <c r="Q57" s="125"/>
    </row>
    <row r="58" spans="1:17" ht="10.5" customHeight="1" x14ac:dyDescent="0.2">
      <c r="A58" s="271"/>
      <c r="B58" s="504" t="s">
        <v>3300</v>
      </c>
      <c r="C58" s="125"/>
      <c r="D58" s="332">
        <f>IF(OR(D30="NA",Table6!E81="NA"),"NA",-SUM(D30)+SUM(Table6!E81))</f>
        <v>0</v>
      </c>
      <c r="E58" s="332">
        <f>IF(OR(E30="NA",Table6!F81="NA"),"NA",-SUM(E30)+SUM(Table6!F81))</f>
        <v>0</v>
      </c>
      <c r="F58" s="332">
        <f>IF(OR(F30="NA",Table6!G81="NA"),"NA",-SUM(F30)+SUM(Table6!G81))</f>
        <v>0</v>
      </c>
      <c r="G58" s="332">
        <f>IF(OR(G30="NA",Table6!H81="NA"),"NA",-SUM(G30)+SUM(Table6!H81))</f>
        <v>0</v>
      </c>
      <c r="H58" s="332">
        <f>IF(OR(H30="NA",Table6!I81="NA"),"NA",-SUM(H30)+SUM(Table6!I81))</f>
        <v>0</v>
      </c>
      <c r="I58" s="332">
        <f>IF(OR(I30="NA",Table6!J81="NA"),"NA",-SUM(I30)+SUM(Table6!J81))</f>
        <v>0</v>
      </c>
      <c r="J58" s="332">
        <f>IF(OR(J30="NA",Table6!K81="NA"),"NA",-SUM(J30)+SUM(Table6!K81))</f>
        <v>0</v>
      </c>
      <c r="K58" s="332">
        <f>IF(OR(K30="NA",Table6!L81="NA"),"NA",-SUM(K30)+SUM(Table6!L81))</f>
        <v>0</v>
      </c>
      <c r="L58" s="332">
        <f>IF(OR(L30="NA",Table6!M81="NA"),"NA",-SUM(L30)+SUM(Table6!M81))</f>
        <v>0</v>
      </c>
      <c r="M58" s="332">
        <f>IF(OR(M30="NA",Table6!N81="NA"),"NA",-SUM(M30)+SUM(Table6!N81))</f>
        <v>0</v>
      </c>
      <c r="N58" s="272"/>
      <c r="O58" s="272"/>
      <c r="P58" s="272"/>
      <c r="Q58" s="125"/>
    </row>
    <row r="59" spans="1:17" ht="10.5" customHeight="1" x14ac:dyDescent="0.2">
      <c r="A59" s="271"/>
      <c r="B59" s="504" t="s">
        <v>3301</v>
      </c>
      <c r="C59" s="125"/>
      <c r="D59" s="332">
        <f>IF(OR(D34="NA",Table3!E99="NA"),"NA",-SUM(D34)+SUM(Table3!E99))</f>
        <v>0</v>
      </c>
      <c r="E59" s="332">
        <f>IF(OR(E34="NA",Table3!F99="NA"),"NA",-SUM(E34)+SUM(Table3!F99))</f>
        <v>0</v>
      </c>
      <c r="F59" s="332">
        <f>IF(OR(F34="NA",Table3!G99="NA"),"NA",-SUM(F34)+SUM(Table3!G99))</f>
        <v>0</v>
      </c>
      <c r="G59" s="332">
        <f>IF(OR(G34="NA",Table3!H99="NA"),"NA",-SUM(G34)+SUM(Table3!H99))</f>
        <v>0</v>
      </c>
      <c r="H59" s="332">
        <f>IF(OR(H34="NA",Table3!I99="NA"),"NA",-SUM(H34)+SUM(Table3!I99))</f>
        <v>0</v>
      </c>
      <c r="I59" s="332">
        <f>IF(OR(I34="NA",Table3!J99="NA"),"NA",-SUM(I34)+SUM(Table3!J99))</f>
        <v>0</v>
      </c>
      <c r="J59" s="332">
        <f>IF(OR(J34="NA",Table3!K99="NA"),"NA",-SUM(J34)+SUM(Table3!K99))</f>
        <v>0</v>
      </c>
      <c r="K59" s="332">
        <f>IF(OR(K34="NA",Table3!L99="NA"),"NA",-SUM(K34)+SUM(Table3!L99))</f>
        <v>0</v>
      </c>
      <c r="L59" s="332">
        <f>IF(OR(L34="NA",Table3!M99="NA"),"NA",-SUM(L34)+SUM(Table3!M99))</f>
        <v>0</v>
      </c>
      <c r="M59" s="332">
        <f>IF(OR(M34="NA",Table3!N99="NA"),"NA",-SUM(M34)+SUM(Table3!N99))</f>
        <v>0</v>
      </c>
      <c r="N59" s="272"/>
      <c r="O59" s="272"/>
      <c r="P59" s="272"/>
      <c r="Q59" s="125"/>
    </row>
    <row r="60" spans="1:17" ht="10.5" customHeight="1" x14ac:dyDescent="0.2">
      <c r="A60" s="271"/>
      <c r="B60" s="504" t="s">
        <v>3302</v>
      </c>
      <c r="C60" s="125"/>
      <c r="D60" s="332">
        <f>IF(OR(D35="NA",Table9!E41="NA"),"NA",-SUM(D35)+SUM(Table9!E41))</f>
        <v>0</v>
      </c>
      <c r="E60" s="332">
        <f>IF(OR(E35="NA",Table9!F41="NA"),"NA",-SUM(E35)+SUM(Table9!F41))</f>
        <v>0</v>
      </c>
      <c r="F60" s="332">
        <f>IF(OR(F35="NA",Table9!G41="NA"),"NA",-SUM(F35)+SUM(Table9!G41))</f>
        <v>0</v>
      </c>
      <c r="G60" s="332">
        <f>IF(OR(G35="NA",Table9!H41="NA"),"NA",-SUM(G35)+SUM(Table9!H41))</f>
        <v>0</v>
      </c>
      <c r="H60" s="332">
        <f>IF(OR(H35="NA",Table9!I41="NA"),"NA",-SUM(H35)+SUM(Table9!I41))</f>
        <v>0</v>
      </c>
      <c r="I60" s="332">
        <f>IF(OR(I35="NA",Table9!J41="NA"),"NA",-SUM(I35)+SUM(Table9!J41))</f>
        <v>0</v>
      </c>
      <c r="J60" s="332">
        <f>IF(OR(J35="NA",Table9!K41="NA"),"NA",-SUM(J35)+SUM(Table9!K41))</f>
        <v>0</v>
      </c>
      <c r="K60" s="332">
        <f>IF(OR(K35="NA",Table9!L41="NA"),"NA",-SUM(K35)+SUM(Table9!L41))</f>
        <v>0</v>
      </c>
      <c r="L60" s="332">
        <f>IF(OR(L35="NA",Table9!M41="NA"),"NA",-SUM(L35)+SUM(Table9!M41))</f>
        <v>0</v>
      </c>
      <c r="M60" s="332">
        <f>IF(OR(M35="NA",Table9!N41="NA"),"NA",-SUM(M35)+SUM(Table9!N41))</f>
        <v>0</v>
      </c>
      <c r="N60" s="272"/>
      <c r="O60" s="272"/>
      <c r="P60" s="272"/>
      <c r="Q60" s="125"/>
    </row>
    <row r="61" spans="1:17" ht="10.5" customHeight="1" x14ac:dyDescent="0.2">
      <c r="A61" s="271"/>
      <c r="B61" s="504" t="s">
        <v>3303</v>
      </c>
      <c r="C61" s="125"/>
      <c r="D61" s="332">
        <f>IF(OR(D36="NA",Table6!E86="NA"),"NA",-SUM(D36)+SUM(Table6!E86))</f>
        <v>0</v>
      </c>
      <c r="E61" s="332">
        <f>IF(OR(E36="NA",Table6!F86="NA"),"NA",-SUM(E36)+SUM(Table6!F86))</f>
        <v>0</v>
      </c>
      <c r="F61" s="332">
        <f>IF(OR(F36="NA",Table6!G86="NA"),"NA",-SUM(F36)+SUM(Table6!G86))</f>
        <v>0</v>
      </c>
      <c r="G61" s="332">
        <f>IF(OR(G36="NA",Table6!H86="NA"),"NA",-SUM(G36)+SUM(Table6!H86))</f>
        <v>0</v>
      </c>
      <c r="H61" s="332">
        <f>IF(OR(H36="NA",Table6!I86="NA"),"NA",-SUM(H36)+SUM(Table6!I86))</f>
        <v>0</v>
      </c>
      <c r="I61" s="332">
        <f>IF(OR(I36="NA",Table6!J86="NA"),"NA",-SUM(I36)+SUM(Table6!J86))</f>
        <v>0</v>
      </c>
      <c r="J61" s="332">
        <f>IF(OR(J36="NA",Table6!K86="NA"),"NA",-SUM(J36)+SUM(Table6!K86))</f>
        <v>0</v>
      </c>
      <c r="K61" s="332">
        <f>IF(OR(K36="NA",Table6!L86="NA"),"NA",-SUM(K36)+SUM(Table6!L86))</f>
        <v>0</v>
      </c>
      <c r="L61" s="332">
        <f>IF(OR(L36="NA",Table6!M86="NA"),"NA",-SUM(L36)+SUM(Table6!M86))</f>
        <v>0</v>
      </c>
      <c r="M61" s="332">
        <f>IF(OR(M36="NA",Table6!N86="NA"),"NA",-SUM(M36)+SUM(Table6!N86))</f>
        <v>0</v>
      </c>
      <c r="N61" s="272"/>
      <c r="O61" s="272"/>
      <c r="P61" s="272"/>
      <c r="Q61" s="125"/>
    </row>
    <row r="62" spans="1:17" ht="10.5" customHeight="1" x14ac:dyDescent="0.2">
      <c r="A62" s="294"/>
      <c r="B62" s="101"/>
      <c r="C62" s="80" t="s">
        <v>33</v>
      </c>
      <c r="D62" s="334"/>
      <c r="E62" s="334"/>
      <c r="F62" s="334"/>
      <c r="G62" s="334"/>
      <c r="H62" s="334"/>
      <c r="I62" s="334"/>
      <c r="J62" s="334"/>
      <c r="K62" s="334"/>
      <c r="L62" s="334"/>
      <c r="M62" s="334"/>
      <c r="N62" s="272"/>
      <c r="O62" s="272"/>
      <c r="P62" s="272"/>
      <c r="Q62" s="125"/>
    </row>
    <row r="63" spans="1:17" x14ac:dyDescent="0.2">
      <c r="A63" s="271"/>
      <c r="B63" s="125"/>
      <c r="C63" s="125"/>
      <c r="D63" s="125"/>
      <c r="E63" s="125"/>
      <c r="F63" s="125"/>
      <c r="G63" s="125"/>
      <c r="H63" s="125"/>
      <c r="I63" s="125"/>
      <c r="J63" s="125"/>
      <c r="K63" s="125"/>
      <c r="L63" s="125"/>
      <c r="M63" s="125"/>
      <c r="N63" s="125"/>
      <c r="O63" s="125"/>
      <c r="P63" s="125"/>
      <c r="Q63" s="125"/>
    </row>
    <row r="64" spans="1:17" x14ac:dyDescent="0.2">
      <c r="A64" s="271"/>
      <c r="B64" s="125"/>
      <c r="C64" s="125"/>
      <c r="D64" s="125"/>
      <c r="E64" s="125"/>
      <c r="F64" s="125"/>
      <c r="G64" s="125"/>
      <c r="H64" s="125"/>
      <c r="I64" s="125"/>
      <c r="J64" s="125"/>
      <c r="K64" s="125"/>
      <c r="L64" s="125"/>
      <c r="M64" s="125"/>
      <c r="N64" s="125"/>
      <c r="O64" s="125"/>
      <c r="P64" s="125"/>
      <c r="Q64" s="125"/>
    </row>
    <row r="65" spans="1:17" x14ac:dyDescent="0.2">
      <c r="A65" s="271"/>
      <c r="B65" s="125"/>
      <c r="C65" s="125"/>
      <c r="D65" s="125"/>
      <c r="E65" s="125"/>
      <c r="F65" s="125"/>
      <c r="G65" s="125"/>
      <c r="H65" s="125"/>
      <c r="I65" s="125"/>
      <c r="J65" s="125"/>
      <c r="K65" s="125"/>
      <c r="L65" s="125"/>
      <c r="M65" s="125"/>
      <c r="N65" s="125"/>
      <c r="O65" s="125"/>
      <c r="P65" s="125"/>
      <c r="Q65" s="125"/>
    </row>
    <row r="66" spans="1:17" x14ac:dyDescent="0.2">
      <c r="A66" s="271"/>
      <c r="B66" s="125"/>
      <c r="C66" s="125"/>
      <c r="D66" s="125"/>
      <c r="E66" s="125"/>
      <c r="F66" s="125"/>
      <c r="G66" s="125"/>
      <c r="H66" s="125"/>
      <c r="I66" s="125"/>
      <c r="J66" s="125"/>
      <c r="K66" s="125"/>
      <c r="L66" s="125"/>
      <c r="M66" s="125"/>
      <c r="N66" s="125"/>
      <c r="O66" s="125"/>
      <c r="P66" s="125"/>
      <c r="Q66" s="125"/>
    </row>
    <row r="67" spans="1:17" x14ac:dyDescent="0.2">
      <c r="A67" s="271"/>
      <c r="B67" s="125"/>
      <c r="C67" s="125"/>
      <c r="D67" s="125"/>
      <c r="E67" s="125"/>
      <c r="F67" s="125"/>
      <c r="G67" s="125"/>
      <c r="H67" s="125"/>
      <c r="I67" s="125"/>
      <c r="J67" s="125"/>
      <c r="K67" s="125"/>
      <c r="L67" s="125"/>
      <c r="M67" s="125"/>
      <c r="N67" s="125"/>
      <c r="O67" s="125"/>
      <c r="P67" s="125"/>
      <c r="Q67" s="125"/>
    </row>
    <row r="68" spans="1:17" x14ac:dyDescent="0.2">
      <c r="A68" s="271"/>
      <c r="B68" s="125"/>
      <c r="C68" s="125"/>
      <c r="D68" s="125"/>
      <c r="E68" s="125"/>
      <c r="F68" s="125"/>
      <c r="G68" s="125"/>
      <c r="H68" s="125"/>
      <c r="I68" s="125"/>
      <c r="J68" s="125"/>
      <c r="K68" s="125"/>
      <c r="L68" s="125"/>
      <c r="M68" s="125"/>
      <c r="N68" s="125"/>
      <c r="O68" s="125"/>
      <c r="P68" s="125"/>
      <c r="Q68" s="125"/>
    </row>
    <row r="69" spans="1:17" x14ac:dyDescent="0.2">
      <c r="A69" s="271"/>
      <c r="B69" s="125"/>
      <c r="C69" s="125"/>
      <c r="D69" s="125"/>
      <c r="E69" s="125"/>
      <c r="F69" s="125"/>
      <c r="G69" s="125"/>
      <c r="H69" s="125"/>
      <c r="I69" s="125"/>
      <c r="J69" s="125"/>
      <c r="K69" s="125"/>
      <c r="L69" s="125"/>
      <c r="M69" s="125"/>
      <c r="N69" s="125"/>
      <c r="O69" s="125"/>
      <c r="P69" s="125"/>
      <c r="Q69" s="125"/>
    </row>
    <row r="70" spans="1:17" x14ac:dyDescent="0.2">
      <c r="A70" s="271"/>
      <c r="B70" s="125"/>
      <c r="C70" s="125"/>
      <c r="D70" s="125"/>
      <c r="E70" s="125"/>
      <c r="F70" s="125"/>
      <c r="G70" s="125"/>
      <c r="H70" s="125"/>
      <c r="I70" s="125"/>
      <c r="J70" s="125"/>
      <c r="K70" s="125"/>
      <c r="L70" s="125"/>
      <c r="M70" s="125"/>
      <c r="N70" s="125"/>
      <c r="O70" s="125"/>
      <c r="P70" s="125"/>
      <c r="Q70" s="125"/>
    </row>
    <row r="71" spans="1:17" x14ac:dyDescent="0.2">
      <c r="A71" s="271"/>
      <c r="B71" s="125"/>
      <c r="C71" s="125"/>
      <c r="D71" s="125"/>
      <c r="E71" s="125"/>
      <c r="F71" s="125"/>
      <c r="G71" s="125"/>
      <c r="H71" s="125"/>
      <c r="I71" s="125"/>
      <c r="J71" s="125"/>
      <c r="K71" s="125"/>
      <c r="L71" s="125"/>
      <c r="M71" s="125"/>
      <c r="N71" s="125"/>
      <c r="O71" s="125"/>
      <c r="P71" s="125"/>
      <c r="Q71" s="125"/>
    </row>
    <row r="72" spans="1:17" x14ac:dyDescent="0.2">
      <c r="A72" s="271"/>
      <c r="B72" s="125"/>
      <c r="C72" s="125"/>
      <c r="D72" s="125"/>
      <c r="E72" s="125"/>
      <c r="F72" s="125"/>
      <c r="G72" s="125"/>
      <c r="H72" s="125"/>
      <c r="I72" s="125"/>
      <c r="J72" s="125"/>
      <c r="K72" s="125"/>
      <c r="L72" s="125"/>
      <c r="M72" s="125"/>
      <c r="N72" s="125"/>
      <c r="O72" s="125"/>
      <c r="P72" s="125"/>
      <c r="Q72" s="125"/>
    </row>
    <row r="73" spans="1:17" x14ac:dyDescent="0.2">
      <c r="A73" s="271"/>
      <c r="B73" s="125"/>
      <c r="C73" s="125"/>
      <c r="D73" s="125"/>
      <c r="E73" s="125"/>
      <c r="F73" s="125"/>
      <c r="G73" s="125"/>
      <c r="H73" s="125"/>
      <c r="I73" s="125"/>
      <c r="J73" s="125"/>
      <c r="K73" s="125"/>
      <c r="L73" s="125"/>
      <c r="M73" s="125"/>
      <c r="N73" s="125"/>
      <c r="O73" s="125"/>
      <c r="P73" s="125"/>
      <c r="Q73" s="125"/>
    </row>
    <row r="74" spans="1:17" x14ac:dyDescent="0.2">
      <c r="A74" s="271"/>
      <c r="B74" s="125"/>
      <c r="C74" s="125"/>
      <c r="D74" s="125"/>
      <c r="E74" s="125"/>
      <c r="F74" s="125"/>
      <c r="G74" s="125"/>
      <c r="H74" s="125"/>
      <c r="I74" s="125"/>
      <c r="J74" s="125"/>
      <c r="K74" s="125"/>
      <c r="L74" s="125"/>
      <c r="M74" s="125"/>
      <c r="N74" s="125"/>
      <c r="O74" s="125"/>
      <c r="P74" s="125"/>
      <c r="Q74" s="125"/>
    </row>
    <row r="75" spans="1:17" x14ac:dyDescent="0.2">
      <c r="A75" s="271"/>
      <c r="B75" s="125"/>
      <c r="C75" s="125"/>
      <c r="D75" s="125"/>
      <c r="E75" s="125"/>
      <c r="F75" s="125"/>
      <c r="G75" s="125"/>
      <c r="H75" s="125"/>
      <c r="I75" s="125"/>
      <c r="J75" s="125"/>
      <c r="K75" s="125"/>
      <c r="L75" s="125"/>
      <c r="M75" s="125"/>
      <c r="N75" s="125"/>
      <c r="O75" s="125"/>
      <c r="P75" s="125"/>
      <c r="Q75" s="125"/>
    </row>
    <row r="76" spans="1:17" x14ac:dyDescent="0.2">
      <c r="A76" s="271"/>
      <c r="B76" s="125"/>
      <c r="C76" s="125"/>
      <c r="D76" s="125"/>
      <c r="E76" s="125"/>
      <c r="F76" s="125"/>
      <c r="G76" s="125"/>
      <c r="H76" s="125"/>
      <c r="I76" s="125"/>
      <c r="J76" s="125"/>
      <c r="K76" s="125"/>
      <c r="L76" s="125"/>
      <c r="M76" s="125"/>
      <c r="N76" s="125"/>
      <c r="O76" s="125"/>
      <c r="P76" s="125"/>
      <c r="Q76" s="125"/>
    </row>
    <row r="77" spans="1:17" x14ac:dyDescent="0.2">
      <c r="A77" s="271"/>
      <c r="B77" s="125"/>
      <c r="C77" s="125"/>
      <c r="D77" s="125"/>
      <c r="E77" s="125"/>
      <c r="F77" s="125"/>
      <c r="G77" s="125"/>
      <c r="H77" s="125"/>
      <c r="I77" s="125"/>
      <c r="J77" s="125"/>
      <c r="K77" s="125"/>
      <c r="L77" s="125"/>
      <c r="M77" s="125"/>
      <c r="N77" s="125"/>
      <c r="O77" s="125"/>
      <c r="P77" s="125"/>
      <c r="Q77" s="125"/>
    </row>
    <row r="78" spans="1:17" x14ac:dyDescent="0.2">
      <c r="A78" s="271"/>
      <c r="B78" s="125"/>
      <c r="C78" s="125"/>
      <c r="D78" s="125"/>
      <c r="E78" s="125"/>
      <c r="F78" s="125"/>
      <c r="G78" s="125"/>
      <c r="H78" s="125"/>
      <c r="I78" s="125"/>
      <c r="J78" s="125"/>
      <c r="K78" s="125"/>
      <c r="L78" s="125"/>
      <c r="M78" s="125"/>
      <c r="N78" s="125"/>
      <c r="O78" s="125"/>
      <c r="P78" s="125"/>
      <c r="Q78" s="125"/>
    </row>
    <row r="79" spans="1:17" x14ac:dyDescent="0.2">
      <c r="A79" s="271"/>
      <c r="B79" s="125"/>
      <c r="C79" s="125"/>
      <c r="D79" s="125"/>
      <c r="E79" s="125"/>
      <c r="F79" s="125"/>
      <c r="G79" s="125"/>
      <c r="H79" s="125"/>
      <c r="I79" s="125"/>
      <c r="J79" s="125"/>
      <c r="K79" s="125"/>
      <c r="L79" s="125"/>
      <c r="M79" s="125"/>
      <c r="N79" s="125"/>
      <c r="O79" s="125"/>
      <c r="P79" s="125"/>
      <c r="Q79" s="125"/>
    </row>
    <row r="80" spans="1:17" x14ac:dyDescent="0.2">
      <c r="A80" s="271"/>
      <c r="B80" s="125"/>
      <c r="C80" s="125"/>
      <c r="D80" s="125"/>
      <c r="E80" s="125"/>
      <c r="F80" s="125"/>
      <c r="G80" s="125"/>
      <c r="H80" s="125"/>
      <c r="I80" s="125"/>
      <c r="J80" s="125"/>
      <c r="K80" s="125"/>
      <c r="L80" s="125"/>
      <c r="M80" s="125"/>
      <c r="N80" s="125"/>
      <c r="O80" s="125"/>
      <c r="P80" s="125"/>
      <c r="Q80" s="125"/>
    </row>
    <row r="81" spans="1:17" x14ac:dyDescent="0.2">
      <c r="A81" s="271"/>
      <c r="B81" s="125"/>
      <c r="C81" s="125"/>
      <c r="D81" s="125"/>
      <c r="E81" s="125"/>
      <c r="F81" s="125"/>
      <c r="G81" s="125"/>
      <c r="H81" s="125"/>
      <c r="I81" s="125"/>
      <c r="J81" s="125"/>
      <c r="K81" s="125"/>
      <c r="L81" s="125"/>
      <c r="M81" s="125"/>
      <c r="N81" s="125"/>
      <c r="O81" s="125"/>
      <c r="P81" s="125"/>
      <c r="Q81" s="125"/>
    </row>
    <row r="82" spans="1:17" x14ac:dyDescent="0.2">
      <c r="A82" s="271"/>
      <c r="B82" s="125"/>
      <c r="C82" s="125"/>
      <c r="D82" s="125"/>
      <c r="E82" s="125"/>
      <c r="F82" s="125"/>
      <c r="G82" s="125"/>
      <c r="H82" s="125"/>
      <c r="I82" s="125"/>
      <c r="J82" s="125"/>
      <c r="K82" s="125"/>
      <c r="L82" s="125"/>
      <c r="M82" s="125"/>
      <c r="N82" s="125"/>
      <c r="O82" s="125"/>
      <c r="P82" s="125"/>
      <c r="Q82" s="125"/>
    </row>
    <row r="83" spans="1:17" x14ac:dyDescent="0.2">
      <c r="A83" s="271"/>
      <c r="B83" s="125"/>
      <c r="C83" s="125"/>
      <c r="D83" s="125"/>
      <c r="E83" s="125"/>
      <c r="F83" s="125"/>
      <c r="G83" s="125"/>
      <c r="H83" s="125"/>
      <c r="I83" s="125"/>
      <c r="J83" s="125"/>
      <c r="K83" s="125"/>
      <c r="L83" s="125"/>
      <c r="M83" s="125"/>
      <c r="N83" s="125"/>
      <c r="O83" s="125"/>
      <c r="P83" s="125"/>
      <c r="Q83" s="125"/>
    </row>
    <row r="84" spans="1:17" x14ac:dyDescent="0.2">
      <c r="A84" s="271"/>
      <c r="B84" s="125"/>
      <c r="C84" s="125"/>
      <c r="D84" s="125"/>
      <c r="E84" s="125"/>
      <c r="F84" s="125"/>
      <c r="G84" s="125"/>
      <c r="H84" s="125"/>
      <c r="I84" s="125"/>
      <c r="J84" s="125"/>
      <c r="K84" s="125"/>
      <c r="L84" s="125"/>
      <c r="M84" s="125"/>
      <c r="N84" s="125"/>
      <c r="O84" s="125"/>
      <c r="P84" s="125"/>
      <c r="Q84" s="125"/>
    </row>
    <row r="85" spans="1:17" x14ac:dyDescent="0.2">
      <c r="A85" s="271"/>
      <c r="B85" s="125"/>
      <c r="C85" s="125"/>
      <c r="D85" s="125"/>
      <c r="E85" s="125"/>
      <c r="F85" s="125"/>
      <c r="G85" s="125"/>
      <c r="H85" s="125"/>
      <c r="I85" s="125"/>
      <c r="J85" s="125"/>
      <c r="K85" s="125"/>
      <c r="L85" s="125"/>
      <c r="M85" s="125"/>
      <c r="N85" s="125"/>
      <c r="O85" s="125"/>
      <c r="P85" s="125"/>
      <c r="Q85" s="125"/>
    </row>
    <row r="86" spans="1:17" x14ac:dyDescent="0.2">
      <c r="A86" s="271"/>
      <c r="B86" s="125"/>
      <c r="C86" s="125"/>
      <c r="D86" s="125"/>
      <c r="E86" s="125"/>
      <c r="F86" s="125"/>
      <c r="G86" s="125"/>
      <c r="H86" s="125"/>
      <c r="I86" s="125"/>
      <c r="J86" s="125"/>
      <c r="K86" s="125"/>
      <c r="L86" s="125"/>
      <c r="M86" s="125"/>
      <c r="N86" s="125"/>
      <c r="O86" s="125"/>
      <c r="P86" s="125"/>
      <c r="Q86" s="125"/>
    </row>
    <row r="87" spans="1:17" x14ac:dyDescent="0.2">
      <c r="A87" s="271"/>
      <c r="B87" s="125"/>
      <c r="C87" s="125"/>
      <c r="D87" s="125"/>
      <c r="E87" s="125"/>
      <c r="F87" s="125"/>
      <c r="G87" s="125"/>
      <c r="H87" s="125"/>
      <c r="I87" s="125"/>
      <c r="J87" s="125"/>
      <c r="K87" s="125"/>
      <c r="L87" s="125"/>
      <c r="M87" s="125"/>
      <c r="N87" s="125"/>
      <c r="O87" s="125"/>
      <c r="P87" s="125"/>
      <c r="Q87" s="125"/>
    </row>
    <row r="88" spans="1:17" x14ac:dyDescent="0.2">
      <c r="A88" s="271"/>
      <c r="B88" s="125"/>
      <c r="C88" s="125"/>
      <c r="D88" s="125"/>
      <c r="E88" s="125"/>
      <c r="F88" s="125"/>
      <c r="G88" s="125"/>
      <c r="H88" s="125"/>
      <c r="I88" s="125"/>
      <c r="J88" s="125"/>
      <c r="K88" s="125"/>
      <c r="L88" s="125"/>
      <c r="M88" s="125"/>
      <c r="N88" s="125"/>
      <c r="O88" s="125"/>
      <c r="P88" s="125"/>
      <c r="Q88" s="125"/>
    </row>
  </sheetData>
  <sheetProtection password="EECE" sheet="1" objects="1" scenarios="1"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A4:B5"/>
    <mergeCell ref="O4:P4"/>
    <mergeCell ref="J4:J5"/>
    <mergeCell ref="K4:K5"/>
    <mergeCell ref="L4:L5"/>
    <mergeCell ref="F1:L1"/>
    <mergeCell ref="E2:M2"/>
    <mergeCell ref="M3:M5"/>
    <mergeCell ref="I4:I5"/>
    <mergeCell ref="F3:G3"/>
    <mergeCell ref="D4:G4"/>
    <mergeCell ref="H4:H5"/>
  </mergeCells>
  <conditionalFormatting sqref="O7:P37">
    <cfRule type="cellIs" dxfId="220" priority="7" operator="greaterThan">
      <formula>0.5</formula>
    </cfRule>
    <cfRule type="cellIs" dxfId="219" priority="6" operator="lessThan">
      <formula>-0.5</formula>
    </cfRule>
    <cfRule type="containsText" dxfId="218" priority="5" operator="containsText" text="NV">
      <formula>NOT(ISERROR(SEARCH("NV",O7)))</formula>
    </cfRule>
  </conditionalFormatting>
  <conditionalFormatting sqref="D40:M61">
    <cfRule type="cellIs" dxfId="217" priority="9" operator="greaterThan">
      <formula>0.5</formula>
    </cfRule>
    <cfRule type="cellIs" dxfId="216" priority="8" operator="lessThan">
      <formula>-0.5</formula>
    </cfRule>
    <cfRule type="containsText" dxfId="215" priority="4" operator="containsText" text="NV">
      <formula>NOT(ISERROR(SEARCH("NV",D40)))</formula>
    </cfRule>
  </conditionalFormatting>
  <conditionalFormatting sqref="D41:M61">
    <cfRule type="cellIs" dxfId="214" priority="3" operator="greaterThan">
      <formula>0.5</formula>
    </cfRule>
    <cfRule type="cellIs" dxfId="213" priority="2" operator="lessThan">
      <formula>-0.5</formula>
    </cfRule>
    <cfRule type="containsText" dxfId="212" priority="1" operator="containsText" text="NV">
      <formula>NOT(ISERROR(SEARCH("NV",D41)))</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pageSetUpPr fitToPage="1"/>
  </sheetPr>
  <dimension ref="A1:P77"/>
  <sheetViews>
    <sheetView zoomScale="110" zoomScaleNormal="110" workbookViewId="0">
      <pane xSplit="3" ySplit="6" topLeftCell="D7" activePane="bottomRight" state="frozen"/>
      <selection activeCell="E11" sqref="E11"/>
      <selection pane="topRight" activeCell="E11" sqref="E11"/>
      <selection pane="bottomLeft" activeCell="E11" sqref="E11"/>
      <selection pane="bottomRight" activeCell="D7" sqref="D7"/>
    </sheetView>
  </sheetViews>
  <sheetFormatPr baseColWidth="10" defaultColWidth="9.140625" defaultRowHeight="12.75" x14ac:dyDescent="0.2"/>
  <cols>
    <col min="1" max="1" width="7.28515625" style="298" customWidth="1"/>
    <col min="2" max="2" width="50.7109375" style="232" customWidth="1"/>
    <col min="3" max="3" width="0.85546875" style="232" customWidth="1"/>
    <col min="4" max="13" width="10" style="232" customWidth="1"/>
    <col min="14" max="14" width="3.28515625" style="232" customWidth="1"/>
    <col min="15" max="16" width="11.7109375" style="232" customWidth="1"/>
    <col min="17" max="17" width="9.140625" style="232" customWidth="1"/>
    <col min="18" max="16384" width="9.140625" style="232"/>
  </cols>
  <sheetData>
    <row r="1" spans="1:16" ht="14.25" x14ac:dyDescent="0.25">
      <c r="A1" s="159" t="str">
        <f>+Coverpage!A1</f>
        <v>GFSM2014_V1.4</v>
      </c>
      <c r="B1" s="70"/>
      <c r="C1" s="71"/>
      <c r="D1" s="72"/>
      <c r="E1" s="73"/>
      <c r="F1" s="1022" t="str">
        <f>Reporting_Country_Name</f>
        <v>Colombia</v>
      </c>
      <c r="G1" s="1022"/>
      <c r="H1" s="1022"/>
      <c r="I1" s="1022"/>
      <c r="J1" s="1022"/>
      <c r="K1" s="1022"/>
      <c r="L1" s="1022"/>
      <c r="M1" s="220" t="str">
        <f>Reporting_Country_Code</f>
        <v>233</v>
      </c>
      <c r="N1" s="233"/>
      <c r="O1" s="498" t="s">
        <v>3284</v>
      </c>
      <c r="P1" s="299"/>
    </row>
    <row r="2" spans="1:16" ht="14.25" x14ac:dyDescent="0.25">
      <c r="A2" s="606" t="s">
        <v>2509</v>
      </c>
      <c r="B2" s="102"/>
      <c r="C2" s="103"/>
      <c r="D2" s="104"/>
      <c r="E2" s="1017" t="str">
        <f>"In "&amp;Coverpage!$I$15&amp;" of "&amp;Coverpage!$I$14&amp;" / Fiscal year ends in "&amp;Coverpage!$I$11&amp;" "&amp;Coverpage!$I$12</f>
        <v>In Billion of Colombian Pesos (COP) / Fiscal year ends in December 31st</v>
      </c>
      <c r="F2" s="1018"/>
      <c r="G2" s="1018"/>
      <c r="H2" s="1018"/>
      <c r="I2" s="1018"/>
      <c r="J2" s="1018"/>
      <c r="K2" s="1018"/>
      <c r="L2" s="1018"/>
      <c r="M2" s="1018"/>
      <c r="N2" s="233"/>
      <c r="O2" s="499" t="s">
        <v>2486</v>
      </c>
      <c r="P2" s="300"/>
    </row>
    <row r="3" spans="1:16" ht="12" customHeight="1" x14ac:dyDescent="0.25">
      <c r="A3" s="169"/>
      <c r="B3" s="100"/>
      <c r="C3" s="140"/>
      <c r="D3" s="142"/>
      <c r="E3" s="143"/>
      <c r="F3" s="1019" t="s">
        <v>2422</v>
      </c>
      <c r="G3" s="1019"/>
      <c r="H3" s="144" t="str">
        <f>Reporting_Period_Code</f>
        <v>2015</v>
      </c>
      <c r="I3" s="144"/>
      <c r="J3" s="143"/>
      <c r="K3" s="143"/>
      <c r="L3" s="145"/>
      <c r="M3" s="1013" t="s">
        <v>2334</v>
      </c>
      <c r="N3" s="125"/>
      <c r="O3" s="234"/>
      <c r="P3" s="234"/>
    </row>
    <row r="4" spans="1:16" ht="12" customHeight="1" x14ac:dyDescent="0.2">
      <c r="A4" s="1028" t="s">
        <v>2508</v>
      </c>
      <c r="B4" s="1029"/>
      <c r="C4" s="141"/>
      <c r="D4" s="1010" t="s">
        <v>2330</v>
      </c>
      <c r="E4" s="1011"/>
      <c r="F4" s="1011"/>
      <c r="G4" s="1012"/>
      <c r="H4" s="1013" t="s">
        <v>2313</v>
      </c>
      <c r="I4" s="1013" t="s">
        <v>2314</v>
      </c>
      <c r="J4" s="1016" t="s">
        <v>2315</v>
      </c>
      <c r="K4" s="1013" t="s">
        <v>2333</v>
      </c>
      <c r="L4" s="1015" t="s">
        <v>2316</v>
      </c>
      <c r="M4" s="1014"/>
      <c r="N4" s="125"/>
      <c r="O4" s="1020" t="s">
        <v>2335</v>
      </c>
      <c r="P4" s="1021"/>
    </row>
    <row r="5" spans="1:16" ht="30" customHeight="1" x14ac:dyDescent="0.2">
      <c r="A5" s="1028"/>
      <c r="B5" s="1029"/>
      <c r="C5" s="141"/>
      <c r="D5" s="495" t="s">
        <v>2331</v>
      </c>
      <c r="E5" s="496" t="s">
        <v>2332</v>
      </c>
      <c r="F5" s="496" t="s">
        <v>2333</v>
      </c>
      <c r="G5" s="497" t="s">
        <v>2312</v>
      </c>
      <c r="H5" s="1014"/>
      <c r="I5" s="1014"/>
      <c r="J5" s="1016"/>
      <c r="K5" s="1014"/>
      <c r="L5" s="1015"/>
      <c r="M5" s="1014"/>
      <c r="N5" s="125"/>
      <c r="O5" s="555" t="s">
        <v>2337</v>
      </c>
      <c r="P5" s="556" t="s">
        <v>2336</v>
      </c>
    </row>
    <row r="6" spans="1:16" ht="10.5" customHeight="1" x14ac:dyDescent="0.2">
      <c r="A6" s="168"/>
      <c r="B6" s="101"/>
      <c r="C6" s="101"/>
      <c r="D6" s="147" t="s">
        <v>537</v>
      </c>
      <c r="E6" s="148" t="s">
        <v>538</v>
      </c>
      <c r="F6" s="148" t="s">
        <v>140</v>
      </c>
      <c r="G6" s="149" t="s">
        <v>539</v>
      </c>
      <c r="H6" s="148" t="s">
        <v>540</v>
      </c>
      <c r="I6" s="148" t="s">
        <v>541</v>
      </c>
      <c r="J6" s="149" t="s">
        <v>542</v>
      </c>
      <c r="K6" s="148" t="s">
        <v>141</v>
      </c>
      <c r="L6" s="150" t="s">
        <v>543</v>
      </c>
      <c r="M6" s="150" t="s">
        <v>544</v>
      </c>
      <c r="N6" s="125"/>
      <c r="O6" s="237" t="s">
        <v>545</v>
      </c>
      <c r="P6" s="238" t="s">
        <v>546</v>
      </c>
    </row>
    <row r="7" spans="1:16" ht="15" customHeight="1" x14ac:dyDescent="0.25">
      <c r="A7" s="162" t="s">
        <v>1271</v>
      </c>
      <c r="B7" s="616" t="s">
        <v>2510</v>
      </c>
      <c r="C7" s="321" t="s">
        <v>33</v>
      </c>
      <c r="D7" s="335">
        <f>IF(AND(Table6!E103="NP",Table6!E104="NP",Table6!E105="NP"),"NP",IF(OR(Table6!E103="NA",Table6!E104="NA",Table6!E105="NA"),"NA",IF(ISNUMBER(Table6!E103)*ISNUMBER(Table6!E104)*ISNUMBER(Table6!E105),Table6!E103+Table6!E104-Table6!E105,"")))</f>
        <v>-124731.321</v>
      </c>
      <c r="E7" s="335">
        <f>IF(AND(Table6!E103="NP",Table6!E104="NP",Table6!E105="NP"),"NP",IF(OR(Table6!E103="NA",Table6!E104="NA",Table6!E105="NA"),"NA",IF(ISNUMBER(Table6!E103)*ISNUMBER(Table6!E104)*ISNUMBER(Table6!E105),Table6!E103+Table6!E104-Table6!E105,"")))</f>
        <v>-124731.321</v>
      </c>
      <c r="F7" s="335">
        <f>IF(OR(Table6!G103="NA",Table6!G104="NA",Table6!G105="NA"),"NA",IF(ISNUMBER(Table6!G103)*ISNUMBER(Table6!G104)*ISNUMBER(Table6!G105),Table6!G103+Table6!G104-Table6!G105,""))</f>
        <v>0</v>
      </c>
      <c r="G7" s="335">
        <f>IF(OR(Table6!H103="NA",Table6!H104="NA",Table6!H105="NA"),"NA",IF(ISNUMBER(Table6!H103)*ISNUMBER(Table6!H104)*ISNUMBER(Table6!H105),Table6!H103+Table6!H104-Table6!H105,""))</f>
        <v>-74698.260000000009</v>
      </c>
      <c r="H7" s="335">
        <f>IF(OR(Table6!I103="NA",Table6!I104="NA",Table6!I105="NA"),"NA",IF(ISNUMBER(Table6!I103)*ISNUMBER(Table6!I104)*ISNUMBER(Table6!I105),Table6!I103+Table6!I104-Table6!I105,""))</f>
        <v>-48617.390000000007</v>
      </c>
      <c r="I7" s="335">
        <f>IF(OR(Table6!J103="NA",Table6!J104="NA",Table6!J105="NA"),"NA",IF(ISNUMBER(Table6!J103)*ISNUMBER(Table6!J104)*ISNUMBER(Table6!J105),Table6!J103+Table6!J104-Table6!J105,""))</f>
        <v>53248.053000000014</v>
      </c>
      <c r="J7" s="335">
        <f>IF(OR(Table6!K103="NA",Table6!K104="NA",Table6!K105="NA"),"NA",IF(ISNUMBER(Table6!K103)*ISNUMBER(Table6!K104)*ISNUMBER(Table6!K105),Table6!K103+Table6!K104-Table6!K105,""))</f>
        <v>133219.35100000002</v>
      </c>
      <c r="K7" s="335">
        <f>IF(OR(Table6!L103="NA",Table6!L104="NA",Table6!L105="NA"),"NA",IF(ISNUMBER(Table6!L103)*ISNUMBER(Table6!L104)*ISNUMBER(Table6!L105),Table6!L103+Table6!L104-Table6!L105,""))</f>
        <v>-1278.2039999999997</v>
      </c>
      <c r="L7" s="242">
        <f>IF(OR(Table6!M103="NA",Table6!M104="NA",Table6!M105="NA"),"NA",IF(ISNUMBER(Table6!M103)*ISNUMBER(Table6!M104)*ISNUMBER(Table6!M105),Table6!M103+Table6!M104-Table6!M105,""))</f>
        <v>61873.54999999993</v>
      </c>
      <c r="M7" s="335">
        <f>IF(OR(Table6!N103="NA",Table6!N104="NA",Table6!N105="NA"),"NA",IF(ISNUMBER(Table6!N103)*ISNUMBER(Table6!N104)*ISNUMBER(Table6!N105),Table6!N103+Table6!N104-Table6!N105,""))</f>
        <v>-123315.65100000001</v>
      </c>
      <c r="N7" s="272"/>
      <c r="O7" s="325">
        <f>IF(OR(G7="NA",D7="NA",E7="NA",F7="NA"),"NA",SUM(G7)-SUM(D7:F7))</f>
        <v>174764.38199999998</v>
      </c>
      <c r="P7" s="326">
        <f>IF(OR(L7="NA",G7="NA",H7="NA",I7="NA",J7="NA",K7="NA"),"NA",SUM(L7)-SUM(G7:K7))</f>
        <v>-8.7311491370201111E-11</v>
      </c>
    </row>
    <row r="8" spans="1:16" ht="13.5" customHeight="1" x14ac:dyDescent="0.2">
      <c r="A8" s="181" t="s">
        <v>856</v>
      </c>
      <c r="B8" s="608" t="s">
        <v>2339</v>
      </c>
      <c r="C8" s="79" t="s">
        <v>33</v>
      </c>
      <c r="D8" s="240"/>
      <c r="E8" s="240"/>
      <c r="F8" s="240"/>
      <c r="G8" s="241"/>
      <c r="H8" s="240"/>
      <c r="I8" s="240"/>
      <c r="J8" s="241"/>
      <c r="K8" s="240"/>
      <c r="L8" s="242"/>
      <c r="M8" s="240"/>
      <c r="N8" s="272"/>
      <c r="O8" s="244"/>
      <c r="P8" s="245"/>
    </row>
    <row r="9" spans="1:16" ht="9.75" customHeight="1" x14ac:dyDescent="0.2">
      <c r="A9" s="164" t="s">
        <v>42</v>
      </c>
      <c r="B9" s="607" t="s">
        <v>2511</v>
      </c>
      <c r="C9" s="79" t="s">
        <v>33</v>
      </c>
      <c r="D9" s="240">
        <f>+IF(ISBLANK(Table1!E8),"",Table1!E8)</f>
        <v>147985.031292</v>
      </c>
      <c r="E9" s="240">
        <f>+IF(ISBLANK(Table1!F8),"",Table1!F8)</f>
        <v>30532.846582999999</v>
      </c>
      <c r="F9" s="240">
        <f>+IF(ISBLANK(Table1!G8),"",Table1!G8)</f>
        <v>-22341.105623000003</v>
      </c>
      <c r="G9" s="240">
        <f>+IF(ISBLANK(Table1!H8),"",Table1!H8)</f>
        <v>156176.77225200002</v>
      </c>
      <c r="H9" s="240">
        <f>+IF(ISBLANK(Table1!I8),"",Table1!I8)</f>
        <v>40492.817999999999</v>
      </c>
      <c r="I9" s="240">
        <f>+IF(ISBLANK(Table1!J8),"",Table1!J8)</f>
        <v>30860.170157000004</v>
      </c>
      <c r="J9" s="240">
        <f>+IF(ISBLANK(Table1!K8),"",Table1!K8)</f>
        <v>67898.336641000002</v>
      </c>
      <c r="K9" s="240">
        <f>+IF(ISBLANK(Table1!L8),"",Table1!L8)</f>
        <v>-66659.562999999995</v>
      </c>
      <c r="L9" s="242">
        <f>+IF(ISBLANK(Table1!M8),"",Table1!M8)</f>
        <v>228768.53405000002</v>
      </c>
      <c r="M9" s="240">
        <f>+IF(ISBLANK(Table1!N8),"",Table1!N8)</f>
        <v>196669.59025200002</v>
      </c>
      <c r="N9" s="272"/>
      <c r="O9" s="244">
        <f>IF(OR(G9="NA",D9="NA",E9="NA",F9="NA"),"NA",SUM(G9)-SUM(D9:F9))</f>
        <v>2.9103830456733704E-11</v>
      </c>
      <c r="P9" s="245">
        <f>IF(OR(L9="NA",G9="NA",H9="NA",I9="NA",J9="NA",K9="NA"),"NA",SUM(L9)-SUM(G9:K9))</f>
        <v>-2.9103830456733704E-11</v>
      </c>
    </row>
    <row r="10" spans="1:16" ht="9.75" customHeight="1" x14ac:dyDescent="0.2">
      <c r="A10" s="166" t="s">
        <v>43</v>
      </c>
      <c r="B10" s="618" t="s">
        <v>2512</v>
      </c>
      <c r="C10" s="154" t="s">
        <v>33</v>
      </c>
      <c r="D10" s="248">
        <f>+IF(ISBLANK(Table2!E8),"",Table2!E8)</f>
        <v>175153.37600000002</v>
      </c>
      <c r="E10" s="248">
        <f>+IF(ISBLANK(Table2!F8),"",Table2!F8)</f>
        <v>25150.974000000002</v>
      </c>
      <c r="F10" s="248">
        <f>+IF(ISBLANK(Table2!G8),"",Table2!G8)</f>
        <v>-22341.105623000003</v>
      </c>
      <c r="G10" s="248">
        <f>+IF(ISBLANK(Table2!H8),"",Table2!H8)</f>
        <v>177963.24437700002</v>
      </c>
      <c r="H10" s="248">
        <f>+IF(ISBLANK(Table2!I8),"",Table2!I8)</f>
        <v>41175.618999999999</v>
      </c>
      <c r="I10" s="248">
        <f>+IF(ISBLANK(Table2!J8),"",Table2!J8)</f>
        <v>29364.12</v>
      </c>
      <c r="J10" s="248">
        <f>+IF(ISBLANK(Table2!K8),"",Table2!K8)</f>
        <v>59923.214</v>
      </c>
      <c r="K10" s="248">
        <f>+IF(ISBLANK(Table2!L8),"",Table2!L8)</f>
        <v>-66659.562999999995</v>
      </c>
      <c r="L10" s="242">
        <f>+IF(ISBLANK(Table2!M8),"",Table2!M8)</f>
        <v>241766.63437700001</v>
      </c>
      <c r="M10" s="248">
        <f>+IF(ISBLANK(Table2!N8),"",Table2!N8)</f>
        <v>219138.863377</v>
      </c>
      <c r="N10" s="272"/>
      <c r="O10" s="244">
        <f>IF(OR(G10="NA",D10="NA",E10="NA",F10="NA"),"NA",SUM(G10)-SUM(D10:F10))</f>
        <v>0</v>
      </c>
      <c r="P10" s="245">
        <f>IF(OR(L10="NA",G10="NA",H10="NA",I10="NA",J10="NA",K10="NA"),"NA",SUM(L10)-SUM(G10:K10))</f>
        <v>0</v>
      </c>
    </row>
    <row r="11" spans="1:16" ht="15" customHeight="1" x14ac:dyDescent="0.2">
      <c r="A11" s="178" t="s">
        <v>22</v>
      </c>
      <c r="B11" s="613" t="s">
        <v>2354</v>
      </c>
      <c r="C11" s="301" t="s">
        <v>33</v>
      </c>
      <c r="D11" s="252">
        <f>IF(AND(D9="NP",D10="NP"),"NP",IF(OR(StatementI!D16="NA",StatementI!D16="NP"),"NA",IF(OR(D9="NA",D10="NA"),"NA",IF(ISNUMBER(D9)*ISNUMBER(D10),SUM(D9)-SUM(D10),""))))</f>
        <v>-27168.344708000019</v>
      </c>
      <c r="E11" s="252">
        <f>IF(AND(D9="NP",D10="NP"),"NP",IF(OR(StatementI!D16="NA",StatementI!D16="NP"),"NA",IF(OR(D9="NA",D10="NA"),"NA",IF(ISNUMBER(D9)*ISNUMBER(D10),SUM(D9)-SUM(D10),""))))</f>
        <v>-27168.344708000019</v>
      </c>
      <c r="F11" s="252">
        <f t="shared" ref="F11:M11" si="0">IF(OR(F9="NA",F10="NA"),"NA",IF(ISNUMBER(F9)*ISNUMBER(F10),SUM(F9)-SUM(F10),""))</f>
        <v>0</v>
      </c>
      <c r="G11" s="252">
        <f t="shared" si="0"/>
        <v>-21786.472125</v>
      </c>
      <c r="H11" s="252">
        <f t="shared" si="0"/>
        <v>-682.80099999999948</v>
      </c>
      <c r="I11" s="252">
        <f t="shared" si="0"/>
        <v>1496.0501570000051</v>
      </c>
      <c r="J11" s="252">
        <f t="shared" si="0"/>
        <v>7975.1226410000017</v>
      </c>
      <c r="K11" s="252">
        <f t="shared" si="0"/>
        <v>0</v>
      </c>
      <c r="L11" s="252">
        <f t="shared" si="0"/>
        <v>-12998.100326999993</v>
      </c>
      <c r="M11" s="252">
        <f t="shared" si="0"/>
        <v>-22469.273124999978</v>
      </c>
      <c r="N11" s="272"/>
      <c r="O11" s="253">
        <f>IF(OR(G11="NA",D11="NA",E11="NA",F11="NA"),"NA",SUM(G11)-SUM(D11:F11))</f>
        <v>32550.217291000037</v>
      </c>
      <c r="P11" s="254">
        <f>IF(OR(L11="NA",G11="NA",H11="NA",I11="NA",J11="NA",K11="NA"),"NA",SUM(L11)-SUM(G11:K11))</f>
        <v>0</v>
      </c>
    </row>
    <row r="12" spans="1:16" ht="22.5" customHeight="1" x14ac:dyDescent="0.2">
      <c r="A12" s="181" t="s">
        <v>856</v>
      </c>
      <c r="B12" s="615" t="s">
        <v>2513</v>
      </c>
      <c r="C12" s="79" t="s">
        <v>33</v>
      </c>
      <c r="D12" s="240"/>
      <c r="E12" s="240"/>
      <c r="F12" s="240"/>
      <c r="G12" s="241"/>
      <c r="H12" s="240"/>
      <c r="I12" s="240"/>
      <c r="J12" s="240"/>
      <c r="K12" s="240"/>
      <c r="L12" s="242"/>
      <c r="M12" s="240"/>
      <c r="N12" s="272"/>
      <c r="O12" s="244"/>
      <c r="P12" s="245"/>
    </row>
    <row r="13" spans="1:16" ht="15" customHeight="1" x14ac:dyDescent="0.2">
      <c r="A13" s="163" t="s">
        <v>159</v>
      </c>
      <c r="B13" s="609" t="s">
        <v>2514</v>
      </c>
      <c r="C13" s="79" t="s">
        <v>33</v>
      </c>
      <c r="D13" s="246">
        <f>+IF(ISBLANK(Table9!E9),"",Table9!E9)</f>
        <v>-1002.5850000000005</v>
      </c>
      <c r="E13" s="246">
        <f>+IF(ISBLANK(Table9!F9),"",Table9!F9)</f>
        <v>4813.2980000000007</v>
      </c>
      <c r="F13" s="246">
        <f>+IF(ISBLANK(Table9!G9),"",Table9!G9)</f>
        <v>-4.8000000000000001E-2</v>
      </c>
      <c r="G13" s="246">
        <f>+IF(ISBLANK(Table9!H9),"",Table9!H9)</f>
        <v>3810.6650000000004</v>
      </c>
      <c r="H13" s="246">
        <f>+IF(ISBLANK(Table9!I9),"",Table9!I9)</f>
        <v>88.635000000000005</v>
      </c>
      <c r="I13" s="246">
        <f>+IF(ISBLANK(Table9!J9),"",Table9!J9)</f>
        <v>312.54000000000002</v>
      </c>
      <c r="J13" s="246">
        <f>+IF(ISBLANK(Table9!K9),"",Table9!K9)</f>
        <v>1563.354</v>
      </c>
      <c r="K13" s="246">
        <f>+IF(ISBLANK(Table9!L9),"",Table9!L9)</f>
        <v>0</v>
      </c>
      <c r="L13" s="246">
        <f>+IF(ISBLANK(Table9!M9),"",Table9!M9)</f>
        <v>5775.1940000000004</v>
      </c>
      <c r="M13" s="246">
        <f>+IF(ISBLANK(Table9!N9),"",Table9!N9)</f>
        <v>3899.3</v>
      </c>
      <c r="N13" s="272"/>
      <c r="O13" s="244">
        <f t="shared" ref="O13:O25" si="1">IF(OR(G13="NA",D13="NA",E13="NA",F13="NA"),"NA",SUM(G13)-SUM(D13:F13))</f>
        <v>0</v>
      </c>
      <c r="P13" s="245">
        <f t="shared" ref="P13:P25" si="2">IF(OR(L13="NA",G13="NA",H13="NA",I13="NA",J13="NA",K13="NA"),"NA",SUM(L13)-SUM(G13:K13))</f>
        <v>-9.0949470177292824E-13</v>
      </c>
    </row>
    <row r="14" spans="1:16" ht="9.75" customHeight="1" x14ac:dyDescent="0.2">
      <c r="A14" s="164" t="s">
        <v>148</v>
      </c>
      <c r="B14" s="610" t="s">
        <v>2515</v>
      </c>
      <c r="C14" s="79" t="s">
        <v>33</v>
      </c>
      <c r="D14" s="240">
        <f>+IF(ISBLANK(Table4!E9),"",Table4!E9)</f>
        <v>4030.9470000000001</v>
      </c>
      <c r="E14" s="240">
        <f>+IF(ISBLANK(Table4!F9),"",Table4!F9)</f>
        <v>4809.3160000000007</v>
      </c>
      <c r="F14" s="240">
        <f>+IF(ISBLANK(Table4!G9),"",Table4!G9)</f>
        <v>0</v>
      </c>
      <c r="G14" s="241">
        <f>+IF(ISBLANK(Table4!H9),"",Table4!H9)</f>
        <v>8840.2630000000008</v>
      </c>
      <c r="H14" s="240">
        <f>+IF(ISBLANK(Table4!I9),"",Table4!I9)</f>
        <v>88.635000000000005</v>
      </c>
      <c r="I14" s="240">
        <f>+IF(ISBLANK(Table4!J9),"",Table4!J9)</f>
        <v>304.34200000000004</v>
      </c>
      <c r="J14" s="240">
        <f>+IF(ISBLANK(Table4!K9),"",Table4!K9)</f>
        <v>1564.7159999999999</v>
      </c>
      <c r="K14" s="240">
        <f>+IF(ISBLANK(Table4!L9),"",Table4!L9)</f>
        <v>0</v>
      </c>
      <c r="L14" s="242">
        <f>+IF(ISBLANK(Table4!M9),"",Table4!M9)</f>
        <v>10797.956</v>
      </c>
      <c r="M14" s="240">
        <f>+IF(ISBLANK(Table4!N9),"",Table4!N9)</f>
        <v>8928.898000000001</v>
      </c>
      <c r="N14" s="272"/>
      <c r="O14" s="244">
        <f t="shared" si="1"/>
        <v>0</v>
      </c>
      <c r="P14" s="245">
        <f t="shared" si="2"/>
        <v>-1.8189894035458565E-12</v>
      </c>
    </row>
    <row r="15" spans="1:16" ht="9.75" customHeight="1" x14ac:dyDescent="0.2">
      <c r="A15" s="164" t="s">
        <v>151</v>
      </c>
      <c r="B15" s="610" t="s">
        <v>2516</v>
      </c>
      <c r="C15" s="79" t="s">
        <v>33</v>
      </c>
      <c r="D15" s="240">
        <f>+IF(ISBLANK(Table5!E9),"",Table5!E9)</f>
        <v>-5033.5320000000002</v>
      </c>
      <c r="E15" s="240">
        <f>+IF(ISBLANK(Table5!F9),"",Table5!F9)</f>
        <v>3.9820000000000002</v>
      </c>
      <c r="F15" s="240">
        <f>+IF(ISBLANK(Table5!G9),"",Table5!G9)</f>
        <v>-4.8000000000000001E-2</v>
      </c>
      <c r="G15" s="241">
        <f>+IF(ISBLANK(Table5!H9),"",Table5!H9)</f>
        <v>-5029.5980000000009</v>
      </c>
      <c r="H15" s="240">
        <f>+IF(ISBLANK(Table5!I9),"",Table5!I9)</f>
        <v>0</v>
      </c>
      <c r="I15" s="240">
        <f>+IF(ISBLANK(Table5!J9),"",Table5!J9)</f>
        <v>8.1980000000000004</v>
      </c>
      <c r="J15" s="240">
        <f>+IF(ISBLANK(Table5!K9),"",Table5!K9)</f>
        <v>-1.3620000000000001</v>
      </c>
      <c r="K15" s="240">
        <f>+IF(ISBLANK(Table5!L9),"",Table5!L9)</f>
        <v>0</v>
      </c>
      <c r="L15" s="242">
        <f>+IF(ISBLANK(Table5!M9),"",Table5!M9)</f>
        <v>-5022.7620000000006</v>
      </c>
      <c r="M15" s="240">
        <f>+IF(ISBLANK(Table5!N9),"",Table5!N9)</f>
        <v>-5029.5980000000009</v>
      </c>
      <c r="N15" s="272"/>
      <c r="O15" s="244">
        <f t="shared" si="1"/>
        <v>-9.0949470177292824E-13</v>
      </c>
      <c r="P15" s="245">
        <f t="shared" si="2"/>
        <v>0</v>
      </c>
    </row>
    <row r="16" spans="1:16" ht="15" customHeight="1" x14ac:dyDescent="0.2">
      <c r="A16" s="163" t="s">
        <v>1239</v>
      </c>
      <c r="B16" s="609" t="s">
        <v>2517</v>
      </c>
      <c r="C16" s="79" t="s">
        <v>33</v>
      </c>
      <c r="D16" s="246">
        <f>+IF(ISBLANK(Table9!E14),"",Table9!E14)</f>
        <v>-3535.3739999999998</v>
      </c>
      <c r="E16" s="246">
        <f>+IF(ISBLANK(Table9!F14),"",Table9!F14)</f>
        <v>717.048</v>
      </c>
      <c r="F16" s="246">
        <f>+IF(ISBLANK(Table9!G14),"",Table9!G14)</f>
        <v>0</v>
      </c>
      <c r="G16" s="246">
        <f>+IF(ISBLANK(Table9!H14),"",Table9!H14)</f>
        <v>-2818.3259999999987</v>
      </c>
      <c r="H16" s="246">
        <f>+IF(ISBLANK(Table9!I14),"",Table9!I14)</f>
        <v>439.95800000000003</v>
      </c>
      <c r="I16" s="246">
        <f>+IF(ISBLANK(Table9!J14),"",Table9!J14)</f>
        <v>57.795999999999999</v>
      </c>
      <c r="J16" s="246">
        <f>+IF(ISBLANK(Table9!K14),"",Table9!K14)</f>
        <v>-1102.6790000000001</v>
      </c>
      <c r="K16" s="246">
        <f>+IF(ISBLANK(Table9!L14),"",Table9!L14)</f>
        <v>0</v>
      </c>
      <c r="L16" s="246">
        <f>+IF(ISBLANK(Table9!M14),"",Table9!M14)</f>
        <v>-3423.2509999999993</v>
      </c>
      <c r="M16" s="246">
        <f>+IF(ISBLANK(Table9!N14),"",Table9!N14)</f>
        <v>-2378.367999999999</v>
      </c>
      <c r="N16" s="272"/>
      <c r="O16" s="244">
        <f t="shared" si="1"/>
        <v>1.3642420526593924E-12</v>
      </c>
      <c r="P16" s="245">
        <f t="shared" si="2"/>
        <v>-4.5474735088646412E-13</v>
      </c>
    </row>
    <row r="17" spans="1:16" ht="9.75" customHeight="1" x14ac:dyDescent="0.2">
      <c r="A17" s="164" t="s">
        <v>1025</v>
      </c>
      <c r="B17" s="610" t="s">
        <v>2518</v>
      </c>
      <c r="C17" s="79" t="s">
        <v>33</v>
      </c>
      <c r="D17" s="240">
        <f>+IF(ISBLANK(Table4!E14),"",Table4!E14)</f>
        <v>-3535.3739999999998</v>
      </c>
      <c r="E17" s="240">
        <f>+IF(ISBLANK(Table4!F14),"",Table4!F14)</f>
        <v>717.048</v>
      </c>
      <c r="F17" s="240">
        <f>+IF(ISBLANK(Table4!G14),"",Table4!G14)</f>
        <v>0</v>
      </c>
      <c r="G17" s="241">
        <f>+IF(ISBLANK(Table4!H14),"",Table4!H14)</f>
        <v>-2818.3259999999987</v>
      </c>
      <c r="H17" s="240">
        <f>+IF(ISBLANK(Table4!I14),"",Table4!I14)</f>
        <v>439.95800000000003</v>
      </c>
      <c r="I17" s="240">
        <f>+IF(ISBLANK(Table4!J14),"",Table4!J14)</f>
        <v>57.795999999999999</v>
      </c>
      <c r="J17" s="240">
        <f>+IF(ISBLANK(Table4!K14),"",Table4!K14)</f>
        <v>-1102.6790000000001</v>
      </c>
      <c r="K17" s="240">
        <f>+IF(ISBLANK(Table4!L14),"",Table4!L14)</f>
        <v>0</v>
      </c>
      <c r="L17" s="242">
        <f>+IF(ISBLANK(Table4!M14),"",Table4!M14)</f>
        <v>-3423.2509999999993</v>
      </c>
      <c r="M17" s="240">
        <f>+IF(ISBLANK(Table4!N14),"",Table4!N14)</f>
        <v>-2378.367999999999</v>
      </c>
      <c r="N17" s="272"/>
      <c r="O17" s="244">
        <f t="shared" si="1"/>
        <v>1.3642420526593924E-12</v>
      </c>
      <c r="P17" s="245">
        <f t="shared" si="2"/>
        <v>-4.5474735088646412E-13</v>
      </c>
    </row>
    <row r="18" spans="1:16" ht="9.75" customHeight="1" x14ac:dyDescent="0.2">
      <c r="A18" s="164" t="s">
        <v>1050</v>
      </c>
      <c r="B18" s="610" t="s">
        <v>2519</v>
      </c>
      <c r="C18" s="79" t="s">
        <v>33</v>
      </c>
      <c r="D18" s="240">
        <f>+IF(ISBLANK(Table5!E14),"",Table5!E14)</f>
        <v>0</v>
      </c>
      <c r="E18" s="240">
        <f>+IF(ISBLANK(Table5!F14),"",Table5!F14)</f>
        <v>0</v>
      </c>
      <c r="F18" s="240">
        <f>+IF(ISBLANK(Table5!G14),"",Table5!G14)</f>
        <v>0</v>
      </c>
      <c r="G18" s="241">
        <f>+IF(ISBLANK(Table5!H14),"",Table5!H14)</f>
        <v>0</v>
      </c>
      <c r="H18" s="240">
        <f>+IF(ISBLANK(Table5!I14),"",Table5!I14)</f>
        <v>0</v>
      </c>
      <c r="I18" s="240">
        <f>+IF(ISBLANK(Table5!J14),"",Table5!J14)</f>
        <v>0</v>
      </c>
      <c r="J18" s="240">
        <f>+IF(ISBLANK(Table5!K14),"",Table5!K14)</f>
        <v>0</v>
      </c>
      <c r="K18" s="240">
        <f>+IF(ISBLANK(Table5!L14),"",Table5!L14)</f>
        <v>0</v>
      </c>
      <c r="L18" s="242">
        <f>+IF(ISBLANK(Table5!M14),"",Table5!M14)</f>
        <v>0</v>
      </c>
      <c r="M18" s="240">
        <f>+IF(ISBLANK(Table5!N14),"",Table5!N14)</f>
        <v>0</v>
      </c>
      <c r="N18" s="272"/>
      <c r="O18" s="244">
        <f t="shared" si="1"/>
        <v>0</v>
      </c>
      <c r="P18" s="245">
        <f t="shared" si="2"/>
        <v>0</v>
      </c>
    </row>
    <row r="19" spans="1:16" ht="15" customHeight="1" x14ac:dyDescent="0.2">
      <c r="A19" s="163" t="s">
        <v>1249</v>
      </c>
      <c r="B19" s="609" t="s">
        <v>2520</v>
      </c>
      <c r="C19" s="79" t="s">
        <v>33</v>
      </c>
      <c r="D19" s="246">
        <f>+IF(ISBLANK(Table9!E25),"",Table9!E25)</f>
        <v>31879.976999999999</v>
      </c>
      <c r="E19" s="246">
        <f>+IF(ISBLANK(Table9!F25),"",Table9!F25)</f>
        <v>383.19799999999998</v>
      </c>
      <c r="F19" s="246">
        <f>+IF(ISBLANK(Table9!G25),"",Table9!G25)</f>
        <v>-10.4</v>
      </c>
      <c r="G19" s="246">
        <f>+IF(ISBLANK(Table9!H25),"",Table9!H25)</f>
        <v>32252.775000000001</v>
      </c>
      <c r="H19" s="246">
        <f>+IF(ISBLANK(Table9!I25),"",Table9!I25)</f>
        <v>0.57100000000000006</v>
      </c>
      <c r="I19" s="246">
        <f>+IF(ISBLANK(Table9!J25),"",Table9!J25)</f>
        <v>202.81300000000002</v>
      </c>
      <c r="J19" s="246">
        <f>+IF(ISBLANK(Table9!K25),"",Table9!K25)</f>
        <v>368.17400000000004</v>
      </c>
      <c r="K19" s="246">
        <f>+IF(ISBLANK(Table9!L25),"",Table9!L25)</f>
        <v>-1.2</v>
      </c>
      <c r="L19" s="246">
        <f>+IF(ISBLANK(Table9!M25),"",Table9!M25)</f>
        <v>32823.133000000002</v>
      </c>
      <c r="M19" s="246">
        <f>+IF(ISBLANK(Table9!N25),"",Table9!N25)</f>
        <v>32253.345999999998</v>
      </c>
      <c r="N19" s="272"/>
      <c r="O19" s="244">
        <f t="shared" si="1"/>
        <v>3.637978807091713E-12</v>
      </c>
      <c r="P19" s="245">
        <f t="shared" si="2"/>
        <v>0</v>
      </c>
    </row>
    <row r="20" spans="1:16" ht="9.75" customHeight="1" x14ac:dyDescent="0.2">
      <c r="A20" s="164" t="s">
        <v>1035</v>
      </c>
      <c r="B20" s="610" t="s">
        <v>2518</v>
      </c>
      <c r="C20" s="79" t="s">
        <v>33</v>
      </c>
      <c r="D20" s="240">
        <f>+IF(ISBLANK(Table4!E25),"",Table4!E25)</f>
        <v>31879.83</v>
      </c>
      <c r="E20" s="240">
        <f>+IF(ISBLANK(Table4!F25),"",Table4!F25)</f>
        <v>383.19799999999998</v>
      </c>
      <c r="F20" s="240">
        <f>+IF(ISBLANK(Table4!G25),"",Table4!G25)</f>
        <v>0</v>
      </c>
      <c r="G20" s="241">
        <f>+IF(ISBLANK(Table4!H25),"",Table4!H25)</f>
        <v>32263.028000000002</v>
      </c>
      <c r="H20" s="240">
        <f>+IF(ISBLANK(Table4!I25),"",Table4!I25)</f>
        <v>0.57100000000000006</v>
      </c>
      <c r="I20" s="240">
        <f>+IF(ISBLANK(Table4!J25),"",Table4!J25)</f>
        <v>202.81300000000002</v>
      </c>
      <c r="J20" s="240">
        <f>+IF(ISBLANK(Table4!K25),"",Table4!K25)</f>
        <v>368.17400000000004</v>
      </c>
      <c r="K20" s="240">
        <f>+IF(ISBLANK(Table4!L25),"",Table4!L25)</f>
        <v>0</v>
      </c>
      <c r="L20" s="242">
        <f>+IF(ISBLANK(Table4!M25),"",Table4!M25)</f>
        <v>32834.586000000003</v>
      </c>
      <c r="M20" s="240">
        <f>+IF(ISBLANK(Table4!N25),"",Table4!N25)</f>
        <v>32263.598999999998</v>
      </c>
      <c r="N20" s="272"/>
      <c r="O20" s="244">
        <f t="shared" si="1"/>
        <v>0</v>
      </c>
      <c r="P20" s="245">
        <f t="shared" si="2"/>
        <v>0</v>
      </c>
    </row>
    <row r="21" spans="1:16" ht="9.75" customHeight="1" x14ac:dyDescent="0.2">
      <c r="A21" s="166" t="s">
        <v>1060</v>
      </c>
      <c r="B21" s="611" t="s">
        <v>2521</v>
      </c>
      <c r="C21" s="154" t="s">
        <v>33</v>
      </c>
      <c r="D21" s="248">
        <f>+IF(ISBLANK(Table5!E25),"",Table5!E25)</f>
        <v>0.14699999999999999</v>
      </c>
      <c r="E21" s="248">
        <f>+IF(ISBLANK(Table5!F25),"",Table5!F25)</f>
        <v>0</v>
      </c>
      <c r="F21" s="248">
        <f>+IF(ISBLANK(Table5!G25),"",Table5!G25)</f>
        <v>-10.4</v>
      </c>
      <c r="G21" s="255">
        <f>+IF(ISBLANK(Table5!H25),"",Table5!H25)</f>
        <v>-10.253</v>
      </c>
      <c r="H21" s="248">
        <f>+IF(ISBLANK(Table5!I25),"",Table5!I25)</f>
        <v>0</v>
      </c>
      <c r="I21" s="248">
        <f>+IF(ISBLANK(Table5!J25),"",Table5!J25)</f>
        <v>0</v>
      </c>
      <c r="J21" s="248">
        <f>+IF(ISBLANK(Table5!K25),"",Table5!K25)</f>
        <v>0</v>
      </c>
      <c r="K21" s="248">
        <f>+IF(ISBLANK(Table5!L25),"",Table5!L25)</f>
        <v>-1.2</v>
      </c>
      <c r="L21" s="242">
        <f>+IF(ISBLANK(Table5!M25),"",Table5!M25)</f>
        <v>-11.452999999999999</v>
      </c>
      <c r="M21" s="248">
        <f>+IF(ISBLANK(Table5!N25),"",Table5!N25)</f>
        <v>-10.253</v>
      </c>
      <c r="N21" s="272"/>
      <c r="O21" s="249">
        <f t="shared" si="1"/>
        <v>0</v>
      </c>
      <c r="P21" s="250">
        <f t="shared" si="2"/>
        <v>0</v>
      </c>
    </row>
    <row r="22" spans="1:16" ht="15" customHeight="1" x14ac:dyDescent="0.2">
      <c r="A22" s="177" t="s">
        <v>12</v>
      </c>
      <c r="B22" s="612" t="s">
        <v>2522</v>
      </c>
      <c r="C22" s="79" t="s">
        <v>33</v>
      </c>
      <c r="D22" s="246">
        <f>+IF(ISBLANK(Table9!E8),"",Table9!E8)</f>
        <v>-36417.936000000002</v>
      </c>
      <c r="E22" s="246">
        <f>+IF(ISBLANK(Table9!F8),"",Table9!F8)</f>
        <v>5147.1480000000001</v>
      </c>
      <c r="F22" s="246">
        <f>+IF(ISBLANK(Table9!G8),"",Table9!G8)</f>
        <v>10.352</v>
      </c>
      <c r="G22" s="246">
        <f>+IF(ISBLANK(Table9!H8),"",Table9!H8)</f>
        <v>-31260.436000000002</v>
      </c>
      <c r="H22" s="246">
        <f>+IF(ISBLANK(Table9!I8),"",Table9!I8)</f>
        <v>528.02200000000005</v>
      </c>
      <c r="I22" s="246">
        <f>+IF(ISBLANK(Table9!J8),"",Table9!J8)</f>
        <v>167.523</v>
      </c>
      <c r="J22" s="246">
        <f>+IF(ISBLANK(Table9!K8),"",Table9!K8)</f>
        <v>92.50099999999992</v>
      </c>
      <c r="K22" s="246">
        <f>+IF(ISBLANK(Table9!L8),"",Table9!L8)</f>
        <v>1.2</v>
      </c>
      <c r="L22" s="476">
        <f>+IF(ISBLANK(Table9!M8),"",Table9!M8)</f>
        <v>-30471.190000000002</v>
      </c>
      <c r="M22" s="246">
        <f>+IF(ISBLANK(Table9!N8),"",Table9!N8)</f>
        <v>-30732.413999999997</v>
      </c>
      <c r="N22" s="272"/>
      <c r="O22" s="336">
        <f t="shared" si="1"/>
        <v>0</v>
      </c>
      <c r="P22" s="337">
        <f t="shared" si="2"/>
        <v>-3.637978807091713E-12</v>
      </c>
    </row>
    <row r="23" spans="1:16" ht="15" customHeight="1" x14ac:dyDescent="0.2">
      <c r="A23" s="179" t="s">
        <v>576</v>
      </c>
      <c r="B23" s="619" t="s">
        <v>2523</v>
      </c>
      <c r="C23" s="302" t="s">
        <v>33</v>
      </c>
      <c r="D23" s="338">
        <f>IF(AND(D11="NP",D22="NP"),"NP",IF(OR(D11="NA",D22="NA"),"NA",IF(ISNUMBER(D11)*ISNUMBER(D22),SUM(D11)+SUM(D22),"")))</f>
        <v>-63586.28070800002</v>
      </c>
      <c r="E23" s="338">
        <f t="shared" ref="E23:M23" si="3">IF(OR(E11="NA",E22="NA"),"NA",IF(ISNUMBER(E11)*ISNUMBER(E22),SUM(E11)+SUM(E22),""))</f>
        <v>-22021.196708000018</v>
      </c>
      <c r="F23" s="338">
        <f t="shared" si="3"/>
        <v>10.352</v>
      </c>
      <c r="G23" s="338">
        <f t="shared" si="3"/>
        <v>-53046.908125000002</v>
      </c>
      <c r="H23" s="338">
        <f t="shared" si="3"/>
        <v>-154.77899999999943</v>
      </c>
      <c r="I23" s="338">
        <f t="shared" si="3"/>
        <v>1663.573157000005</v>
      </c>
      <c r="J23" s="338">
        <f t="shared" si="3"/>
        <v>8067.623641000002</v>
      </c>
      <c r="K23" s="338">
        <f t="shared" si="3"/>
        <v>1.2</v>
      </c>
      <c r="L23" s="338">
        <f t="shared" si="3"/>
        <v>-43469.290326999995</v>
      </c>
      <c r="M23" s="338">
        <f t="shared" si="3"/>
        <v>-53201.687124999975</v>
      </c>
      <c r="N23" s="272"/>
      <c r="O23" s="269">
        <f t="shared" si="1"/>
        <v>32550.217291000037</v>
      </c>
      <c r="P23" s="270">
        <f t="shared" si="2"/>
        <v>0</v>
      </c>
    </row>
    <row r="24" spans="1:16" ht="15" customHeight="1" x14ac:dyDescent="0.25">
      <c r="A24" s="165" t="s">
        <v>1272</v>
      </c>
      <c r="B24" s="617" t="s">
        <v>2524</v>
      </c>
      <c r="C24" s="154" t="s">
        <v>33</v>
      </c>
      <c r="D24" s="248">
        <f>+IF(ISBLANK(Table6!E8),"",Table6!E8)</f>
        <v>-180768.52799999993</v>
      </c>
      <c r="E24" s="248">
        <f>+IF(ISBLANK(Table6!F8),"",Table6!F8)</f>
        <v>50676.807999999997</v>
      </c>
      <c r="F24" s="248">
        <f>+IF(ISBLANK(Table6!G8),"",Table6!G8)</f>
        <v>-86.166999999999462</v>
      </c>
      <c r="G24" s="248">
        <f>+IF(ISBLANK(Table6!H8),"",Table6!H8)</f>
        <v>-130177.88699999999</v>
      </c>
      <c r="H24" s="248">
        <f>+IF(ISBLANK(Table6!I8),"",Table6!I8)</f>
        <v>7984.7240000000002</v>
      </c>
      <c r="I24" s="248">
        <f>+IF(ISBLANK(Table6!J8),"",Table6!J8)</f>
        <v>36056.963000000003</v>
      </c>
      <c r="J24" s="248">
        <f>+IF(ISBLANK(Table6!K8),"",Table6!K8)</f>
        <v>134981.07400000002</v>
      </c>
      <c r="K24" s="248">
        <f>+IF(ISBLANK(Table6!L8),"",Table6!L8)</f>
        <v>-4433.7629999999999</v>
      </c>
      <c r="L24" s="242">
        <f>+IF(ISBLANK(Table6!M8),"",Table6!M8)</f>
        <v>44411.111000000034</v>
      </c>
      <c r="M24" s="248">
        <f>+IF(ISBLANK(Table6!N8),"",Table6!N8)</f>
        <v>-122193.163</v>
      </c>
      <c r="N24" s="272"/>
      <c r="O24" s="336">
        <f t="shared" si="1"/>
        <v>-4.3655745685100555E-11</v>
      </c>
      <c r="P24" s="337">
        <f t="shared" si="2"/>
        <v>-7.2759576141834259E-12</v>
      </c>
    </row>
    <row r="25" spans="1:16" x14ac:dyDescent="0.2">
      <c r="A25" s="258" t="s">
        <v>578</v>
      </c>
      <c r="B25" s="614" t="s">
        <v>2525</v>
      </c>
      <c r="C25" s="302" t="s">
        <v>33</v>
      </c>
      <c r="D25" s="260">
        <f>IF(AND(D23="NP",D24="NP",D7="NP"),"NP",IF(OR(D23="NA",D24="NA",D7="NA"),"NA",IF(ISNUMBER(D23)*ISNUMBER(D24)*ISNUMBER(D7),SUM(D23)-SUM(D24)+SUM(D7),"")))</f>
        <v>-7549.0737080000836</v>
      </c>
      <c r="E25" s="260">
        <f t="shared" ref="E25:M25" si="4">IF(OR(E23="NA",E24="NA",E7="NA"),"NA",IF(ISNUMBER(E23)*ISNUMBER(E24)*ISNUMBER(E7),SUM(E23)-SUM(E24)+SUM(E7),""))</f>
        <v>-197429.32570800002</v>
      </c>
      <c r="F25" s="260">
        <f t="shared" si="4"/>
        <v>96.518999999999465</v>
      </c>
      <c r="G25" s="260">
        <f t="shared" si="4"/>
        <v>2432.7188749999768</v>
      </c>
      <c r="H25" s="260">
        <f t="shared" si="4"/>
        <v>-56756.893000000004</v>
      </c>
      <c r="I25" s="260">
        <f t="shared" si="4"/>
        <v>18854.663157000017</v>
      </c>
      <c r="J25" s="260">
        <f t="shared" si="4"/>
        <v>6305.9006410000002</v>
      </c>
      <c r="K25" s="260">
        <f t="shared" si="4"/>
        <v>3156.759</v>
      </c>
      <c r="L25" s="260">
        <f t="shared" si="4"/>
        <v>-26006.851327000099</v>
      </c>
      <c r="M25" s="260">
        <f t="shared" si="4"/>
        <v>-54324.17512499998</v>
      </c>
      <c r="N25" s="272"/>
      <c r="O25" s="261">
        <f t="shared" si="1"/>
        <v>207314.59929100011</v>
      </c>
      <c r="P25" s="262">
        <f t="shared" si="2"/>
        <v>-8.7311491370201111E-11</v>
      </c>
    </row>
    <row r="26" spans="1:16" ht="10.5" customHeight="1" x14ac:dyDescent="0.2">
      <c r="A26" s="271"/>
      <c r="B26" s="125"/>
      <c r="C26" s="125"/>
      <c r="D26" s="272"/>
      <c r="E26" s="272"/>
      <c r="F26" s="272"/>
      <c r="G26" s="272"/>
      <c r="H26" s="272"/>
      <c r="I26" s="272"/>
      <c r="J26" s="272"/>
      <c r="K26" s="272"/>
      <c r="L26" s="272"/>
      <c r="M26" s="272"/>
      <c r="N26" s="272"/>
      <c r="O26" s="339"/>
      <c r="P26" s="339"/>
    </row>
    <row r="27" spans="1:16" s="274" customFormat="1" ht="15" customHeight="1" x14ac:dyDescent="0.2">
      <c r="A27" s="581" t="s">
        <v>2488</v>
      </c>
      <c r="B27" s="576"/>
      <c r="C27" s="275"/>
      <c r="D27" s="340"/>
      <c r="E27" s="328"/>
      <c r="F27" s="328"/>
      <c r="G27" s="328"/>
      <c r="H27" s="328"/>
      <c r="I27" s="328"/>
      <c r="J27" s="328"/>
      <c r="K27" s="328"/>
      <c r="L27" s="328"/>
      <c r="M27" s="329"/>
      <c r="N27" s="278"/>
      <c r="O27" s="279"/>
      <c r="P27" s="279"/>
    </row>
    <row r="28" spans="1:16" ht="10.5" customHeight="1" x14ac:dyDescent="0.2">
      <c r="A28" s="280" t="s">
        <v>2377</v>
      </c>
      <c r="B28" s="125"/>
      <c r="C28" s="125" t="s">
        <v>33</v>
      </c>
      <c r="D28" s="331"/>
      <c r="E28" s="341"/>
      <c r="F28" s="341"/>
      <c r="G28" s="341"/>
      <c r="H28" s="341"/>
      <c r="I28" s="341"/>
      <c r="J28" s="341"/>
      <c r="K28" s="341"/>
      <c r="L28" s="341"/>
      <c r="M28" s="341"/>
      <c r="N28" s="272"/>
      <c r="O28" s="339"/>
      <c r="P28" s="339"/>
    </row>
    <row r="29" spans="1:16" ht="10.5" customHeight="1" x14ac:dyDescent="0.2">
      <c r="A29" s="271"/>
      <c r="B29" s="504" t="s">
        <v>3309</v>
      </c>
      <c r="C29" s="125" t="s">
        <v>33</v>
      </c>
      <c r="D29" s="332">
        <f t="shared" ref="D29:M29" si="5">IF(OR(D24="NA",D7="NA",D23="NA",D25="NA"),"NA",SUM(D24)-SUM(D7)-SUM(D23)+SUM(D25))</f>
        <v>0</v>
      </c>
      <c r="E29" s="332">
        <f t="shared" si="5"/>
        <v>-2.9103830456733704E-11</v>
      </c>
      <c r="F29" s="332">
        <f t="shared" si="5"/>
        <v>0</v>
      </c>
      <c r="G29" s="332">
        <f t="shared" si="5"/>
        <v>0</v>
      </c>
      <c r="H29" s="332">
        <f t="shared" si="5"/>
        <v>7.2759576141834259E-12</v>
      </c>
      <c r="I29" s="332">
        <f t="shared" si="5"/>
        <v>0</v>
      </c>
      <c r="J29" s="332">
        <f t="shared" si="5"/>
        <v>-3.637978807091713E-12</v>
      </c>
      <c r="K29" s="332">
        <f t="shared" si="5"/>
        <v>0</v>
      </c>
      <c r="L29" s="332">
        <f t="shared" si="5"/>
        <v>0</v>
      </c>
      <c r="M29" s="332">
        <f t="shared" si="5"/>
        <v>7.2759576141834259E-12</v>
      </c>
      <c r="N29" s="272"/>
      <c r="O29" s="339"/>
      <c r="P29" s="339"/>
    </row>
    <row r="30" spans="1:16" ht="10.5" customHeight="1" x14ac:dyDescent="0.2">
      <c r="A30" s="271"/>
      <c r="B30" s="125" t="s">
        <v>590</v>
      </c>
      <c r="C30" s="125" t="s">
        <v>33</v>
      </c>
      <c r="D30" s="332">
        <f t="shared" ref="D30:M30" si="6">IF(OR(D11="NA",D9="NA",D10="NA"),"NA",-SUM(D11)+SUM(D9)-SUM(D10))</f>
        <v>0</v>
      </c>
      <c r="E30" s="332">
        <f t="shared" si="6"/>
        <v>32550.217291000015</v>
      </c>
      <c r="F30" s="332">
        <f t="shared" si="6"/>
        <v>0</v>
      </c>
      <c r="G30" s="332">
        <f t="shared" si="6"/>
        <v>0</v>
      </c>
      <c r="H30" s="332">
        <f t="shared" si="6"/>
        <v>0</v>
      </c>
      <c r="I30" s="332">
        <f t="shared" si="6"/>
        <v>0</v>
      </c>
      <c r="J30" s="332">
        <f t="shared" si="6"/>
        <v>0</v>
      </c>
      <c r="K30" s="332">
        <f t="shared" si="6"/>
        <v>0</v>
      </c>
      <c r="L30" s="332">
        <f t="shared" si="6"/>
        <v>0</v>
      </c>
      <c r="M30" s="332">
        <f t="shared" si="6"/>
        <v>0</v>
      </c>
      <c r="N30" s="272"/>
      <c r="O30" s="339"/>
      <c r="P30" s="339"/>
    </row>
    <row r="31" spans="1:16" ht="10.5" customHeight="1" x14ac:dyDescent="0.2">
      <c r="A31" s="315"/>
      <c r="B31" s="607" t="s">
        <v>3310</v>
      </c>
      <c r="C31" s="342" t="s">
        <v>33</v>
      </c>
      <c r="D31" s="332">
        <f>IF(OR(D11="NA",StatementI!D23="NA"),"NA",-SUM(D11)+SUM(StatementI!D23))</f>
        <v>0</v>
      </c>
      <c r="E31" s="332">
        <f>IF(OR(E11="NA",StatementI!E23="NA"),"NA",-SUM(E11)+SUM(StatementI!E23))</f>
        <v>32550.217291000015</v>
      </c>
      <c r="F31" s="332">
        <f>IF(OR(F11="NA",StatementI!F23="NA"),"NA",-SUM(F11)+SUM(StatementI!F23))</f>
        <v>0</v>
      </c>
      <c r="G31" s="332">
        <f>IF(OR(G11="NA",StatementI!G23="NA"),"NA",-SUM(G11)+SUM(StatementI!G23))</f>
        <v>0</v>
      </c>
      <c r="H31" s="332">
        <f>IF(OR(H11="NA",StatementI!H23="NA"),"NA",-SUM(H11)+SUM(StatementI!H23))</f>
        <v>0</v>
      </c>
      <c r="I31" s="332">
        <f>IF(OR(I11="NA",StatementI!I23="NA"),"NA",-SUM(I11)+SUM(StatementI!I23))</f>
        <v>0</v>
      </c>
      <c r="J31" s="332">
        <f>IF(OR(J11="NA",StatementI!J23="NA"),"NA",-SUM(J11)+SUM(StatementI!J23))</f>
        <v>0</v>
      </c>
      <c r="K31" s="332">
        <f>IF(OR(K11="NA",StatementI!K23="NA"),"NA",-SUM(K11)+SUM(StatementI!K23))</f>
        <v>0</v>
      </c>
      <c r="L31" s="332">
        <f>IF(OR(L11="NA",StatementI!L23="NA"),"NA",-SUM(L11)+SUM(StatementI!L23))</f>
        <v>0</v>
      </c>
      <c r="M31" s="332">
        <f>IF(OR(M11="NA",StatementI!M23="NA"),"NA",-SUM(M11)+SUM(StatementI!M23))</f>
        <v>0</v>
      </c>
      <c r="N31" s="272"/>
      <c r="O31" s="339"/>
      <c r="P31" s="339"/>
    </row>
    <row r="32" spans="1:16" ht="10.5" customHeight="1" x14ac:dyDescent="0.2">
      <c r="A32" s="315"/>
      <c r="B32" s="141" t="s">
        <v>1290</v>
      </c>
      <c r="C32" s="79"/>
      <c r="D32" s="332">
        <f t="shared" ref="D32:M32" si="7">IF(OR(D22="NA",D13="NA",D16="NA",D19="NA"),"NA",-SUM(D22)+SUM(D13)+SUM(D16)-SUM(D19))</f>
        <v>3.637978807091713E-12</v>
      </c>
      <c r="E32" s="332">
        <f t="shared" si="7"/>
        <v>5.6843418860808015E-13</v>
      </c>
      <c r="F32" s="332">
        <f t="shared" si="7"/>
        <v>0</v>
      </c>
      <c r="G32" s="332">
        <f t="shared" si="7"/>
        <v>3.637978807091713E-12</v>
      </c>
      <c r="H32" s="332">
        <f t="shared" si="7"/>
        <v>-3.0531133177191805E-14</v>
      </c>
      <c r="I32" s="332">
        <f t="shared" si="7"/>
        <v>0</v>
      </c>
      <c r="J32" s="332">
        <f t="shared" si="7"/>
        <v>-5.6843418860808015E-14</v>
      </c>
      <c r="K32" s="332">
        <f t="shared" si="7"/>
        <v>0</v>
      </c>
      <c r="L32" s="332">
        <f t="shared" si="7"/>
        <v>7.2759576141834259E-12</v>
      </c>
      <c r="M32" s="332">
        <f t="shared" si="7"/>
        <v>3.637978807091713E-12</v>
      </c>
      <c r="N32" s="272"/>
      <c r="O32" s="339"/>
      <c r="P32" s="339"/>
    </row>
    <row r="33" spans="1:16" ht="10.5" customHeight="1" x14ac:dyDescent="0.2">
      <c r="A33" s="284"/>
      <c r="B33" s="154" t="s">
        <v>853</v>
      </c>
      <c r="C33" s="154"/>
      <c r="D33" s="333">
        <f t="shared" ref="D33:M33" si="8">IF(OR(D23="NA",D11="NA",D22="NA"),"NA",-SUM(D23)+SUM(D11)+SUM(D22))</f>
        <v>0</v>
      </c>
      <c r="E33" s="333">
        <f t="shared" si="8"/>
        <v>-9.0949470177292824E-13</v>
      </c>
      <c r="F33" s="333">
        <f t="shared" si="8"/>
        <v>0</v>
      </c>
      <c r="G33" s="333">
        <f t="shared" si="8"/>
        <v>0</v>
      </c>
      <c r="H33" s="333">
        <f t="shared" si="8"/>
        <v>0</v>
      </c>
      <c r="I33" s="333">
        <f t="shared" si="8"/>
        <v>8.5265128291212022E-14</v>
      </c>
      <c r="J33" s="333">
        <f t="shared" si="8"/>
        <v>-2.8421709430404007E-13</v>
      </c>
      <c r="K33" s="333">
        <f t="shared" si="8"/>
        <v>0</v>
      </c>
      <c r="L33" s="333">
        <f t="shared" si="8"/>
        <v>0</v>
      </c>
      <c r="M33" s="333">
        <f t="shared" si="8"/>
        <v>0</v>
      </c>
      <c r="N33" s="272"/>
      <c r="O33" s="339"/>
      <c r="P33" s="339"/>
    </row>
    <row r="34" spans="1:16" ht="10.5" customHeight="1" x14ac:dyDescent="0.2">
      <c r="A34" s="280" t="s">
        <v>2380</v>
      </c>
      <c r="B34" s="125"/>
      <c r="C34" s="125" t="s">
        <v>33</v>
      </c>
      <c r="D34" s="332"/>
      <c r="E34" s="332"/>
      <c r="F34" s="332"/>
      <c r="G34" s="332"/>
      <c r="H34" s="332"/>
      <c r="I34" s="332"/>
      <c r="J34" s="332"/>
      <c r="K34" s="332"/>
      <c r="L34" s="332"/>
      <c r="M34" s="332"/>
      <c r="N34" s="272"/>
      <c r="O34" s="339"/>
      <c r="P34" s="339"/>
    </row>
    <row r="35" spans="1:16" ht="10.5" customHeight="1" x14ac:dyDescent="0.2">
      <c r="A35" s="280"/>
      <c r="B35" s="125" t="s">
        <v>811</v>
      </c>
      <c r="C35" s="125"/>
      <c r="D35" s="332">
        <f t="shared" ref="D35:M35" si="9">IF(OR(D13="NA",D14="NA",D15="NA"),"NA",-SUM(D13)+SUM(D14)+SUM(D15))</f>
        <v>9.0949470177292824E-13</v>
      </c>
      <c r="E35" s="332">
        <f t="shared" si="9"/>
        <v>2.9309887850104133E-14</v>
      </c>
      <c r="F35" s="332">
        <f t="shared" si="9"/>
        <v>0</v>
      </c>
      <c r="G35" s="332">
        <f t="shared" si="9"/>
        <v>-9.0949470177292824E-13</v>
      </c>
      <c r="H35" s="332">
        <f t="shared" si="9"/>
        <v>0</v>
      </c>
      <c r="I35" s="332">
        <f t="shared" si="9"/>
        <v>2.1316282072803006E-14</v>
      </c>
      <c r="J35" s="332">
        <f t="shared" si="9"/>
        <v>-1.4743761767022079E-13</v>
      </c>
      <c r="K35" s="332">
        <f t="shared" si="9"/>
        <v>0</v>
      </c>
      <c r="L35" s="332">
        <f t="shared" si="9"/>
        <v>-9.0949470177292824E-13</v>
      </c>
      <c r="M35" s="332">
        <f t="shared" si="9"/>
        <v>0</v>
      </c>
      <c r="N35" s="272"/>
      <c r="O35" s="339"/>
      <c r="P35" s="339"/>
    </row>
    <row r="36" spans="1:16" ht="10.5" customHeight="1" x14ac:dyDescent="0.2">
      <c r="A36" s="280"/>
      <c r="B36" s="125" t="s">
        <v>815</v>
      </c>
      <c r="C36" s="125"/>
      <c r="D36" s="332">
        <f t="shared" ref="D36:M36" si="10">IF(OR(D16="NA",D17="NA",D18="NA"),"NA",-SUM(D16)+SUM(D17)+SUM(D18))</f>
        <v>0</v>
      </c>
      <c r="E36" s="332">
        <f t="shared" si="10"/>
        <v>0</v>
      </c>
      <c r="F36" s="332">
        <f t="shared" si="10"/>
        <v>0</v>
      </c>
      <c r="G36" s="332">
        <f t="shared" si="10"/>
        <v>0</v>
      </c>
      <c r="H36" s="332">
        <f t="shared" si="10"/>
        <v>0</v>
      </c>
      <c r="I36" s="332">
        <f t="shared" si="10"/>
        <v>0</v>
      </c>
      <c r="J36" s="332">
        <f t="shared" si="10"/>
        <v>0</v>
      </c>
      <c r="K36" s="332">
        <f t="shared" si="10"/>
        <v>0</v>
      </c>
      <c r="L36" s="332">
        <f t="shared" si="10"/>
        <v>0</v>
      </c>
      <c r="M36" s="332">
        <f t="shared" si="10"/>
        <v>0</v>
      </c>
      <c r="N36" s="272"/>
      <c r="O36" s="339"/>
      <c r="P36" s="339"/>
    </row>
    <row r="37" spans="1:16" ht="10.5" customHeight="1" x14ac:dyDescent="0.2">
      <c r="A37" s="271"/>
      <c r="B37" s="125" t="s">
        <v>825</v>
      </c>
      <c r="C37" s="125" t="s">
        <v>33</v>
      </c>
      <c r="D37" s="332">
        <f t="shared" ref="D37:M37" si="11">IF(OR(D19="NA",D20="NA",D21="NA"),"NA",-SUM(D19)+SUM(D20)+SUM(D21))</f>
        <v>2.7939595081960533E-12</v>
      </c>
      <c r="E37" s="332">
        <f t="shared" si="11"/>
        <v>0</v>
      </c>
      <c r="F37" s="332">
        <f t="shared" si="11"/>
        <v>0</v>
      </c>
      <c r="G37" s="332">
        <f t="shared" si="11"/>
        <v>6.1106675275368616E-13</v>
      </c>
      <c r="H37" s="332">
        <f t="shared" si="11"/>
        <v>0</v>
      </c>
      <c r="I37" s="332">
        <f t="shared" si="11"/>
        <v>0</v>
      </c>
      <c r="J37" s="332">
        <f t="shared" si="11"/>
        <v>0</v>
      </c>
      <c r="K37" s="332">
        <f t="shared" si="11"/>
        <v>0</v>
      </c>
      <c r="L37" s="332">
        <f t="shared" si="11"/>
        <v>1.3393730569077889E-12</v>
      </c>
      <c r="M37" s="332">
        <f t="shared" si="11"/>
        <v>6.1106675275368616E-13</v>
      </c>
      <c r="N37" s="272"/>
      <c r="O37" s="339"/>
      <c r="P37" s="339"/>
    </row>
    <row r="38" spans="1:16" ht="10.5" customHeight="1" x14ac:dyDescent="0.2">
      <c r="A38" s="271"/>
      <c r="B38" s="504" t="s">
        <v>2382</v>
      </c>
      <c r="C38" s="125"/>
      <c r="D38" s="332">
        <f>IF(OR(D9="NA",Table1!E8="NA"),"NA",-SUM(D9)+SUM(Table1!E8))</f>
        <v>0</v>
      </c>
      <c r="E38" s="332">
        <f>IF(OR(E9="NA",Table1!F8="NA"),"NA",-SUM(E9)+SUM(Table1!F8))</f>
        <v>0</v>
      </c>
      <c r="F38" s="332">
        <f>IF(OR(F9="NA",Table1!G8="NA"),"NA",-SUM(F9)+SUM(Table1!G8))</f>
        <v>0</v>
      </c>
      <c r="G38" s="332">
        <f>IF(OR(G9="NA",Table1!H8="NA"),"NA",-SUM(G9)+SUM(Table1!H8))</f>
        <v>0</v>
      </c>
      <c r="H38" s="332">
        <f>IF(OR(H9="NA",Table1!I8="NA"),"NA",-SUM(H9)+SUM(Table1!I8))</f>
        <v>0</v>
      </c>
      <c r="I38" s="332">
        <f>IF(OR(I9="NA",Table1!J8="NA"),"NA",-SUM(I9)+SUM(Table1!J8))</f>
        <v>0</v>
      </c>
      <c r="J38" s="332">
        <f>IF(OR(J9="NA",Table1!K8="NA"),"NA",-SUM(J9)+SUM(Table1!K8))</f>
        <v>0</v>
      </c>
      <c r="K38" s="332">
        <f>IF(OR(K9="NA",Table1!L8="NA"),"NA",-SUM(K9)+SUM(Table1!L8))</f>
        <v>0</v>
      </c>
      <c r="L38" s="332">
        <f>IF(OR(L9="NA",Table1!M8="NA"),"NA",-SUM(L9)+SUM(Table1!M8))</f>
        <v>0</v>
      </c>
      <c r="M38" s="332">
        <f>IF(OR(M9="NA",Table1!N8="NA"),"NA",-SUM(M9)+SUM(Table1!N8))</f>
        <v>0</v>
      </c>
      <c r="N38" s="272"/>
      <c r="O38" s="339"/>
      <c r="P38" s="339"/>
    </row>
    <row r="39" spans="1:16" ht="10.5" customHeight="1" x14ac:dyDescent="0.2">
      <c r="A39" s="271"/>
      <c r="B39" s="504" t="s">
        <v>2387</v>
      </c>
      <c r="C39" s="125"/>
      <c r="D39" s="332">
        <f>IF(OR(D10="NA",Table2!E8="NA"),"NA",-SUM(D10)+SUM(Table2!E8))</f>
        <v>0</v>
      </c>
      <c r="E39" s="332">
        <f>IF(OR(E10="NA",Table2!F8="NA"),"NA",-SUM(E10)+SUM(Table2!F8))</f>
        <v>0</v>
      </c>
      <c r="F39" s="332">
        <f>IF(OR(F10="NA",Table2!G8="NA"),"NA",-SUM(F10)+SUM(Table2!G8))</f>
        <v>0</v>
      </c>
      <c r="G39" s="332">
        <f>IF(OR(G10="NA",Table2!H8="NA"),"NA",-SUM(G10)+SUM(Table2!H8))</f>
        <v>0</v>
      </c>
      <c r="H39" s="332">
        <f>IF(OR(H10="NA",Table2!I8="NA"),"NA",-SUM(H10)+SUM(Table2!I8))</f>
        <v>0</v>
      </c>
      <c r="I39" s="332">
        <f>IF(OR(I10="NA",Table2!J8="NA"),"NA",-SUM(I10)+SUM(Table2!J8))</f>
        <v>0</v>
      </c>
      <c r="J39" s="332">
        <f>IF(OR(J10="NA",Table2!K8="NA"),"NA",-SUM(J10)+SUM(Table2!K8))</f>
        <v>0</v>
      </c>
      <c r="K39" s="332">
        <f>IF(OR(K10="NA",Table2!L8="NA"),"NA",-SUM(K10)+SUM(Table2!L8))</f>
        <v>0</v>
      </c>
      <c r="L39" s="332">
        <f>IF(OR(L10="NA",Table2!M8="NA"),"NA",-SUM(L10)+SUM(Table2!M8))</f>
        <v>0</v>
      </c>
      <c r="M39" s="332">
        <f>IF(OR(M10="NA",Table2!N8="NA"),"NA",-SUM(M10)+SUM(Table2!N8))</f>
        <v>0</v>
      </c>
      <c r="N39" s="272"/>
      <c r="O39" s="339"/>
      <c r="P39" s="339"/>
    </row>
    <row r="40" spans="1:16" ht="10.5" customHeight="1" x14ac:dyDescent="0.2">
      <c r="A40" s="315"/>
      <c r="B40" s="607" t="s">
        <v>3311</v>
      </c>
      <c r="C40" s="79"/>
      <c r="D40" s="332">
        <f>IF(OR(D22="NA",Table9!E8="NA"),"NA",-SUM(D22)+SUM(Table9!E8))</f>
        <v>0</v>
      </c>
      <c r="E40" s="332">
        <f>IF(OR(E22="NA",Table9!F8="NA"),"NA",-SUM(E22)+SUM(Table9!F8))</f>
        <v>0</v>
      </c>
      <c r="F40" s="332">
        <f>IF(OR(F22="NA",Table9!G8="NA"),"NA",-SUM(F22)+SUM(Table9!G8))</f>
        <v>0</v>
      </c>
      <c r="G40" s="332">
        <f>IF(OR(G22="NA",Table9!H8="NA"),"NA",-SUM(G22)+SUM(Table9!H8))</f>
        <v>0</v>
      </c>
      <c r="H40" s="332">
        <f>IF(OR(H22="NA",Table9!I8="NA"),"NA",-SUM(H22)+SUM(Table9!I8))</f>
        <v>0</v>
      </c>
      <c r="I40" s="332">
        <f>IF(OR(I22="NA",Table9!J8="NA"),"NA",-SUM(I22)+SUM(Table9!J8))</f>
        <v>0</v>
      </c>
      <c r="J40" s="332">
        <f>IF(OR(J22="NA",Table9!K8="NA"),"NA",-SUM(J22)+SUM(Table9!K8))</f>
        <v>0</v>
      </c>
      <c r="K40" s="332">
        <f>IF(OR(K22="NA",Table9!L8="NA"),"NA",-SUM(K22)+SUM(Table9!L8))</f>
        <v>0</v>
      </c>
      <c r="L40" s="332">
        <f>IF(OR(L22="NA",Table9!M8="NA"),"NA",-SUM(L22)+SUM(Table9!M8))</f>
        <v>0</v>
      </c>
      <c r="M40" s="332">
        <f>IF(OR(M22="NA",Table9!N8="NA"),"NA",-SUM(M22)+SUM(Table9!N8))</f>
        <v>0</v>
      </c>
      <c r="N40" s="272"/>
      <c r="O40" s="339"/>
      <c r="P40" s="339"/>
    </row>
    <row r="41" spans="1:16" ht="10.5" customHeight="1" x14ac:dyDescent="0.2">
      <c r="A41" s="271"/>
      <c r="B41" s="504" t="s">
        <v>3295</v>
      </c>
      <c r="C41" s="125" t="s">
        <v>33</v>
      </c>
      <c r="D41" s="332">
        <f>IF(OR(D13="NA",Table9!E9="NA"),"NA",-SUM(D13)+SUM(Table9!E9))</f>
        <v>0</v>
      </c>
      <c r="E41" s="332">
        <f>IF(OR(E13="NA",Table9!F9="NA"),"NA",-SUM(E13)+SUM(Table9!F9))</f>
        <v>0</v>
      </c>
      <c r="F41" s="332">
        <f>IF(OR(F13="NA",Table9!G9="NA"),"NA",-SUM(F13)+SUM(Table9!G9))</f>
        <v>0</v>
      </c>
      <c r="G41" s="332">
        <f>IF(OR(G13="NA",Table9!H9="NA"),"NA",-SUM(G13)+SUM(Table9!H9))</f>
        <v>0</v>
      </c>
      <c r="H41" s="332">
        <f>IF(OR(H13="NA",Table9!I9="NA"),"NA",-SUM(H13)+SUM(Table9!I9))</f>
        <v>0</v>
      </c>
      <c r="I41" s="332">
        <f>IF(OR(I13="NA",Table9!J9="NA"),"NA",-SUM(I13)+SUM(Table9!J9))</f>
        <v>0</v>
      </c>
      <c r="J41" s="332">
        <f>IF(OR(J13="NA",Table9!K9="NA"),"NA",-SUM(J13)+SUM(Table9!K9))</f>
        <v>0</v>
      </c>
      <c r="K41" s="332">
        <f>IF(OR(K13="NA",Table9!L9="NA"),"NA",-SUM(K13)+SUM(Table9!L9))</f>
        <v>0</v>
      </c>
      <c r="L41" s="332">
        <f>IF(OR(L13="NA",Table9!M9="NA"),"NA",-SUM(L13)+SUM(Table9!M9))</f>
        <v>0</v>
      </c>
      <c r="M41" s="332">
        <f>IF(OR(M13="NA",Table9!N9="NA"),"NA",-SUM(M13)+SUM(Table9!N9))</f>
        <v>0</v>
      </c>
      <c r="N41" s="272"/>
      <c r="O41" s="339"/>
      <c r="P41" s="339"/>
    </row>
    <row r="42" spans="1:16" ht="10.5" customHeight="1" x14ac:dyDescent="0.2">
      <c r="A42" s="271"/>
      <c r="B42" s="504" t="s">
        <v>3296</v>
      </c>
      <c r="C42" s="125" t="s">
        <v>33</v>
      </c>
      <c r="D42" s="332">
        <f>IF(OR(D16="NA",Table9!E14="NA"),"NA",-SUM(D16)+SUM(Table9!E14))</f>
        <v>0</v>
      </c>
      <c r="E42" s="332">
        <f>IF(OR(E16="NA",Table9!F14="NA"),"NA",-SUM(E16)+SUM(Table9!F14))</f>
        <v>0</v>
      </c>
      <c r="F42" s="332">
        <f>IF(OR(F16="NA",Table9!G14="NA"),"NA",-SUM(F16)+SUM(Table9!G14))</f>
        <v>0</v>
      </c>
      <c r="G42" s="332">
        <f>IF(OR(G16="NA",Table9!H14="NA"),"NA",-SUM(G16)+SUM(Table9!H14))</f>
        <v>0</v>
      </c>
      <c r="H42" s="332">
        <f>IF(OR(H16="NA",Table9!I14="NA"),"NA",-SUM(H16)+SUM(Table9!I14))</f>
        <v>0</v>
      </c>
      <c r="I42" s="332">
        <f>IF(OR(I16="NA",Table9!J14="NA"),"NA",-SUM(I16)+SUM(Table9!J14))</f>
        <v>0</v>
      </c>
      <c r="J42" s="332">
        <f>IF(OR(J16="NA",Table9!K14="NA"),"NA",-SUM(J16)+SUM(Table9!K14))</f>
        <v>0</v>
      </c>
      <c r="K42" s="332">
        <f>IF(OR(K16="NA",Table9!L14="NA"),"NA",-SUM(K16)+SUM(Table9!L14))</f>
        <v>0</v>
      </c>
      <c r="L42" s="332">
        <f>IF(OR(L16="NA",Table9!M14="NA"),"NA",-SUM(L16)+SUM(Table9!M14))</f>
        <v>0</v>
      </c>
      <c r="M42" s="332">
        <f>IF(OR(M16="NA",Table9!N14="NA"),"NA",-SUM(M16)+SUM(Table9!N14))</f>
        <v>0</v>
      </c>
      <c r="N42" s="272"/>
      <c r="O42" s="339"/>
      <c r="P42" s="339"/>
    </row>
    <row r="43" spans="1:16" ht="10.5" customHeight="1" x14ac:dyDescent="0.2">
      <c r="A43" s="271"/>
      <c r="B43" s="504" t="s">
        <v>3297</v>
      </c>
      <c r="C43" s="125"/>
      <c r="D43" s="332">
        <f>IF(OR(D19="NA",Table9!E25="NA"),"NA",-SUM(D19)+SUM(Table9!E25))</f>
        <v>0</v>
      </c>
      <c r="E43" s="332">
        <f>IF(OR(E19="NA",Table9!F25="NA"),"NA",-SUM(E19)+SUM(Table9!F25))</f>
        <v>0</v>
      </c>
      <c r="F43" s="332">
        <f>IF(OR(F19="NA",Table9!G25="NA"),"NA",-SUM(F19)+SUM(Table9!G25))</f>
        <v>0</v>
      </c>
      <c r="G43" s="332">
        <f>IF(OR(G19="NA",Table9!H25="NA"),"NA",-SUM(G19)+SUM(Table9!H25))</f>
        <v>0</v>
      </c>
      <c r="H43" s="332">
        <f>IF(OR(H19="NA",Table9!I25="NA"),"NA",-SUM(H19)+SUM(Table9!I25))</f>
        <v>0</v>
      </c>
      <c r="I43" s="332">
        <f>IF(OR(I19="NA",Table9!J25="NA"),"NA",-SUM(I19)+SUM(Table9!J25))</f>
        <v>0</v>
      </c>
      <c r="J43" s="332">
        <f>IF(OR(J19="NA",Table9!K25="NA"),"NA",-SUM(J19)+SUM(Table9!K25))</f>
        <v>0</v>
      </c>
      <c r="K43" s="332">
        <f>IF(OR(K19="NA",Table9!L25="NA"),"NA",-SUM(K19)+SUM(Table9!L25))</f>
        <v>0</v>
      </c>
      <c r="L43" s="332">
        <f>IF(OR(L19="NA",Table9!M25="NA"),"NA",-SUM(L19)+SUM(Table9!M25))</f>
        <v>0</v>
      </c>
      <c r="M43" s="332">
        <f>IF(OR(M19="NA",Table9!N25="NA"),"NA",-SUM(M19)+SUM(Table9!N25))</f>
        <v>0</v>
      </c>
      <c r="N43" s="272"/>
      <c r="O43" s="339"/>
      <c r="P43" s="339"/>
    </row>
    <row r="44" spans="1:16" ht="10.5" customHeight="1" x14ac:dyDescent="0.2">
      <c r="A44" s="271"/>
      <c r="B44" s="504" t="s">
        <v>3312</v>
      </c>
      <c r="C44" s="125"/>
      <c r="D44" s="332">
        <f>IF(OR(D24="NA",Table6!E8="NA"),"NA",-SUM(D24)+SUM(Table6!E8))</f>
        <v>0</v>
      </c>
      <c r="E44" s="332">
        <f>IF(OR(E24="NA",Table6!F8="NA"),"NA",-SUM(E24)+SUM(Table6!F8))</f>
        <v>0</v>
      </c>
      <c r="F44" s="332">
        <f>IF(OR(F24="NA",Table6!G8="NA"),"NA",-SUM(F24)+SUM(Table6!G8))</f>
        <v>0</v>
      </c>
      <c r="G44" s="332">
        <f>IF(OR(G24="NA",Table6!H8="NA"),"NA",-SUM(G24)+SUM(Table6!H8))</f>
        <v>0</v>
      </c>
      <c r="H44" s="332">
        <f>IF(OR(H24="NA",Table6!I8="NA"),"NA",-SUM(H24)+SUM(Table6!I8))</f>
        <v>0</v>
      </c>
      <c r="I44" s="332">
        <f>IF(OR(I24="NA",Table6!J8="NA"),"NA",-SUM(I24)+SUM(Table6!J8))</f>
        <v>0</v>
      </c>
      <c r="J44" s="332">
        <f>IF(OR(J24="NA",Table6!K8="NA"),"NA",-SUM(J24)+SUM(Table6!K8))</f>
        <v>0</v>
      </c>
      <c r="K44" s="332">
        <f>IF(OR(K24="NA",Table6!L8="NA"),"NA",-SUM(K24)+SUM(Table6!L8))</f>
        <v>0</v>
      </c>
      <c r="L44" s="332">
        <f>IF(OR(L24="NA",Table6!M8="NA"),"NA",-SUM(L24)+SUM(Table6!M8))</f>
        <v>0</v>
      </c>
      <c r="M44" s="332">
        <f>IF(OR(M24="NA",Table6!N8="NA"),"NA",-SUM(M24)+SUM(Table6!N8))</f>
        <v>0</v>
      </c>
      <c r="N44" s="272"/>
      <c r="O44" s="339"/>
      <c r="P44" s="339"/>
    </row>
    <row r="45" spans="1:16" ht="10.5" customHeight="1" x14ac:dyDescent="0.2">
      <c r="A45" s="294"/>
      <c r="B45" s="101"/>
      <c r="C45" s="80" t="s">
        <v>33</v>
      </c>
      <c r="D45" s="334"/>
      <c r="E45" s="334"/>
      <c r="F45" s="334"/>
      <c r="G45" s="334"/>
      <c r="H45" s="334"/>
      <c r="I45" s="334"/>
      <c r="J45" s="334"/>
      <c r="K45" s="334"/>
      <c r="L45" s="334"/>
      <c r="M45" s="334"/>
      <c r="N45" s="272"/>
      <c r="O45" s="339"/>
      <c r="P45" s="339"/>
    </row>
    <row r="46" spans="1:16" x14ac:dyDescent="0.2">
      <c r="A46" s="271"/>
      <c r="B46" s="125"/>
      <c r="C46" s="125"/>
      <c r="D46" s="125"/>
      <c r="E46" s="125"/>
      <c r="F46" s="125"/>
      <c r="G46" s="125"/>
      <c r="H46" s="125"/>
      <c r="I46" s="125"/>
      <c r="J46" s="125"/>
      <c r="K46" s="125"/>
      <c r="L46" s="125"/>
      <c r="M46" s="125"/>
      <c r="N46" s="125"/>
    </row>
    <row r="47" spans="1:16" x14ac:dyDescent="0.2">
      <c r="A47" s="271"/>
      <c r="B47" s="125"/>
      <c r="C47" s="125"/>
      <c r="D47" s="125"/>
      <c r="E47" s="125"/>
      <c r="F47" s="125"/>
      <c r="G47" s="125"/>
      <c r="H47" s="125"/>
      <c r="I47" s="125"/>
      <c r="J47" s="125"/>
      <c r="K47" s="125"/>
      <c r="L47" s="125"/>
      <c r="M47" s="125"/>
      <c r="N47" s="125"/>
    </row>
    <row r="48" spans="1:16" x14ac:dyDescent="0.2">
      <c r="A48" s="271"/>
      <c r="B48" s="125"/>
      <c r="C48" s="125"/>
      <c r="D48" s="125"/>
      <c r="E48" s="125"/>
      <c r="F48" s="125"/>
      <c r="G48" s="125"/>
      <c r="H48" s="125"/>
      <c r="I48" s="125"/>
      <c r="J48" s="125"/>
      <c r="K48" s="125"/>
      <c r="L48" s="125"/>
      <c r="M48" s="125"/>
      <c r="N48" s="125"/>
    </row>
    <row r="49" spans="1:14" x14ac:dyDescent="0.2">
      <c r="A49" s="271"/>
      <c r="B49" s="125"/>
      <c r="C49" s="125"/>
      <c r="D49" s="125"/>
      <c r="E49" s="125"/>
      <c r="F49" s="125"/>
      <c r="G49" s="125"/>
      <c r="H49" s="125"/>
      <c r="I49" s="125"/>
      <c r="J49" s="125"/>
      <c r="K49" s="125"/>
      <c r="L49" s="125"/>
      <c r="M49" s="125"/>
      <c r="N49" s="125"/>
    </row>
    <row r="50" spans="1:14" x14ac:dyDescent="0.2">
      <c r="A50" s="271"/>
      <c r="B50" s="125"/>
      <c r="C50" s="125"/>
      <c r="D50" s="125"/>
      <c r="E50" s="125"/>
      <c r="F50" s="125"/>
      <c r="G50" s="125"/>
      <c r="H50" s="125"/>
      <c r="I50" s="125"/>
      <c r="J50" s="125"/>
      <c r="K50" s="125"/>
      <c r="L50" s="125"/>
      <c r="M50" s="125"/>
      <c r="N50" s="125"/>
    </row>
    <row r="51" spans="1:14" x14ac:dyDescent="0.2">
      <c r="A51" s="271"/>
      <c r="B51" s="125"/>
      <c r="C51" s="125"/>
      <c r="D51" s="125"/>
      <c r="E51" s="125"/>
      <c r="F51" s="125"/>
      <c r="G51" s="125"/>
      <c r="H51" s="125"/>
      <c r="I51" s="125"/>
      <c r="J51" s="125"/>
      <c r="K51" s="125"/>
      <c r="L51" s="125"/>
      <c r="M51" s="125"/>
      <c r="N51" s="125"/>
    </row>
    <row r="52" spans="1:14" x14ac:dyDescent="0.2">
      <c r="A52" s="271"/>
      <c r="B52" s="125"/>
      <c r="C52" s="125"/>
      <c r="D52" s="125"/>
      <c r="E52" s="125"/>
      <c r="F52" s="125"/>
      <c r="G52" s="125"/>
      <c r="H52" s="125"/>
      <c r="I52" s="125"/>
      <c r="J52" s="125"/>
      <c r="K52" s="125"/>
      <c r="L52" s="125"/>
      <c r="M52" s="125"/>
      <c r="N52" s="125"/>
    </row>
    <row r="53" spans="1:14" x14ac:dyDescent="0.2">
      <c r="A53" s="271"/>
      <c r="B53" s="125"/>
      <c r="C53" s="125"/>
      <c r="D53" s="125"/>
      <c r="E53" s="125"/>
      <c r="F53" s="125"/>
      <c r="G53" s="125"/>
      <c r="H53" s="125"/>
      <c r="I53" s="125"/>
      <c r="J53" s="125"/>
      <c r="K53" s="125"/>
      <c r="L53" s="125"/>
      <c r="M53" s="125"/>
      <c r="N53" s="125"/>
    </row>
    <row r="54" spans="1:14" x14ac:dyDescent="0.2">
      <c r="A54" s="271"/>
      <c r="B54" s="125"/>
      <c r="C54" s="125"/>
      <c r="D54" s="125"/>
      <c r="E54" s="125"/>
      <c r="F54" s="125"/>
      <c r="G54" s="125"/>
      <c r="H54" s="125"/>
      <c r="I54" s="125"/>
      <c r="J54" s="125"/>
      <c r="K54" s="125"/>
      <c r="L54" s="125"/>
      <c r="M54" s="125"/>
      <c r="N54" s="125"/>
    </row>
    <row r="55" spans="1:14" x14ac:dyDescent="0.2">
      <c r="A55" s="271"/>
      <c r="B55" s="125"/>
      <c r="C55" s="125"/>
      <c r="D55" s="125"/>
      <c r="E55" s="125"/>
      <c r="F55" s="125"/>
      <c r="G55" s="125"/>
      <c r="H55" s="125"/>
      <c r="I55" s="125"/>
      <c r="J55" s="125"/>
      <c r="K55" s="125"/>
      <c r="L55" s="125"/>
      <c r="M55" s="125"/>
      <c r="N55" s="125"/>
    </row>
    <row r="56" spans="1:14" x14ac:dyDescent="0.2">
      <c r="A56" s="271"/>
      <c r="B56" s="125"/>
      <c r="C56" s="125"/>
      <c r="D56" s="125"/>
      <c r="E56" s="125"/>
      <c r="F56" s="125"/>
      <c r="G56" s="125"/>
      <c r="H56" s="125"/>
      <c r="I56" s="125"/>
      <c r="J56" s="125"/>
      <c r="K56" s="125"/>
      <c r="L56" s="125"/>
      <c r="M56" s="125"/>
      <c r="N56" s="125"/>
    </row>
    <row r="57" spans="1:14" x14ac:dyDescent="0.2">
      <c r="A57" s="271"/>
      <c r="B57" s="125"/>
      <c r="C57" s="125"/>
      <c r="D57" s="343"/>
      <c r="E57" s="125"/>
      <c r="F57" s="125"/>
      <c r="G57" s="125"/>
      <c r="H57" s="125"/>
      <c r="I57" s="125"/>
      <c r="J57" s="125"/>
      <c r="K57" s="125"/>
      <c r="L57" s="125"/>
      <c r="M57" s="125"/>
      <c r="N57" s="125"/>
    </row>
    <row r="58" spans="1:14" x14ac:dyDescent="0.2">
      <c r="A58" s="271"/>
      <c r="B58" s="125"/>
      <c r="C58" s="125"/>
      <c r="D58" s="343"/>
      <c r="E58" s="125"/>
      <c r="F58" s="125"/>
      <c r="G58" s="125"/>
      <c r="H58" s="125"/>
      <c r="I58" s="125"/>
      <c r="J58" s="125"/>
      <c r="K58" s="125"/>
      <c r="L58" s="125"/>
      <c r="M58" s="125"/>
      <c r="N58" s="125"/>
    </row>
    <row r="59" spans="1:14" x14ac:dyDescent="0.2">
      <c r="A59" s="271"/>
      <c r="B59" s="125"/>
      <c r="C59" s="125"/>
      <c r="D59" s="125"/>
      <c r="E59" s="125"/>
      <c r="F59" s="125"/>
      <c r="G59" s="125"/>
      <c r="H59" s="125"/>
      <c r="I59" s="125"/>
      <c r="J59" s="125"/>
      <c r="K59" s="125"/>
      <c r="L59" s="125"/>
      <c r="M59" s="125"/>
      <c r="N59" s="125"/>
    </row>
    <row r="60" spans="1:14" x14ac:dyDescent="0.2">
      <c r="A60" s="271"/>
      <c r="B60" s="125"/>
      <c r="C60" s="125"/>
      <c r="D60" s="125"/>
      <c r="E60" s="125"/>
      <c r="F60" s="125"/>
      <c r="G60" s="125"/>
      <c r="H60" s="125"/>
      <c r="I60" s="125"/>
      <c r="J60" s="125"/>
      <c r="K60" s="125"/>
      <c r="L60" s="125"/>
      <c r="M60" s="125"/>
      <c r="N60" s="125"/>
    </row>
    <row r="61" spans="1:14" x14ac:dyDescent="0.2">
      <c r="A61" s="271"/>
      <c r="B61" s="125"/>
      <c r="C61" s="125"/>
      <c r="D61" s="125"/>
      <c r="E61" s="125"/>
      <c r="F61" s="125"/>
      <c r="G61" s="125"/>
      <c r="H61" s="125"/>
      <c r="I61" s="125"/>
      <c r="J61" s="125"/>
      <c r="K61" s="125"/>
      <c r="L61" s="125"/>
      <c r="M61" s="125"/>
      <c r="N61" s="125"/>
    </row>
    <row r="62" spans="1:14" x14ac:dyDescent="0.2">
      <c r="A62" s="271"/>
      <c r="B62" s="125"/>
      <c r="C62" s="125"/>
      <c r="D62" s="125"/>
      <c r="E62" s="125"/>
      <c r="F62" s="125"/>
      <c r="G62" s="125"/>
      <c r="H62" s="125"/>
      <c r="I62" s="125"/>
      <c r="J62" s="125"/>
      <c r="K62" s="125"/>
      <c r="L62" s="125"/>
      <c r="M62" s="125"/>
      <c r="N62" s="125"/>
    </row>
    <row r="63" spans="1:14" x14ac:dyDescent="0.2">
      <c r="A63" s="271"/>
      <c r="B63" s="125"/>
      <c r="C63" s="125"/>
      <c r="D63" s="125"/>
      <c r="E63" s="125"/>
      <c r="F63" s="125"/>
      <c r="G63" s="125"/>
      <c r="H63" s="125"/>
      <c r="I63" s="125"/>
      <c r="J63" s="125"/>
      <c r="K63" s="125"/>
      <c r="L63" s="125"/>
      <c r="M63" s="125"/>
      <c r="N63" s="125"/>
    </row>
    <row r="64" spans="1:14" x14ac:dyDescent="0.2">
      <c r="A64" s="271"/>
      <c r="B64" s="125"/>
      <c r="C64" s="125"/>
      <c r="D64" s="125"/>
      <c r="E64" s="125"/>
      <c r="F64" s="125"/>
      <c r="G64" s="125"/>
      <c r="H64" s="125"/>
      <c r="I64" s="125"/>
      <c r="J64" s="125"/>
      <c r="K64" s="125"/>
      <c r="L64" s="125"/>
      <c r="M64" s="125"/>
      <c r="N64" s="125"/>
    </row>
    <row r="65" spans="1:14" x14ac:dyDescent="0.2">
      <c r="A65" s="271"/>
      <c r="B65" s="125"/>
      <c r="C65" s="125"/>
      <c r="D65" s="125"/>
      <c r="E65" s="125"/>
      <c r="F65" s="125"/>
      <c r="G65" s="125"/>
      <c r="H65" s="125"/>
      <c r="I65" s="125"/>
      <c r="J65" s="125"/>
      <c r="K65" s="125"/>
      <c r="L65" s="125"/>
      <c r="M65" s="125"/>
      <c r="N65" s="125"/>
    </row>
    <row r="66" spans="1:14" x14ac:dyDescent="0.2">
      <c r="A66" s="271"/>
      <c r="B66" s="125"/>
      <c r="C66" s="125"/>
      <c r="D66" s="125"/>
      <c r="E66" s="125"/>
      <c r="F66" s="125"/>
      <c r="G66" s="125"/>
      <c r="H66" s="125"/>
      <c r="I66" s="125"/>
      <c r="J66" s="125"/>
      <c r="K66" s="125"/>
      <c r="L66" s="125"/>
      <c r="M66" s="125"/>
      <c r="N66" s="125"/>
    </row>
    <row r="67" spans="1:14" x14ac:dyDescent="0.2">
      <c r="A67" s="271"/>
      <c r="B67" s="125"/>
      <c r="C67" s="125"/>
      <c r="D67" s="125"/>
      <c r="E67" s="125"/>
      <c r="F67" s="125"/>
      <c r="G67" s="125"/>
      <c r="H67" s="125"/>
      <c r="I67" s="125"/>
      <c r="J67" s="125"/>
      <c r="K67" s="125"/>
      <c r="L67" s="125"/>
      <c r="M67" s="125"/>
      <c r="N67" s="125"/>
    </row>
    <row r="68" spans="1:14" x14ac:dyDescent="0.2">
      <c r="A68" s="271"/>
      <c r="B68" s="125"/>
      <c r="C68" s="125"/>
      <c r="D68" s="125"/>
      <c r="E68" s="125"/>
      <c r="F68" s="125"/>
      <c r="G68" s="125"/>
      <c r="H68" s="125"/>
      <c r="I68" s="125"/>
      <c r="J68" s="125"/>
      <c r="K68" s="125"/>
      <c r="L68" s="125"/>
      <c r="M68" s="125"/>
      <c r="N68" s="125"/>
    </row>
    <row r="69" spans="1:14" x14ac:dyDescent="0.2">
      <c r="A69" s="271"/>
      <c r="B69" s="125"/>
      <c r="C69" s="125"/>
      <c r="D69" s="125"/>
      <c r="E69" s="125"/>
      <c r="F69" s="125"/>
      <c r="G69" s="125"/>
      <c r="H69" s="125"/>
      <c r="I69" s="125"/>
      <c r="J69" s="125"/>
      <c r="K69" s="125"/>
      <c r="L69" s="125"/>
      <c r="M69" s="125"/>
      <c r="N69" s="125"/>
    </row>
    <row r="70" spans="1:14" x14ac:dyDescent="0.2">
      <c r="A70" s="271"/>
      <c r="B70" s="125"/>
      <c r="C70" s="125"/>
      <c r="D70" s="125"/>
      <c r="E70" s="125"/>
      <c r="F70" s="125"/>
      <c r="G70" s="125"/>
      <c r="H70" s="125"/>
      <c r="I70" s="125"/>
      <c r="J70" s="125"/>
      <c r="K70" s="125"/>
      <c r="L70" s="125"/>
      <c r="M70" s="125"/>
      <c r="N70" s="125"/>
    </row>
    <row r="71" spans="1:14" x14ac:dyDescent="0.2">
      <c r="A71" s="271"/>
      <c r="B71" s="125"/>
      <c r="C71" s="125"/>
      <c r="D71" s="125"/>
      <c r="E71" s="125"/>
      <c r="F71" s="125"/>
      <c r="G71" s="125"/>
      <c r="H71" s="125"/>
      <c r="I71" s="125"/>
      <c r="J71" s="125"/>
      <c r="K71" s="125"/>
      <c r="L71" s="125"/>
      <c r="M71" s="125"/>
      <c r="N71" s="125"/>
    </row>
    <row r="72" spans="1:14" x14ac:dyDescent="0.2">
      <c r="A72" s="271"/>
      <c r="B72" s="125"/>
      <c r="C72" s="125"/>
      <c r="D72" s="125"/>
      <c r="E72" s="125"/>
      <c r="F72" s="125"/>
      <c r="G72" s="125"/>
      <c r="H72" s="125"/>
      <c r="I72" s="125"/>
      <c r="J72" s="125"/>
      <c r="K72" s="125"/>
      <c r="L72" s="125"/>
      <c r="M72" s="125"/>
      <c r="N72" s="125"/>
    </row>
    <row r="73" spans="1:14" x14ac:dyDescent="0.2">
      <c r="A73" s="271"/>
      <c r="B73" s="125"/>
      <c r="C73" s="125"/>
      <c r="D73" s="125"/>
      <c r="E73" s="125"/>
      <c r="F73" s="125"/>
      <c r="G73" s="125"/>
      <c r="H73" s="125"/>
      <c r="I73" s="125"/>
      <c r="J73" s="125"/>
      <c r="K73" s="125"/>
      <c r="L73" s="125"/>
      <c r="M73" s="125"/>
      <c r="N73" s="125"/>
    </row>
    <row r="74" spans="1:14" x14ac:dyDescent="0.2">
      <c r="A74" s="271"/>
      <c r="B74" s="125"/>
      <c r="C74" s="125"/>
      <c r="D74" s="125"/>
      <c r="E74" s="125"/>
      <c r="F74" s="125"/>
      <c r="G74" s="125"/>
      <c r="H74" s="125"/>
      <c r="I74" s="125"/>
      <c r="J74" s="125"/>
      <c r="K74" s="125"/>
      <c r="L74" s="125"/>
      <c r="M74" s="125"/>
      <c r="N74" s="125"/>
    </row>
    <row r="75" spans="1:14" x14ac:dyDescent="0.2">
      <c r="A75" s="271"/>
      <c r="B75" s="125"/>
      <c r="C75" s="125"/>
      <c r="D75" s="125"/>
      <c r="E75" s="125"/>
      <c r="F75" s="125"/>
      <c r="G75" s="125"/>
      <c r="H75" s="125"/>
      <c r="I75" s="125"/>
      <c r="J75" s="125"/>
      <c r="K75" s="125"/>
      <c r="L75" s="125"/>
      <c r="M75" s="125"/>
      <c r="N75" s="125"/>
    </row>
    <row r="76" spans="1:14" x14ac:dyDescent="0.2">
      <c r="A76" s="271"/>
      <c r="B76" s="125"/>
      <c r="C76" s="125"/>
      <c r="D76" s="125"/>
      <c r="E76" s="125"/>
      <c r="F76" s="125"/>
      <c r="G76" s="125"/>
      <c r="H76" s="125"/>
      <c r="I76" s="125"/>
      <c r="J76" s="125"/>
      <c r="K76" s="125"/>
      <c r="L76" s="125"/>
      <c r="M76" s="125"/>
      <c r="N76" s="125"/>
    </row>
    <row r="77" spans="1:14" x14ac:dyDescent="0.2">
      <c r="A77" s="271"/>
      <c r="B77" s="125"/>
      <c r="C77" s="125"/>
      <c r="D77" s="125"/>
      <c r="E77" s="125"/>
      <c r="F77" s="125"/>
      <c r="G77" s="125"/>
      <c r="H77" s="125"/>
      <c r="I77" s="125"/>
      <c r="J77" s="125"/>
      <c r="K77" s="125"/>
      <c r="L77" s="125"/>
      <c r="M77" s="125"/>
      <c r="N77" s="125"/>
    </row>
  </sheetData>
  <sheetProtection password="EECE" sheet="1" objects="1" scenarios="1"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F1:L1"/>
    <mergeCell ref="F3:G3"/>
    <mergeCell ref="M3:M5"/>
    <mergeCell ref="D4:G4"/>
    <mergeCell ref="H4:H5"/>
    <mergeCell ref="I4:I5"/>
    <mergeCell ref="J4:J5"/>
    <mergeCell ref="A4:B5"/>
    <mergeCell ref="K4:K5"/>
    <mergeCell ref="L4:L5"/>
    <mergeCell ref="O4:P4"/>
    <mergeCell ref="E2:M2"/>
  </mergeCells>
  <conditionalFormatting sqref="O7:P25">
    <cfRule type="cellIs" dxfId="211" priority="4" operator="greaterThan">
      <formula>0.5</formula>
    </cfRule>
    <cfRule type="cellIs" dxfId="210" priority="3" operator="lessThan">
      <formula>-0.5</formula>
    </cfRule>
    <cfRule type="containsText" dxfId="209" priority="2" operator="containsText" text="NV">
      <formula>NOT(ISERROR(SEARCH("NV",O7)))</formula>
    </cfRule>
  </conditionalFormatting>
  <conditionalFormatting sqref="D28:M44">
    <cfRule type="cellIs" dxfId="208" priority="6" operator="greaterThan">
      <formula>0.5</formula>
    </cfRule>
    <cfRule type="cellIs" dxfId="207" priority="5" operator="lessThan">
      <formula>-0.5</formula>
    </cfRule>
    <cfRule type="containsText" dxfId="206" priority="1" operator="containsText" text="NV">
      <formula>NOT(ISERROR(SEARCH("NV",D28)))</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357"/>
  <sheetViews>
    <sheetView zoomScale="130" zoomScaleNormal="130" workbookViewId="0">
      <pane xSplit="4" ySplit="7" topLeftCell="F51" activePane="bottomRight" state="frozen"/>
      <selection activeCell="E11" sqref="E11"/>
      <selection pane="topRight" activeCell="E11" sqref="E11"/>
      <selection pane="bottomLeft" activeCell="E11" sqref="E11"/>
      <selection pane="bottomRight" activeCell="C67" sqref="C67"/>
    </sheetView>
  </sheetViews>
  <sheetFormatPr baseColWidth="10" defaultColWidth="9.140625" defaultRowHeight="12.75" x14ac:dyDescent="0.2"/>
  <cols>
    <col min="1" max="1" width="9.140625" style="232" hidden="1" customWidth="1"/>
    <col min="2" max="2" width="7.28515625" style="298" customWidth="1"/>
    <col min="3" max="3" width="50.7109375" style="232" customWidth="1"/>
    <col min="4" max="4" width="1.140625" style="232" customWidth="1"/>
    <col min="5" max="14" width="10"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70"/>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624" t="s">
        <v>2538</v>
      </c>
      <c r="C2" s="74"/>
      <c r="D2" s="75"/>
      <c r="E2" s="76"/>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0"/>
      <c r="C3" s="77"/>
      <c r="D3" s="78"/>
      <c r="E3" s="142"/>
      <c r="F3" s="143"/>
      <c r="G3" s="1019" t="s">
        <v>2422</v>
      </c>
      <c r="H3" s="1019"/>
      <c r="I3" s="144" t="str">
        <f>Reporting_Period_Code</f>
        <v>2015</v>
      </c>
      <c r="J3" s="144"/>
      <c r="K3" s="143"/>
      <c r="L3" s="143"/>
      <c r="M3" s="145"/>
      <c r="N3" s="1013" t="s">
        <v>2334</v>
      </c>
      <c r="O3" s="125"/>
      <c r="P3" s="125"/>
      <c r="Q3" s="125"/>
    </row>
    <row r="4" spans="1:17" ht="12" customHeight="1" x14ac:dyDescent="0.2">
      <c r="B4" s="1030" t="s">
        <v>2539</v>
      </c>
      <c r="C4" s="1031"/>
      <c r="D4" s="79"/>
      <c r="E4" s="1010" t="s">
        <v>2330</v>
      </c>
      <c r="F4" s="1011"/>
      <c r="G4" s="1011"/>
      <c r="H4" s="1012"/>
      <c r="I4" s="1013" t="s">
        <v>2313</v>
      </c>
      <c r="J4" s="1013" t="s">
        <v>2314</v>
      </c>
      <c r="K4" s="1016" t="s">
        <v>2315</v>
      </c>
      <c r="L4" s="1013" t="s">
        <v>2333</v>
      </c>
      <c r="M4" s="1015" t="s">
        <v>2316</v>
      </c>
      <c r="N4" s="1014"/>
      <c r="O4" s="125"/>
      <c r="P4" s="1020" t="s">
        <v>2335</v>
      </c>
      <c r="Q4" s="1021"/>
    </row>
    <row r="5" spans="1:17" ht="30" customHeight="1" x14ac:dyDescent="0.2">
      <c r="B5" s="1030"/>
      <c r="C5" s="1031"/>
      <c r="D5" s="79"/>
      <c r="E5" s="495" t="s">
        <v>2331</v>
      </c>
      <c r="F5" s="496" t="s">
        <v>2332</v>
      </c>
      <c r="G5" s="496" t="s">
        <v>2333</v>
      </c>
      <c r="H5" s="497" t="s">
        <v>2312</v>
      </c>
      <c r="I5" s="1014"/>
      <c r="J5" s="1014"/>
      <c r="K5" s="1016"/>
      <c r="L5" s="1014"/>
      <c r="M5" s="1015"/>
      <c r="N5" s="1014"/>
      <c r="O5" s="125"/>
      <c r="P5" s="555" t="s">
        <v>2337</v>
      </c>
      <c r="Q5" s="556" t="s">
        <v>2336</v>
      </c>
    </row>
    <row r="6" spans="1:17" ht="30" hidden="1" customHeight="1" x14ac:dyDescent="0.2">
      <c r="B6" s="218"/>
      <c r="C6" s="219"/>
      <c r="D6" s="79"/>
      <c r="E6" s="146" t="s">
        <v>1406</v>
      </c>
      <c r="F6" s="216" t="s">
        <v>1407</v>
      </c>
      <c r="G6" s="216" t="s">
        <v>1419</v>
      </c>
      <c r="H6" s="217" t="s">
        <v>539</v>
      </c>
      <c r="I6" s="217" t="s">
        <v>1408</v>
      </c>
      <c r="J6" s="216" t="s">
        <v>1418</v>
      </c>
      <c r="K6" s="217" t="s">
        <v>542</v>
      </c>
      <c r="L6" s="216" t="s">
        <v>1420</v>
      </c>
      <c r="M6" s="221" t="s">
        <v>1409</v>
      </c>
      <c r="N6" s="221" t="s">
        <v>1421</v>
      </c>
      <c r="O6" s="125"/>
      <c r="P6" s="235"/>
      <c r="Q6" s="236"/>
    </row>
    <row r="7" spans="1:17" ht="10.5" customHeight="1" x14ac:dyDescent="0.2">
      <c r="A7" s="164"/>
      <c r="B7" s="161"/>
      <c r="C7" s="80"/>
      <c r="D7" s="80"/>
      <c r="E7" s="147" t="s">
        <v>537</v>
      </c>
      <c r="F7" s="148" t="s">
        <v>538</v>
      </c>
      <c r="G7" s="149" t="s">
        <v>140</v>
      </c>
      <c r="H7" s="148" t="s">
        <v>539</v>
      </c>
      <c r="I7" s="212" t="s">
        <v>540</v>
      </c>
      <c r="J7" s="148" t="s">
        <v>541</v>
      </c>
      <c r="K7" s="149" t="s">
        <v>542</v>
      </c>
      <c r="L7" s="148" t="s">
        <v>141</v>
      </c>
      <c r="M7" s="150" t="s">
        <v>543</v>
      </c>
      <c r="N7" s="150" t="s">
        <v>544</v>
      </c>
      <c r="O7" s="125"/>
      <c r="P7" s="237" t="s">
        <v>545</v>
      </c>
      <c r="Q7" s="238" t="s">
        <v>546</v>
      </c>
    </row>
    <row r="8" spans="1:17" ht="15" customHeight="1" x14ac:dyDescent="0.25">
      <c r="A8" s="164" t="s">
        <v>1439</v>
      </c>
      <c r="B8" s="162" t="s">
        <v>42</v>
      </c>
      <c r="C8" s="629" t="s">
        <v>2540</v>
      </c>
      <c r="D8" s="321" t="s">
        <v>33</v>
      </c>
      <c r="E8" s="189">
        <f t="shared" ref="E8:N8" si="0">IF(OR(E9="NA",E42="NA",E52="NA",E62="NA"),"NA",IF(AND(E9="",E42="",E52="",E62=""),"",SUM(E9)+SUM(E42)+SUM(E52)+SUM(E62)))</f>
        <v>147985.031292</v>
      </c>
      <c r="F8" s="189">
        <f t="shared" si="0"/>
        <v>30532.846582999999</v>
      </c>
      <c r="G8" s="189">
        <f t="shared" si="0"/>
        <v>-22341.105623000003</v>
      </c>
      <c r="H8" s="189">
        <f t="shared" si="0"/>
        <v>156176.77225200002</v>
      </c>
      <c r="I8" s="189">
        <f t="shared" si="0"/>
        <v>40492.817999999999</v>
      </c>
      <c r="J8" s="189">
        <f t="shared" si="0"/>
        <v>30860.170157000004</v>
      </c>
      <c r="K8" s="189">
        <f t="shared" si="0"/>
        <v>67898.336641000002</v>
      </c>
      <c r="L8" s="189">
        <f t="shared" si="0"/>
        <v>-66659.562999999995</v>
      </c>
      <c r="M8" s="189">
        <f t="shared" si="0"/>
        <v>228768.53405000002</v>
      </c>
      <c r="N8" s="189">
        <f t="shared" si="0"/>
        <v>196669.59025200002</v>
      </c>
      <c r="O8" s="243"/>
      <c r="P8" s="325">
        <f t="shared" ref="P8:P39" si="1">IF(OR(H8="NA",E8="NA",F8="NA",G8="NA"),"NA",SUM(H8)-SUM(E8:G8))</f>
        <v>2.9103830456733704E-11</v>
      </c>
      <c r="Q8" s="326">
        <f t="shared" ref="Q8:Q39" si="2">IF(OR(M8="NA",H8="NA",I8="NA",J8="NA",K8="NA",L8="NA"),"NA",SUM(M8)-SUM(H8:L8))</f>
        <v>-2.9103830456733704E-11</v>
      </c>
    </row>
    <row r="9" spans="1:17" ht="15" customHeight="1" x14ac:dyDescent="0.25">
      <c r="A9" s="164" t="s">
        <v>1440</v>
      </c>
      <c r="B9" s="163" t="s">
        <v>857</v>
      </c>
      <c r="C9" s="625" t="s">
        <v>2541</v>
      </c>
      <c r="D9" s="79" t="s">
        <v>33</v>
      </c>
      <c r="E9" s="94">
        <f t="shared" ref="E9:N9" si="3">IF(OR(E10="NA",E14="NA",E15="NA",E21="NA",E34="NA",E41="NA"),"NA",IF(AND(E10="",E14="",E15="",E21="",E34="",E41=""),"",SUM(E10)+SUM(E14)+SUM(E15)+SUM(E21)+SUM(E34)+SUM(E41)))</f>
        <v>110073.05</v>
      </c>
      <c r="F9" s="94">
        <f t="shared" si="3"/>
        <v>4824.1299999999992</v>
      </c>
      <c r="G9" s="94">
        <f t="shared" si="3"/>
        <v>-748.327</v>
      </c>
      <c r="H9" s="94">
        <f t="shared" si="3"/>
        <v>114148.85300000002</v>
      </c>
      <c r="I9" s="94">
        <f t="shared" si="3"/>
        <v>5760.3029999999999</v>
      </c>
      <c r="J9" s="94">
        <f t="shared" si="3"/>
        <v>7655.0760000000009</v>
      </c>
      <c r="K9" s="94">
        <f t="shared" si="3"/>
        <v>20855.110000000004</v>
      </c>
      <c r="L9" s="94">
        <f t="shared" si="3"/>
        <v>-980.10500000000013</v>
      </c>
      <c r="M9" s="94">
        <f t="shared" si="3"/>
        <v>147439.23700000002</v>
      </c>
      <c r="N9" s="94">
        <f t="shared" si="3"/>
        <v>119909.15600000002</v>
      </c>
      <c r="O9" s="243"/>
      <c r="P9" s="244">
        <f t="shared" si="1"/>
        <v>1.4551915228366852E-11</v>
      </c>
      <c r="Q9" s="245">
        <f t="shared" si="2"/>
        <v>0</v>
      </c>
    </row>
    <row r="10" spans="1:17" ht="15" customHeight="1" x14ac:dyDescent="0.25">
      <c r="A10" s="164" t="s">
        <v>1441</v>
      </c>
      <c r="B10" s="163" t="s">
        <v>858</v>
      </c>
      <c r="C10" s="630" t="s">
        <v>2542</v>
      </c>
      <c r="D10" s="79" t="s">
        <v>33</v>
      </c>
      <c r="E10" s="93">
        <f t="shared" ref="E10:M10" si="4">IF(OR(E11="NA",E12="NA",E13="NA"),"NA",IF(AND(E11="",E12="",E13=""),"",SUM(E11:E13)))</f>
        <v>45008.993000000002</v>
      </c>
      <c r="F10" s="93">
        <f t="shared" si="4"/>
        <v>0</v>
      </c>
      <c r="G10" s="93">
        <f t="shared" si="4"/>
        <v>0</v>
      </c>
      <c r="H10" s="93">
        <f t="shared" si="4"/>
        <v>45008.993000000002</v>
      </c>
      <c r="I10" s="93">
        <f t="shared" si="4"/>
        <v>0</v>
      </c>
      <c r="J10" s="93">
        <f t="shared" si="4"/>
        <v>40.493000000000002</v>
      </c>
      <c r="K10" s="93">
        <f t="shared" si="4"/>
        <v>2.9330000000000003</v>
      </c>
      <c r="L10" s="93">
        <f t="shared" si="4"/>
        <v>0</v>
      </c>
      <c r="M10" s="93">
        <f t="shared" si="4"/>
        <v>45052.419000000002</v>
      </c>
      <c r="N10" s="93">
        <f>IF(OR(N11="NA",N12="NA",N13="NA"),"NA",IF(AND(N11="",N12="",N13=""),"",SUM(N11:N13)))</f>
        <v>45008.993000000002</v>
      </c>
      <c r="O10" s="243"/>
      <c r="P10" s="244">
        <f t="shared" si="1"/>
        <v>0</v>
      </c>
      <c r="Q10" s="245">
        <f t="shared" si="2"/>
        <v>0</v>
      </c>
    </row>
    <row r="11" spans="1:17" ht="10.35" customHeight="1" x14ac:dyDescent="0.25">
      <c r="A11" s="164" t="s">
        <v>1442</v>
      </c>
      <c r="B11" s="164" t="s">
        <v>859</v>
      </c>
      <c r="C11" s="631" t="s">
        <v>2543</v>
      </c>
      <c r="D11" s="79" t="s">
        <v>33</v>
      </c>
      <c r="E11" s="93">
        <v>0</v>
      </c>
      <c r="F11" s="93">
        <v>0</v>
      </c>
      <c r="G11" s="93">
        <v>0</v>
      </c>
      <c r="H11" s="93">
        <f t="shared" ref="H11:H20" si="5">IF(OR(E11="NA",F11="NA",G11="NA"),"NA",IF(AND(E11="",F11="",G11=""),"",SUM(E11:G11)))</f>
        <v>0</v>
      </c>
      <c r="I11" s="93">
        <v>0</v>
      </c>
      <c r="J11" s="93">
        <v>40.493000000000002</v>
      </c>
      <c r="K11" s="93">
        <v>2.9330000000000003</v>
      </c>
      <c r="L11" s="93">
        <v>0</v>
      </c>
      <c r="M11" s="93">
        <f>IF(OR(H11="NA",I11="NA",J11="NA",K11="NA",L11="NA"),"NA",IF(AND(H11="",I11="",J11="",K11="",L11=""),"",SUM(H11:L11)))</f>
        <v>43.426000000000002</v>
      </c>
      <c r="N11" s="93">
        <f>H11+I11</f>
        <v>0</v>
      </c>
      <c r="O11" s="243"/>
      <c r="P11" s="244">
        <f t="shared" si="1"/>
        <v>0</v>
      </c>
      <c r="Q11" s="245">
        <f t="shared" si="2"/>
        <v>0</v>
      </c>
    </row>
    <row r="12" spans="1:17" ht="10.35" customHeight="1" x14ac:dyDescent="0.25">
      <c r="A12" s="164" t="s">
        <v>1443</v>
      </c>
      <c r="B12" s="164" t="s">
        <v>860</v>
      </c>
      <c r="C12" s="631" t="s">
        <v>2544</v>
      </c>
      <c r="D12" s="79" t="s">
        <v>33</v>
      </c>
      <c r="E12" s="93">
        <v>14274.637000000001</v>
      </c>
      <c r="F12" s="93">
        <v>0</v>
      </c>
      <c r="G12" s="93">
        <v>0</v>
      </c>
      <c r="H12" s="93">
        <f t="shared" si="5"/>
        <v>14274.637000000001</v>
      </c>
      <c r="I12" s="93">
        <v>0</v>
      </c>
      <c r="J12" s="93">
        <v>0</v>
      </c>
      <c r="K12" s="93">
        <v>0</v>
      </c>
      <c r="L12" s="93">
        <v>0</v>
      </c>
      <c r="M12" s="93">
        <f>IF(OR(H12="NA",I12="NA",J12="NA",K12="NA",L12="NA"),"NA",IF(AND(H12="",I12="",J12="",K12="",L12=""),"",SUM(H12:L12)))</f>
        <v>14274.637000000001</v>
      </c>
      <c r="N12" s="696">
        <f t="shared" ref="N12:N13" si="6">H12+I12</f>
        <v>14274.637000000001</v>
      </c>
      <c r="O12" s="243"/>
      <c r="P12" s="244">
        <f t="shared" si="1"/>
        <v>0</v>
      </c>
      <c r="Q12" s="245">
        <f t="shared" si="2"/>
        <v>0</v>
      </c>
    </row>
    <row r="13" spans="1:17" ht="10.35" customHeight="1" x14ac:dyDescent="0.25">
      <c r="A13" s="164" t="s">
        <v>1444</v>
      </c>
      <c r="B13" s="164" t="s">
        <v>861</v>
      </c>
      <c r="C13" s="631" t="s">
        <v>2545</v>
      </c>
      <c r="D13" s="79" t="s">
        <v>33</v>
      </c>
      <c r="E13" s="93">
        <v>30734.356</v>
      </c>
      <c r="F13" s="93">
        <v>0</v>
      </c>
      <c r="G13" s="93">
        <v>0</v>
      </c>
      <c r="H13" s="93">
        <f t="shared" si="5"/>
        <v>30734.356</v>
      </c>
      <c r="I13" s="93">
        <v>0</v>
      </c>
      <c r="J13" s="93">
        <v>0</v>
      </c>
      <c r="K13" s="93">
        <v>0</v>
      </c>
      <c r="L13" s="93">
        <v>0</v>
      </c>
      <c r="M13" s="93">
        <f>IF(OR(H13="NA",I13="NA",J13="NA",K13="NA",L13="NA"),"NA",IF(AND(H13="",I13="",J13="",K13="",L13=""),"",SUM(H13:L13)))</f>
        <v>30734.356</v>
      </c>
      <c r="N13" s="696">
        <f t="shared" si="6"/>
        <v>30734.356</v>
      </c>
      <c r="O13" s="243"/>
      <c r="P13" s="244">
        <f t="shared" si="1"/>
        <v>0</v>
      </c>
      <c r="Q13" s="245">
        <f t="shared" si="2"/>
        <v>0</v>
      </c>
    </row>
    <row r="14" spans="1:17" ht="15" customHeight="1" x14ac:dyDescent="0.25">
      <c r="A14" s="164" t="s">
        <v>1445</v>
      </c>
      <c r="B14" s="163" t="s">
        <v>862</v>
      </c>
      <c r="C14" s="630" t="s">
        <v>2546</v>
      </c>
      <c r="D14" s="79" t="s">
        <v>33</v>
      </c>
      <c r="E14" s="93">
        <v>827.57100000000003</v>
      </c>
      <c r="F14" s="93">
        <v>2816.404</v>
      </c>
      <c r="G14" s="93">
        <v>-711.74900000000002</v>
      </c>
      <c r="H14" s="93">
        <f t="shared" si="5"/>
        <v>2932.2259999999997</v>
      </c>
      <c r="I14" s="93">
        <v>4533.7060000000001</v>
      </c>
      <c r="J14" s="93">
        <v>0</v>
      </c>
      <c r="K14" s="93">
        <v>5.0999999999999997E-2</v>
      </c>
      <c r="L14" s="93">
        <v>-700.93100000000004</v>
      </c>
      <c r="M14" s="93">
        <f>IF(OR(H14="NA",I14="NA",J14="NA",K14="NA",L14="NA"),"NA",IF(AND(H14="",I14="",J14="",K14="",L14=""),"",SUM(H14:L14)))</f>
        <v>6765.0519999999997</v>
      </c>
      <c r="N14" s="93">
        <f>H14+I14</f>
        <v>7465.9319999999998</v>
      </c>
      <c r="O14" s="243"/>
      <c r="P14" s="244">
        <f t="shared" si="1"/>
        <v>0</v>
      </c>
      <c r="Q14" s="245">
        <f t="shared" si="2"/>
        <v>0</v>
      </c>
    </row>
    <row r="15" spans="1:17" ht="15" customHeight="1" x14ac:dyDescent="0.25">
      <c r="A15" s="164" t="s">
        <v>1446</v>
      </c>
      <c r="B15" s="163" t="s">
        <v>863</v>
      </c>
      <c r="C15" s="630" t="s">
        <v>2547</v>
      </c>
      <c r="D15" s="79" t="s">
        <v>33</v>
      </c>
      <c r="E15" s="93">
        <f>IF(OR(E16="NA",E17="NA",E18="NA",E19="NA",E20="NA"),"NA",IF(AND(E16="",E17="",E18="",E19="",E20=""),"",SUM(E16:E20)))</f>
        <v>21.426000000000002</v>
      </c>
      <c r="F15" s="93">
        <f>IF(OR(F16="NA",F17="NA",F18="NA",F19="NA",F20="NA"),"NA",IF(AND(F16="",F17="",F18="",F19="",F20=""),"",SUM(F16:F20)))</f>
        <v>906.43299999999999</v>
      </c>
      <c r="G15" s="93">
        <f>IF(OR(G16="NA",G17="NA",G18="NA",G19="NA",G20="NA"),"NA",IF(AND(G16="",G17="",G18="",G19="",G20=""),"",SUM(G16:G20)))</f>
        <v>0</v>
      </c>
      <c r="H15" s="93">
        <f t="shared" si="5"/>
        <v>927.85900000000004</v>
      </c>
      <c r="I15" s="93">
        <f t="shared" ref="I15:N15" si="7">IF(OR(I16="NA",I17="NA",I18="NA",I19="NA",I20="NA"),"NA",IF(AND(I16="",I17="",I18="",I19="",I20=""),"",SUM(I16:I20)))</f>
        <v>0</v>
      </c>
      <c r="J15" s="93">
        <f t="shared" si="7"/>
        <v>17.958000000000002</v>
      </c>
      <c r="K15" s="93">
        <f t="shared" si="7"/>
        <v>7418.6230000000005</v>
      </c>
      <c r="L15" s="93">
        <f t="shared" si="7"/>
        <v>-223.22800000000001</v>
      </c>
      <c r="M15" s="93">
        <f t="shared" si="7"/>
        <v>8141.2120000000014</v>
      </c>
      <c r="N15" s="93">
        <f t="shared" si="7"/>
        <v>927.85900000000004</v>
      </c>
      <c r="O15" s="243"/>
      <c r="P15" s="244">
        <f t="shared" si="1"/>
        <v>0</v>
      </c>
      <c r="Q15" s="245">
        <f t="shared" si="2"/>
        <v>9.0949470177292824E-13</v>
      </c>
    </row>
    <row r="16" spans="1:17" ht="10.35" customHeight="1" x14ac:dyDescent="0.25">
      <c r="A16" s="164" t="s">
        <v>1447</v>
      </c>
      <c r="B16" s="164" t="s">
        <v>864</v>
      </c>
      <c r="C16" s="631" t="s">
        <v>2548</v>
      </c>
      <c r="D16" s="79" t="s">
        <v>33</v>
      </c>
      <c r="E16" s="93">
        <v>0</v>
      </c>
      <c r="F16" s="93">
        <v>906.43299999999999</v>
      </c>
      <c r="G16" s="93">
        <v>0</v>
      </c>
      <c r="H16" s="93">
        <f t="shared" si="5"/>
        <v>906.43299999999999</v>
      </c>
      <c r="I16" s="93">
        <v>0</v>
      </c>
      <c r="J16" s="93">
        <v>17.958000000000002</v>
      </c>
      <c r="K16" s="93">
        <v>7418.6230000000005</v>
      </c>
      <c r="L16" s="93">
        <v>-223.22800000000001</v>
      </c>
      <c r="M16" s="93">
        <f>IF(OR(H16="NA",I16="NA",J16="NA",K16="NA",L16="NA"),"NA",IF(AND(H16="",I16="",J16="",K16="",L16=""),"",SUM(H16:L16)))</f>
        <v>8119.786000000001</v>
      </c>
      <c r="N16" s="93">
        <f>H16+I16</f>
        <v>906.43299999999999</v>
      </c>
      <c r="O16" s="243"/>
      <c r="P16" s="244">
        <f t="shared" si="1"/>
        <v>0</v>
      </c>
      <c r="Q16" s="245">
        <f t="shared" si="2"/>
        <v>0</v>
      </c>
    </row>
    <row r="17" spans="1:17" ht="10.35" customHeight="1" x14ac:dyDescent="0.25">
      <c r="A17" s="164" t="s">
        <v>1448</v>
      </c>
      <c r="B17" s="164" t="s">
        <v>865</v>
      </c>
      <c r="C17" s="631" t="s">
        <v>2549</v>
      </c>
      <c r="D17" s="79" t="s">
        <v>33</v>
      </c>
      <c r="E17" s="93">
        <v>21.21</v>
      </c>
      <c r="F17" s="93">
        <v>0</v>
      </c>
      <c r="G17" s="93">
        <v>0</v>
      </c>
      <c r="H17" s="93">
        <f t="shared" si="5"/>
        <v>21.21</v>
      </c>
      <c r="I17" s="93">
        <v>0</v>
      </c>
      <c r="J17" s="93">
        <v>0</v>
      </c>
      <c r="K17" s="93">
        <v>0</v>
      </c>
      <c r="L17" s="93">
        <v>0</v>
      </c>
      <c r="M17" s="93">
        <f>IF(OR(H17="NA",I17="NA",J17="NA",K17="NA",L17="NA"),"NA",IF(AND(H17="",I17="",J17="",K17="",L17=""),"",SUM(H17:L17)))</f>
        <v>21.21</v>
      </c>
      <c r="N17" s="696">
        <f t="shared" ref="N17:N20" si="8">H17+I17</f>
        <v>21.21</v>
      </c>
      <c r="O17" s="243"/>
      <c r="P17" s="244">
        <f t="shared" si="1"/>
        <v>0</v>
      </c>
      <c r="Q17" s="245">
        <f t="shared" si="2"/>
        <v>0</v>
      </c>
    </row>
    <row r="18" spans="1:17" ht="10.35" customHeight="1" x14ac:dyDescent="0.25">
      <c r="A18" s="164" t="s">
        <v>1449</v>
      </c>
      <c r="B18" s="164" t="s">
        <v>866</v>
      </c>
      <c r="C18" s="631" t="s">
        <v>2550</v>
      </c>
      <c r="D18" s="79" t="s">
        <v>33</v>
      </c>
      <c r="E18" s="93">
        <v>0</v>
      </c>
      <c r="F18" s="93">
        <v>0</v>
      </c>
      <c r="G18" s="93">
        <v>0</v>
      </c>
      <c r="H18" s="93">
        <f t="shared" si="5"/>
        <v>0</v>
      </c>
      <c r="I18" s="93">
        <v>0</v>
      </c>
      <c r="J18" s="93">
        <v>0</v>
      </c>
      <c r="K18" s="93">
        <v>0</v>
      </c>
      <c r="L18" s="93">
        <v>0</v>
      </c>
      <c r="M18" s="93">
        <f>IF(OR(H18="NA",I18="NA",J18="NA",K18="NA",L18="NA"),"NA",IF(AND(H18="",I18="",J18="",K18="",L18=""),"",SUM(H18:L18)))</f>
        <v>0</v>
      </c>
      <c r="N18" s="696">
        <f t="shared" si="8"/>
        <v>0</v>
      </c>
      <c r="O18" s="243"/>
      <c r="P18" s="244">
        <f t="shared" si="1"/>
        <v>0</v>
      </c>
      <c r="Q18" s="245">
        <f t="shared" si="2"/>
        <v>0</v>
      </c>
    </row>
    <row r="19" spans="1:17" ht="10.35" customHeight="1" x14ac:dyDescent="0.25">
      <c r="A19" s="164" t="s">
        <v>2246</v>
      </c>
      <c r="B19" s="164" t="s">
        <v>867</v>
      </c>
      <c r="C19" s="631" t="s">
        <v>2551</v>
      </c>
      <c r="D19" s="79" t="s">
        <v>33</v>
      </c>
      <c r="E19" s="93">
        <v>0.216</v>
      </c>
      <c r="F19" s="93">
        <v>0</v>
      </c>
      <c r="G19" s="93">
        <v>0</v>
      </c>
      <c r="H19" s="93">
        <f t="shared" si="5"/>
        <v>0.216</v>
      </c>
      <c r="I19" s="93">
        <v>0</v>
      </c>
      <c r="J19" s="93">
        <v>0</v>
      </c>
      <c r="K19" s="93">
        <v>0</v>
      </c>
      <c r="L19" s="93">
        <v>0</v>
      </c>
      <c r="M19" s="93">
        <f>IF(OR(H19="NA",I19="NA",J19="NA",K19="NA",L19="NA"),"NA",IF(AND(H19="",I19="",J19="",K19="",L19=""),"",SUM(H19:L19)))</f>
        <v>0.216</v>
      </c>
      <c r="N19" s="696">
        <f t="shared" si="8"/>
        <v>0.216</v>
      </c>
      <c r="O19" s="243"/>
      <c r="P19" s="244">
        <f t="shared" si="1"/>
        <v>0</v>
      </c>
      <c r="Q19" s="245">
        <f t="shared" si="2"/>
        <v>0</v>
      </c>
    </row>
    <row r="20" spans="1:17" ht="10.35" customHeight="1" x14ac:dyDescent="0.25">
      <c r="A20" s="164" t="s">
        <v>1450</v>
      </c>
      <c r="B20" s="164" t="s">
        <v>868</v>
      </c>
      <c r="C20" s="631" t="s">
        <v>2552</v>
      </c>
      <c r="D20" s="79" t="s">
        <v>33</v>
      </c>
      <c r="E20" s="93">
        <v>0</v>
      </c>
      <c r="F20" s="93">
        <v>0</v>
      </c>
      <c r="G20" s="93">
        <v>0</v>
      </c>
      <c r="H20" s="93">
        <f t="shared" si="5"/>
        <v>0</v>
      </c>
      <c r="I20" s="93">
        <v>0</v>
      </c>
      <c r="J20" s="93">
        <v>0</v>
      </c>
      <c r="K20" s="93">
        <v>0</v>
      </c>
      <c r="L20" s="93">
        <v>0</v>
      </c>
      <c r="M20" s="93">
        <f>IF(OR(H20="NA",I20="NA",J20="NA",K20="NA",L20="NA"),"NA",IF(AND(H20="",I20="",J20="",K20="",L20=""),"",SUM(H20:L20)))</f>
        <v>0</v>
      </c>
      <c r="N20" s="696">
        <f t="shared" si="8"/>
        <v>0</v>
      </c>
      <c r="O20" s="243"/>
      <c r="P20" s="244">
        <f t="shared" si="1"/>
        <v>0</v>
      </c>
      <c r="Q20" s="245">
        <f t="shared" si="2"/>
        <v>0</v>
      </c>
    </row>
    <row r="21" spans="1:17" ht="15" customHeight="1" x14ac:dyDescent="0.25">
      <c r="A21" s="164" t="s">
        <v>1451</v>
      </c>
      <c r="B21" s="163" t="s">
        <v>869</v>
      </c>
      <c r="C21" s="630" t="s">
        <v>2553</v>
      </c>
      <c r="D21" s="79" t="s">
        <v>33</v>
      </c>
      <c r="E21" s="93">
        <f t="shared" ref="E21:N21" si="9">IF(OR(E22="NA",E27="NA",E28="NA",E29="NA",E30="NA",E33="NA"),"NA",IF(AND(E22="",E27="",E28="",E29="",E30="",E33=""),"",SUM(E22)+SUM(E27:E30)+SUM(E33)))</f>
        <v>53248.029000000002</v>
      </c>
      <c r="F21" s="93">
        <f t="shared" si="9"/>
        <v>650.947</v>
      </c>
      <c r="G21" s="93">
        <v>-0.154</v>
      </c>
      <c r="H21" s="93">
        <f t="shared" si="9"/>
        <v>53898.822000000007</v>
      </c>
      <c r="I21" s="93">
        <f t="shared" si="9"/>
        <v>1226.597</v>
      </c>
      <c r="J21" s="93">
        <f t="shared" si="9"/>
        <v>5613.7610000000004</v>
      </c>
      <c r="K21" s="93">
        <f t="shared" si="9"/>
        <v>11107.230000000001</v>
      </c>
      <c r="L21" s="93">
        <f t="shared" si="9"/>
        <v>-47.777000000000001</v>
      </c>
      <c r="M21" s="93">
        <f t="shared" si="9"/>
        <v>71798.633000000016</v>
      </c>
      <c r="N21" s="93">
        <f t="shared" si="9"/>
        <v>55125.419000000002</v>
      </c>
      <c r="O21" s="243"/>
      <c r="P21" s="244">
        <f t="shared" si="1"/>
        <v>7.2759576141834259E-12</v>
      </c>
      <c r="Q21" s="245">
        <f t="shared" si="2"/>
        <v>1.4551915228366852E-11</v>
      </c>
    </row>
    <row r="22" spans="1:17" ht="10.35" customHeight="1" x14ac:dyDescent="0.25">
      <c r="A22" s="164" t="s">
        <v>1452</v>
      </c>
      <c r="B22" s="164" t="s">
        <v>870</v>
      </c>
      <c r="C22" s="631" t="s">
        <v>2554</v>
      </c>
      <c r="D22" s="79" t="s">
        <v>33</v>
      </c>
      <c r="E22" s="93">
        <f t="shared" ref="E22:N22" si="10">IF(OR(E23="NA",E24="NA",E25="NA",E26="NA"),"NA",IF(AND(E23="",E24="",E25="",E26=""),"",SUM(E23:E26)))</f>
        <v>47512.894</v>
      </c>
      <c r="F22" s="93">
        <f t="shared" si="10"/>
        <v>0</v>
      </c>
      <c r="G22" s="93">
        <f t="shared" si="10"/>
        <v>0</v>
      </c>
      <c r="H22" s="93">
        <f t="shared" si="10"/>
        <v>47512.894</v>
      </c>
      <c r="I22" s="93">
        <f t="shared" si="10"/>
        <v>0</v>
      </c>
      <c r="J22" s="93">
        <f t="shared" si="10"/>
        <v>1275.29</v>
      </c>
      <c r="K22" s="93">
        <f t="shared" si="10"/>
        <v>7252.9890000000005</v>
      </c>
      <c r="L22" s="93">
        <f t="shared" si="10"/>
        <v>-20.428000000000001</v>
      </c>
      <c r="M22" s="93">
        <f t="shared" si="10"/>
        <v>56020.745000000003</v>
      </c>
      <c r="N22" s="93">
        <f t="shared" si="10"/>
        <v>47512.894</v>
      </c>
      <c r="O22" s="243"/>
      <c r="P22" s="244">
        <f t="shared" si="1"/>
        <v>0</v>
      </c>
      <c r="Q22" s="245">
        <f t="shared" si="2"/>
        <v>0</v>
      </c>
    </row>
    <row r="23" spans="1:17" ht="10.35" customHeight="1" x14ac:dyDescent="0.25">
      <c r="A23" s="164" t="s">
        <v>1453</v>
      </c>
      <c r="B23" s="164" t="s">
        <v>871</v>
      </c>
      <c r="C23" s="632" t="s">
        <v>2555</v>
      </c>
      <c r="D23" s="79" t="s">
        <v>33</v>
      </c>
      <c r="E23" s="696">
        <v>40729.993999999999</v>
      </c>
      <c r="F23" s="93">
        <v>0</v>
      </c>
      <c r="G23" s="93">
        <v>0</v>
      </c>
      <c r="H23" s="93">
        <f t="shared" ref="H23:H29" si="11">IF(OR(E23="NA",F23="NA",G23="NA"),"NA",IF(AND(E23="",F23="",G23=""),"",SUM(E23:G23)))</f>
        <v>40729.993999999999</v>
      </c>
      <c r="I23" s="93">
        <v>0</v>
      </c>
      <c r="J23" s="93">
        <v>316.06299999999999</v>
      </c>
      <c r="K23" s="93">
        <v>29.388999999999999</v>
      </c>
      <c r="L23" s="93">
        <v>-3.11</v>
      </c>
      <c r="M23" s="93">
        <f t="shared" ref="M23:M29" si="12">IF(OR(H23="NA",I23="NA",J23="NA",K23="NA",L23="NA"),"NA",IF(AND(H23="",I23="",J23="",K23="",L23=""),"",SUM(H23:L23)))</f>
        <v>41072.336000000003</v>
      </c>
      <c r="N23" s="93">
        <f>H23+I23</f>
        <v>40729.993999999999</v>
      </c>
      <c r="O23" s="243"/>
      <c r="P23" s="244">
        <f t="shared" si="1"/>
        <v>0</v>
      </c>
      <c r="Q23" s="245">
        <f t="shared" si="2"/>
        <v>0</v>
      </c>
    </row>
    <row r="24" spans="1:17" ht="10.35" customHeight="1" x14ac:dyDescent="0.25">
      <c r="A24" s="164" t="s">
        <v>1454</v>
      </c>
      <c r="B24" s="164" t="s">
        <v>872</v>
      </c>
      <c r="C24" s="632" t="s">
        <v>2556</v>
      </c>
      <c r="D24" s="79" t="s">
        <v>33</v>
      </c>
      <c r="E24" s="93">
        <v>0</v>
      </c>
      <c r="F24" s="93">
        <v>0</v>
      </c>
      <c r="G24" s="93">
        <v>0</v>
      </c>
      <c r="H24" s="93">
        <f t="shared" si="11"/>
        <v>0</v>
      </c>
      <c r="I24" s="93">
        <v>0</v>
      </c>
      <c r="J24" s="93">
        <v>8.7170000000000005</v>
      </c>
      <c r="K24" s="93">
        <v>7097.2290000000003</v>
      </c>
      <c r="L24" s="93">
        <v>-17.266000000000002</v>
      </c>
      <c r="M24" s="93">
        <f t="shared" si="12"/>
        <v>7088.68</v>
      </c>
      <c r="N24" s="696">
        <f t="shared" ref="N24:N29" si="13">H24+I24</f>
        <v>0</v>
      </c>
      <c r="O24" s="243"/>
      <c r="P24" s="244">
        <f t="shared" si="1"/>
        <v>0</v>
      </c>
      <c r="Q24" s="245">
        <f t="shared" si="2"/>
        <v>0</v>
      </c>
    </row>
    <row r="25" spans="1:17" ht="10.35" customHeight="1" x14ac:dyDescent="0.25">
      <c r="A25" s="164" t="s">
        <v>1455</v>
      </c>
      <c r="B25" s="164" t="s">
        <v>873</v>
      </c>
      <c r="C25" s="632" t="s">
        <v>2557</v>
      </c>
      <c r="D25" s="79" t="s">
        <v>33</v>
      </c>
      <c r="E25" s="93">
        <v>0</v>
      </c>
      <c r="F25" s="93">
        <v>0</v>
      </c>
      <c r="G25" s="93">
        <v>0</v>
      </c>
      <c r="H25" s="93">
        <f t="shared" si="11"/>
        <v>0</v>
      </c>
      <c r="I25" s="93">
        <v>0</v>
      </c>
      <c r="J25" s="93">
        <v>0</v>
      </c>
      <c r="K25" s="93">
        <v>0</v>
      </c>
      <c r="L25" s="93">
        <v>0</v>
      </c>
      <c r="M25" s="93">
        <f t="shared" si="12"/>
        <v>0</v>
      </c>
      <c r="N25" s="696">
        <f t="shared" si="13"/>
        <v>0</v>
      </c>
      <c r="O25" s="243"/>
      <c r="P25" s="244">
        <f t="shared" si="1"/>
        <v>0</v>
      </c>
      <c r="Q25" s="245">
        <f t="shared" si="2"/>
        <v>0</v>
      </c>
    </row>
    <row r="26" spans="1:17" ht="10.35" customHeight="1" x14ac:dyDescent="0.25">
      <c r="A26" s="164" t="s">
        <v>1790</v>
      </c>
      <c r="B26" s="164" t="s">
        <v>874</v>
      </c>
      <c r="C26" s="632" t="s">
        <v>2558</v>
      </c>
      <c r="D26" s="79" t="s">
        <v>33</v>
      </c>
      <c r="E26" s="93">
        <v>6782.9000000000005</v>
      </c>
      <c r="F26" s="93">
        <v>0</v>
      </c>
      <c r="G26" s="93">
        <v>0</v>
      </c>
      <c r="H26" s="93">
        <f t="shared" si="11"/>
        <v>6782.9000000000005</v>
      </c>
      <c r="I26" s="93">
        <v>0</v>
      </c>
      <c r="J26" s="93">
        <v>950.51</v>
      </c>
      <c r="K26" s="93">
        <v>126.37100000000001</v>
      </c>
      <c r="L26" s="93">
        <v>-5.2000000000000005E-2</v>
      </c>
      <c r="M26" s="93">
        <f t="shared" si="12"/>
        <v>7859.7290000000012</v>
      </c>
      <c r="N26" s="696">
        <f t="shared" si="13"/>
        <v>6782.9000000000005</v>
      </c>
      <c r="O26" s="243"/>
      <c r="P26" s="244">
        <f t="shared" si="1"/>
        <v>0</v>
      </c>
      <c r="Q26" s="245">
        <f t="shared" si="2"/>
        <v>0</v>
      </c>
    </row>
    <row r="27" spans="1:17" ht="10.35" customHeight="1" x14ac:dyDescent="0.25">
      <c r="A27" s="164" t="s">
        <v>1456</v>
      </c>
      <c r="B27" s="164" t="s">
        <v>875</v>
      </c>
      <c r="C27" s="631" t="s">
        <v>2559</v>
      </c>
      <c r="D27" s="79" t="s">
        <v>33</v>
      </c>
      <c r="E27" s="93">
        <v>3344.4700000000003</v>
      </c>
      <c r="F27" s="93">
        <v>298.56</v>
      </c>
      <c r="G27" s="93">
        <v>0</v>
      </c>
      <c r="H27" s="93">
        <f t="shared" si="11"/>
        <v>3643.03</v>
      </c>
      <c r="I27" s="93">
        <v>0</v>
      </c>
      <c r="J27" s="93">
        <v>3496.6440000000002</v>
      </c>
      <c r="K27" s="93">
        <v>1911.4290000000001</v>
      </c>
      <c r="L27" s="93">
        <v>0</v>
      </c>
      <c r="M27" s="93">
        <f t="shared" si="12"/>
        <v>9051.103000000001</v>
      </c>
      <c r="N27" s="696">
        <f t="shared" si="13"/>
        <v>3643.03</v>
      </c>
      <c r="O27" s="243"/>
      <c r="P27" s="244">
        <f t="shared" si="1"/>
        <v>0</v>
      </c>
      <c r="Q27" s="245">
        <f t="shared" si="2"/>
        <v>0</v>
      </c>
    </row>
    <row r="28" spans="1:17" ht="10.35" customHeight="1" x14ac:dyDescent="0.25">
      <c r="A28" s="164" t="s">
        <v>1457</v>
      </c>
      <c r="B28" s="164" t="s">
        <v>876</v>
      </c>
      <c r="C28" s="631" t="s">
        <v>2560</v>
      </c>
      <c r="D28" s="79" t="s">
        <v>33</v>
      </c>
      <c r="E28" s="93">
        <v>497.43900000000002</v>
      </c>
      <c r="F28" s="93">
        <v>9.2539999999999996</v>
      </c>
      <c r="G28" s="93">
        <v>0</v>
      </c>
      <c r="H28" s="93">
        <f t="shared" si="11"/>
        <v>506.69300000000004</v>
      </c>
      <c r="I28" s="93">
        <v>0</v>
      </c>
      <c r="J28" s="93">
        <v>127.151</v>
      </c>
      <c r="K28" s="93">
        <v>53.575000000000003</v>
      </c>
      <c r="L28" s="93">
        <v>-1.554</v>
      </c>
      <c r="M28" s="93">
        <f t="shared" si="12"/>
        <v>685.86500000000012</v>
      </c>
      <c r="N28" s="696">
        <f t="shared" si="13"/>
        <v>506.69300000000004</v>
      </c>
      <c r="O28" s="243"/>
      <c r="P28" s="244">
        <f t="shared" si="1"/>
        <v>0</v>
      </c>
      <c r="Q28" s="245">
        <f t="shared" si="2"/>
        <v>0</v>
      </c>
    </row>
    <row r="29" spans="1:17" ht="10.35" customHeight="1" x14ac:dyDescent="0.25">
      <c r="A29" s="164" t="s">
        <v>1458</v>
      </c>
      <c r="B29" s="164" t="s">
        <v>877</v>
      </c>
      <c r="C29" s="631" t="s">
        <v>2561</v>
      </c>
      <c r="D29" s="79" t="s">
        <v>33</v>
      </c>
      <c r="E29" s="93">
        <v>1870.413</v>
      </c>
      <c r="F29" s="93">
        <v>0</v>
      </c>
      <c r="G29" s="93">
        <v>0</v>
      </c>
      <c r="H29" s="93">
        <f t="shared" si="11"/>
        <v>1870.413</v>
      </c>
      <c r="I29" s="93">
        <v>0</v>
      </c>
      <c r="J29" s="93">
        <v>192.94300000000001</v>
      </c>
      <c r="K29" s="93">
        <v>638.41200000000003</v>
      </c>
      <c r="L29" s="93">
        <v>-1.1850000000000001</v>
      </c>
      <c r="M29" s="93">
        <f t="shared" si="12"/>
        <v>2700.5830000000001</v>
      </c>
      <c r="N29" s="696">
        <f t="shared" si="13"/>
        <v>1870.413</v>
      </c>
      <c r="O29" s="243"/>
      <c r="P29" s="244">
        <f t="shared" si="1"/>
        <v>0</v>
      </c>
      <c r="Q29" s="245">
        <f t="shared" si="2"/>
        <v>0</v>
      </c>
    </row>
    <row r="30" spans="1:17" ht="10.35" customHeight="1" x14ac:dyDescent="0.25">
      <c r="A30" s="164" t="s">
        <v>1459</v>
      </c>
      <c r="B30" s="164" t="s">
        <v>878</v>
      </c>
      <c r="C30" s="631" t="s">
        <v>2562</v>
      </c>
      <c r="D30" s="79" t="s">
        <v>33</v>
      </c>
      <c r="E30" s="93">
        <f t="shared" ref="E30:N30" si="14">IF(OR(E31="NA",E32="NA"),"NA",IF(AND(E31="",E32=""),"",SUM(E31:E32)))</f>
        <v>2.9769999999999999</v>
      </c>
      <c r="F30" s="93">
        <f t="shared" si="14"/>
        <v>343.13299999999998</v>
      </c>
      <c r="G30" s="93">
        <f t="shared" si="14"/>
        <v>-0.154</v>
      </c>
      <c r="H30" s="93">
        <f t="shared" si="14"/>
        <v>345.95600000000002</v>
      </c>
      <c r="I30" s="93">
        <f t="shared" si="14"/>
        <v>1226.597</v>
      </c>
      <c r="J30" s="93">
        <f t="shared" si="14"/>
        <v>521.73299999999995</v>
      </c>
      <c r="K30" s="93">
        <f t="shared" si="14"/>
        <v>1241.1600000000001</v>
      </c>
      <c r="L30" s="93">
        <f t="shared" si="14"/>
        <v>-24.61</v>
      </c>
      <c r="M30" s="93">
        <f t="shared" si="14"/>
        <v>3310.8360000000002</v>
      </c>
      <c r="N30" s="93">
        <f t="shared" si="14"/>
        <v>1572.5529999999999</v>
      </c>
      <c r="O30" s="243"/>
      <c r="P30" s="244">
        <f t="shared" si="1"/>
        <v>5.6843418860808015E-14</v>
      </c>
      <c r="Q30" s="245">
        <f t="shared" si="2"/>
        <v>4.5474735088646412E-13</v>
      </c>
    </row>
    <row r="31" spans="1:17" ht="10.35" customHeight="1" x14ac:dyDescent="0.25">
      <c r="A31" s="164" t="s">
        <v>1460</v>
      </c>
      <c r="B31" s="164" t="s">
        <v>879</v>
      </c>
      <c r="C31" s="632" t="s">
        <v>2563</v>
      </c>
      <c r="D31" s="79" t="s">
        <v>33</v>
      </c>
      <c r="E31" s="93">
        <v>0</v>
      </c>
      <c r="F31" s="93">
        <v>6.8900000000000006</v>
      </c>
      <c r="G31" s="93">
        <v>-2.3E-2</v>
      </c>
      <c r="H31" s="93">
        <f>IF(OR(E31="NA",F31="NA",G31="NA"),"NA",IF(AND(E31="",F31="",G31=""),"",SUM(E31:G31)))</f>
        <v>6.8670000000000009</v>
      </c>
      <c r="I31" s="93">
        <v>1226.597</v>
      </c>
      <c r="J31" s="93">
        <v>519.48699999999997</v>
      </c>
      <c r="K31" s="93">
        <v>747.30600000000004</v>
      </c>
      <c r="L31" s="93">
        <v>-19.324999999999999</v>
      </c>
      <c r="M31" s="93">
        <f>IF(OR(H31="NA",I31="NA",J31="NA",K31="NA",L31="NA"),"NA",IF(AND(H31="",I31="",J31="",K31="",L31=""),"",SUM(H31:L31)))</f>
        <v>2480.9320000000002</v>
      </c>
      <c r="N31" s="93">
        <f>H31+I31</f>
        <v>1233.4639999999999</v>
      </c>
      <c r="O31" s="243"/>
      <c r="P31" s="244">
        <f t="shared" si="1"/>
        <v>0</v>
      </c>
      <c r="Q31" s="245">
        <f t="shared" si="2"/>
        <v>0</v>
      </c>
    </row>
    <row r="32" spans="1:17" ht="10.35" customHeight="1" x14ac:dyDescent="0.25">
      <c r="A32" s="164" t="s">
        <v>1461</v>
      </c>
      <c r="B32" s="164" t="s">
        <v>880</v>
      </c>
      <c r="C32" s="632" t="s">
        <v>2564</v>
      </c>
      <c r="D32" s="79" t="s">
        <v>33</v>
      </c>
      <c r="E32" s="93">
        <v>2.9769999999999999</v>
      </c>
      <c r="F32" s="93">
        <v>336.24299999999999</v>
      </c>
      <c r="G32" s="93">
        <v>-0.13100000000000001</v>
      </c>
      <c r="H32" s="93">
        <f>IF(OR(E32="NA",F32="NA",G32="NA"),"NA",IF(AND(E32="",F32="",G32=""),"",SUM(E32:G32)))</f>
        <v>339.089</v>
      </c>
      <c r="I32" s="93">
        <v>0</v>
      </c>
      <c r="J32" s="93">
        <v>2.246</v>
      </c>
      <c r="K32" s="93">
        <v>493.85399999999998</v>
      </c>
      <c r="L32" s="93">
        <v>-5.2850000000000001</v>
      </c>
      <c r="M32" s="93">
        <f>IF(OR(H32="NA",I32="NA",J32="NA",K32="NA",L32="NA"),"NA",IF(AND(H32="",I32="",J32="",K32="",L32=""),"",SUM(H32:L32)))</f>
        <v>829.904</v>
      </c>
      <c r="N32" s="696">
        <f t="shared" ref="N32:N33" si="15">H32+I32</f>
        <v>339.089</v>
      </c>
      <c r="O32" s="243"/>
      <c r="P32" s="244">
        <f t="shared" si="1"/>
        <v>0</v>
      </c>
      <c r="Q32" s="245">
        <f t="shared" si="2"/>
        <v>0</v>
      </c>
    </row>
    <row r="33" spans="1:17" ht="10.35" customHeight="1" x14ac:dyDescent="0.25">
      <c r="A33" s="164" t="s">
        <v>1462</v>
      </c>
      <c r="B33" s="164" t="s">
        <v>881</v>
      </c>
      <c r="C33" s="631" t="s">
        <v>2565</v>
      </c>
      <c r="D33" s="79" t="s">
        <v>33</v>
      </c>
      <c r="E33" s="93">
        <v>19.836000000000002</v>
      </c>
      <c r="F33" s="93">
        <v>0</v>
      </c>
      <c r="G33" s="93">
        <v>0</v>
      </c>
      <c r="H33" s="93">
        <f>IF(OR(E33="NA",F33="NA",G33="NA"),"NA",IF(AND(E33="",F33="",G33=""),"",SUM(E33:G33)))</f>
        <v>19.836000000000002</v>
      </c>
      <c r="I33" s="93">
        <v>0</v>
      </c>
      <c r="J33" s="93">
        <v>0</v>
      </c>
      <c r="K33" s="93">
        <v>9.6650000000000009</v>
      </c>
      <c r="L33" s="93">
        <v>0</v>
      </c>
      <c r="M33" s="93">
        <f>IF(OR(H33="NA",I33="NA",J33="NA",K33="NA",L33="NA"),"NA",IF(AND(H33="",I33="",J33="",K33="",L33=""),"",SUM(H33:L33)))</f>
        <v>29.501000000000005</v>
      </c>
      <c r="N33" s="696">
        <f t="shared" si="15"/>
        <v>19.836000000000002</v>
      </c>
      <c r="O33" s="243"/>
      <c r="P33" s="244">
        <f t="shared" si="1"/>
        <v>0</v>
      </c>
      <c r="Q33" s="245">
        <f t="shared" si="2"/>
        <v>0</v>
      </c>
    </row>
    <row r="34" spans="1:17" ht="15" customHeight="1" x14ac:dyDescent="0.25">
      <c r="A34" s="164" t="s">
        <v>1463</v>
      </c>
      <c r="B34" s="163" t="s">
        <v>882</v>
      </c>
      <c r="C34" s="630" t="s">
        <v>2566</v>
      </c>
      <c r="D34" s="79" t="s">
        <v>33</v>
      </c>
      <c r="E34" s="93">
        <f t="shared" ref="E34:N34" si="16">IF(OR(E35="NA",E36="NA",E37="NA",E38="NA",E39="NA",E40="NA"),"NA",IF(AND(E35="",E36="",E37="",E38="",E39="",E40=""),"",SUM(E35:E40)))</f>
        <v>5355.9139999999998</v>
      </c>
      <c r="F34" s="93">
        <f t="shared" si="16"/>
        <v>0</v>
      </c>
      <c r="G34" s="93">
        <f t="shared" si="16"/>
        <v>0</v>
      </c>
      <c r="H34" s="93">
        <f t="shared" si="16"/>
        <v>5355.9139999999998</v>
      </c>
      <c r="I34" s="93">
        <f t="shared" si="16"/>
        <v>0</v>
      </c>
      <c r="J34" s="93">
        <f t="shared" si="16"/>
        <v>0</v>
      </c>
      <c r="K34" s="93">
        <f t="shared" si="16"/>
        <v>0</v>
      </c>
      <c r="L34" s="93">
        <f t="shared" si="16"/>
        <v>0</v>
      </c>
      <c r="M34" s="93">
        <f t="shared" si="16"/>
        <v>5355.9139999999998</v>
      </c>
      <c r="N34" s="93">
        <f t="shared" si="16"/>
        <v>5355.9139999999998</v>
      </c>
      <c r="O34" s="243"/>
      <c r="P34" s="244">
        <f t="shared" si="1"/>
        <v>0</v>
      </c>
      <c r="Q34" s="245">
        <f t="shared" si="2"/>
        <v>0</v>
      </c>
    </row>
    <row r="35" spans="1:17" ht="10.35" customHeight="1" x14ac:dyDescent="0.25">
      <c r="A35" s="164" t="s">
        <v>1464</v>
      </c>
      <c r="B35" s="164" t="s">
        <v>883</v>
      </c>
      <c r="C35" s="631" t="s">
        <v>2567</v>
      </c>
      <c r="D35" s="79" t="s">
        <v>33</v>
      </c>
      <c r="E35" s="93">
        <v>5246.8429999999998</v>
      </c>
      <c r="F35" s="93">
        <v>0</v>
      </c>
      <c r="G35" s="93">
        <v>0</v>
      </c>
      <c r="H35" s="93">
        <f t="shared" ref="H35:H41" si="17">IF(OR(E35="NA",F35="NA",G35="NA"),"NA",IF(AND(E35="",F35="",G35=""),"",SUM(E35:G35)))</f>
        <v>5246.8429999999998</v>
      </c>
      <c r="I35" s="93">
        <v>0</v>
      </c>
      <c r="J35" s="93">
        <v>0</v>
      </c>
      <c r="K35" s="93">
        <v>0</v>
      </c>
      <c r="L35" s="93">
        <v>0</v>
      </c>
      <c r="M35" s="93">
        <f t="shared" ref="M35:M41" si="18">IF(OR(H35="NA",I35="NA",J35="NA",K35="NA",L35="NA"),"NA",IF(AND(H35="",I35="",J35="",K35="",L35=""),"",SUM(H35:L35)))</f>
        <v>5246.8429999999998</v>
      </c>
      <c r="N35" s="93">
        <f>H35+I35</f>
        <v>5246.8429999999998</v>
      </c>
      <c r="O35" s="243"/>
      <c r="P35" s="244">
        <f t="shared" si="1"/>
        <v>0</v>
      </c>
      <c r="Q35" s="245">
        <f t="shared" si="2"/>
        <v>0</v>
      </c>
    </row>
    <row r="36" spans="1:17" ht="10.35" customHeight="1" x14ac:dyDescent="0.25">
      <c r="A36" s="164" t="s">
        <v>1465</v>
      </c>
      <c r="B36" s="164" t="s">
        <v>884</v>
      </c>
      <c r="C36" s="631" t="s">
        <v>2568</v>
      </c>
      <c r="D36" s="79" t="s">
        <v>33</v>
      </c>
      <c r="E36" s="93">
        <v>0</v>
      </c>
      <c r="F36" s="93">
        <v>0</v>
      </c>
      <c r="G36" s="93">
        <v>0</v>
      </c>
      <c r="H36" s="93">
        <f t="shared" si="17"/>
        <v>0</v>
      </c>
      <c r="I36" s="93">
        <v>0</v>
      </c>
      <c r="J36" s="93">
        <v>0</v>
      </c>
      <c r="K36" s="93">
        <v>0</v>
      </c>
      <c r="L36" s="93">
        <v>0</v>
      </c>
      <c r="M36" s="93">
        <f t="shared" si="18"/>
        <v>0</v>
      </c>
      <c r="N36" s="696">
        <f t="shared" ref="N36:N41" si="19">H36+I36</f>
        <v>0</v>
      </c>
      <c r="O36" s="243"/>
      <c r="P36" s="244">
        <f t="shared" si="1"/>
        <v>0</v>
      </c>
      <c r="Q36" s="245">
        <f t="shared" si="2"/>
        <v>0</v>
      </c>
    </row>
    <row r="37" spans="1:17" ht="10.35" customHeight="1" x14ac:dyDescent="0.25">
      <c r="A37" s="164" t="s">
        <v>1466</v>
      </c>
      <c r="B37" s="164" t="s">
        <v>885</v>
      </c>
      <c r="C37" s="631" t="s">
        <v>2569</v>
      </c>
      <c r="D37" s="79" t="s">
        <v>33</v>
      </c>
      <c r="E37" s="93">
        <v>0</v>
      </c>
      <c r="F37" s="93">
        <v>0</v>
      </c>
      <c r="G37" s="93">
        <v>0</v>
      </c>
      <c r="H37" s="93">
        <f t="shared" si="17"/>
        <v>0</v>
      </c>
      <c r="I37" s="93">
        <v>0</v>
      </c>
      <c r="J37" s="93">
        <v>0</v>
      </c>
      <c r="K37" s="93">
        <v>0</v>
      </c>
      <c r="L37" s="93">
        <v>0</v>
      </c>
      <c r="M37" s="93">
        <f t="shared" si="18"/>
        <v>0</v>
      </c>
      <c r="N37" s="696">
        <f t="shared" si="19"/>
        <v>0</v>
      </c>
      <c r="O37" s="243"/>
      <c r="P37" s="244">
        <f t="shared" si="1"/>
        <v>0</v>
      </c>
      <c r="Q37" s="245">
        <f t="shared" si="2"/>
        <v>0</v>
      </c>
    </row>
    <row r="38" spans="1:17" ht="10.35" customHeight="1" x14ac:dyDescent="0.25">
      <c r="A38" s="164" t="s">
        <v>1467</v>
      </c>
      <c r="B38" s="164" t="s">
        <v>886</v>
      </c>
      <c r="C38" s="631" t="s">
        <v>2570</v>
      </c>
      <c r="D38" s="79" t="s">
        <v>33</v>
      </c>
      <c r="E38" s="93">
        <v>0</v>
      </c>
      <c r="F38" s="93">
        <v>0</v>
      </c>
      <c r="G38" s="93">
        <v>0</v>
      </c>
      <c r="H38" s="93">
        <f t="shared" si="17"/>
        <v>0</v>
      </c>
      <c r="I38" s="93">
        <v>0</v>
      </c>
      <c r="J38" s="93">
        <v>0</v>
      </c>
      <c r="K38" s="93">
        <v>0</v>
      </c>
      <c r="L38" s="93">
        <v>0</v>
      </c>
      <c r="M38" s="93">
        <f t="shared" si="18"/>
        <v>0</v>
      </c>
      <c r="N38" s="696">
        <f t="shared" si="19"/>
        <v>0</v>
      </c>
      <c r="O38" s="243"/>
      <c r="P38" s="244">
        <f t="shared" si="1"/>
        <v>0</v>
      </c>
      <c r="Q38" s="245">
        <f t="shared" si="2"/>
        <v>0</v>
      </c>
    </row>
    <row r="39" spans="1:17" ht="10.35" customHeight="1" x14ac:dyDescent="0.25">
      <c r="A39" s="164" t="s">
        <v>1468</v>
      </c>
      <c r="B39" s="164" t="s">
        <v>887</v>
      </c>
      <c r="C39" s="631" t="s">
        <v>2571</v>
      </c>
      <c r="D39" s="79" t="s">
        <v>33</v>
      </c>
      <c r="E39" s="93">
        <v>0</v>
      </c>
      <c r="F39" s="93">
        <v>0</v>
      </c>
      <c r="G39" s="93">
        <v>0</v>
      </c>
      <c r="H39" s="93">
        <f t="shared" si="17"/>
        <v>0</v>
      </c>
      <c r="I39" s="93">
        <v>0</v>
      </c>
      <c r="J39" s="93">
        <v>0</v>
      </c>
      <c r="K39" s="93">
        <v>0</v>
      </c>
      <c r="L39" s="93">
        <v>0</v>
      </c>
      <c r="M39" s="93">
        <f t="shared" si="18"/>
        <v>0</v>
      </c>
      <c r="N39" s="696">
        <f t="shared" si="19"/>
        <v>0</v>
      </c>
      <c r="O39" s="243"/>
      <c r="P39" s="244">
        <f t="shared" si="1"/>
        <v>0</v>
      </c>
      <c r="Q39" s="245">
        <f t="shared" si="2"/>
        <v>0</v>
      </c>
    </row>
    <row r="40" spans="1:17" ht="10.35" customHeight="1" x14ac:dyDescent="0.25">
      <c r="A40" s="164" t="s">
        <v>1469</v>
      </c>
      <c r="B40" s="164" t="s">
        <v>888</v>
      </c>
      <c r="C40" s="631" t="s">
        <v>2572</v>
      </c>
      <c r="D40" s="79" t="s">
        <v>33</v>
      </c>
      <c r="E40" s="93">
        <v>109.071</v>
      </c>
      <c r="F40" s="93">
        <v>0</v>
      </c>
      <c r="G40" s="93">
        <v>0</v>
      </c>
      <c r="H40" s="93">
        <f t="shared" si="17"/>
        <v>109.071</v>
      </c>
      <c r="I40" s="93">
        <v>0</v>
      </c>
      <c r="J40" s="93">
        <v>0</v>
      </c>
      <c r="K40" s="93">
        <v>0</v>
      </c>
      <c r="L40" s="93">
        <v>0</v>
      </c>
      <c r="M40" s="93">
        <f t="shared" si="18"/>
        <v>109.071</v>
      </c>
      <c r="N40" s="696">
        <f t="shared" si="19"/>
        <v>109.071</v>
      </c>
      <c r="O40" s="243"/>
      <c r="P40" s="244">
        <f t="shared" ref="P40:P71" si="20">IF(OR(H40="NA",E40="NA",F40="NA",G40="NA"),"NA",SUM(H40)-SUM(E40:G40))</f>
        <v>0</v>
      </c>
      <c r="Q40" s="245">
        <f t="shared" ref="Q40:Q71" si="21">IF(OR(M40="NA",H40="NA",I40="NA",J40="NA",K40="NA",L40="NA"),"NA",SUM(M40)-SUM(H40:L40))</f>
        <v>0</v>
      </c>
    </row>
    <row r="41" spans="1:17" ht="15" customHeight="1" x14ac:dyDescent="0.25">
      <c r="A41" s="164" t="s">
        <v>1470</v>
      </c>
      <c r="B41" s="165" t="s">
        <v>889</v>
      </c>
      <c r="C41" s="633" t="s">
        <v>2573</v>
      </c>
      <c r="D41" s="154" t="s">
        <v>33</v>
      </c>
      <c r="E41" s="192">
        <v>5611.1170000000002</v>
      </c>
      <c r="F41" s="192">
        <v>450.346</v>
      </c>
      <c r="G41" s="192">
        <v>-36.423999999999999</v>
      </c>
      <c r="H41" s="192">
        <f t="shared" si="17"/>
        <v>6025.0389999999998</v>
      </c>
      <c r="I41" s="192">
        <v>0</v>
      </c>
      <c r="J41" s="192">
        <v>1982.864</v>
      </c>
      <c r="K41" s="192">
        <v>2326.2730000000001</v>
      </c>
      <c r="L41" s="192">
        <v>-8.1690000000000005</v>
      </c>
      <c r="M41" s="192">
        <f t="shared" si="18"/>
        <v>10326.007</v>
      </c>
      <c r="N41" s="696">
        <f t="shared" si="19"/>
        <v>6025.0389999999998</v>
      </c>
      <c r="O41" s="243"/>
      <c r="P41" s="249">
        <f t="shared" si="20"/>
        <v>0</v>
      </c>
      <c r="Q41" s="250">
        <f t="shared" si="21"/>
        <v>0</v>
      </c>
    </row>
    <row r="42" spans="1:17" ht="15" customHeight="1" x14ac:dyDescent="0.25">
      <c r="A42" s="164" t="s">
        <v>1471</v>
      </c>
      <c r="B42" s="163" t="s">
        <v>177</v>
      </c>
      <c r="C42" s="625" t="s">
        <v>2574</v>
      </c>
      <c r="D42" s="79" t="s">
        <v>33</v>
      </c>
      <c r="E42" s="94">
        <f t="shared" ref="E42:N42" si="22">IF(OR(E43="NA",E48="NA"),"NA",IF(AND(E43="",E48=""),"",SUM(E43)+SUM(E48)))</f>
        <v>616.46199999999999</v>
      </c>
      <c r="F42" s="94">
        <f t="shared" si="22"/>
        <v>0</v>
      </c>
      <c r="G42" s="94">
        <f t="shared" si="22"/>
        <v>-604.66589999999997</v>
      </c>
      <c r="H42" s="94">
        <f t="shared" si="22"/>
        <v>11.796100000000024</v>
      </c>
      <c r="I42" s="94">
        <f t="shared" si="22"/>
        <v>19115.743000000002</v>
      </c>
      <c r="J42" s="94">
        <f t="shared" si="22"/>
        <v>2.738</v>
      </c>
      <c r="K42" s="94">
        <f t="shared" si="22"/>
        <v>0</v>
      </c>
      <c r="L42" s="94">
        <f t="shared" si="22"/>
        <v>-9.1920000000000002</v>
      </c>
      <c r="M42" s="94">
        <f t="shared" si="22"/>
        <v>19121.085100000004</v>
      </c>
      <c r="N42" s="94">
        <f t="shared" si="22"/>
        <v>19127.539100000002</v>
      </c>
      <c r="O42" s="243"/>
      <c r="P42" s="244">
        <f t="shared" si="20"/>
        <v>0</v>
      </c>
      <c r="Q42" s="245">
        <f t="shared" si="21"/>
        <v>0</v>
      </c>
    </row>
    <row r="43" spans="1:17" ht="15" customHeight="1" x14ac:dyDescent="0.25">
      <c r="A43" s="164" t="s">
        <v>1791</v>
      </c>
      <c r="B43" s="163" t="s">
        <v>890</v>
      </c>
      <c r="C43" s="630" t="s">
        <v>2575</v>
      </c>
      <c r="D43" s="79" t="s">
        <v>33</v>
      </c>
      <c r="E43" s="93">
        <f t="shared" ref="E43:N43" si="23">IF(OR(E44="NA",E45="NA",E46="NA",E47="NA"),"NA",IF(AND(E44="",E45="",E46="",E47=""),"",SUM(E44:E47)))</f>
        <v>616.46199999999999</v>
      </c>
      <c r="F43" s="93">
        <f t="shared" si="23"/>
        <v>0</v>
      </c>
      <c r="G43" s="93">
        <f t="shared" si="23"/>
        <v>-604.66589999999997</v>
      </c>
      <c r="H43" s="93">
        <f t="shared" si="23"/>
        <v>11.796100000000024</v>
      </c>
      <c r="I43" s="93">
        <f t="shared" si="23"/>
        <v>19115.743000000002</v>
      </c>
      <c r="J43" s="93">
        <f t="shared" si="23"/>
        <v>2.738</v>
      </c>
      <c r="K43" s="93">
        <f t="shared" si="23"/>
        <v>0</v>
      </c>
      <c r="L43" s="93">
        <f t="shared" si="23"/>
        <v>-9.1920000000000002</v>
      </c>
      <c r="M43" s="93">
        <f t="shared" si="23"/>
        <v>19121.085100000004</v>
      </c>
      <c r="N43" s="93">
        <f t="shared" si="23"/>
        <v>19127.539100000002</v>
      </c>
      <c r="O43" s="243"/>
      <c r="P43" s="244">
        <f t="shared" si="20"/>
        <v>0</v>
      </c>
      <c r="Q43" s="245">
        <f t="shared" si="21"/>
        <v>0</v>
      </c>
    </row>
    <row r="44" spans="1:17" ht="10.35" customHeight="1" x14ac:dyDescent="0.25">
      <c r="A44" s="164" t="s">
        <v>1472</v>
      </c>
      <c r="B44" s="164" t="s">
        <v>891</v>
      </c>
      <c r="C44" s="631" t="s">
        <v>2576</v>
      </c>
      <c r="D44" s="79" t="s">
        <v>33</v>
      </c>
      <c r="E44" s="93">
        <v>616.46199999999999</v>
      </c>
      <c r="F44" s="93">
        <v>0</v>
      </c>
      <c r="G44" s="93">
        <v>-604.66589999999997</v>
      </c>
      <c r="H44" s="93">
        <f>IF(OR(E44="NA",F44="NA",G44="NA"),"NA",IF(AND(E44="",F44="",G44=""),"",SUM(E44:G44)))</f>
        <v>11.796100000000024</v>
      </c>
      <c r="I44" s="93">
        <v>19115.743000000002</v>
      </c>
      <c r="J44" s="93">
        <v>2.738</v>
      </c>
      <c r="K44" s="93">
        <v>0</v>
      </c>
      <c r="L44" s="93">
        <v>-9.1920000000000002</v>
      </c>
      <c r="M44" s="93">
        <f>IF(OR(H44="NA",I44="NA",J44="NA",K44="NA",L44="NA"),"NA",IF(AND(H44="",I44="",J44="",K44="",L44=""),"",SUM(H44:L44)))</f>
        <v>19121.085100000004</v>
      </c>
      <c r="N44" s="93">
        <f>H44+I44</f>
        <v>19127.539100000002</v>
      </c>
      <c r="O44" s="243"/>
      <c r="P44" s="244">
        <f t="shared" si="20"/>
        <v>0</v>
      </c>
      <c r="Q44" s="245">
        <f t="shared" si="21"/>
        <v>0</v>
      </c>
    </row>
    <row r="45" spans="1:17" ht="10.35" customHeight="1" x14ac:dyDescent="0.25">
      <c r="A45" s="164" t="s">
        <v>1473</v>
      </c>
      <c r="B45" s="164" t="s">
        <v>892</v>
      </c>
      <c r="C45" s="631" t="s">
        <v>2577</v>
      </c>
      <c r="D45" s="79" t="s">
        <v>33</v>
      </c>
      <c r="E45" s="93">
        <v>0</v>
      </c>
      <c r="F45" s="93">
        <v>0</v>
      </c>
      <c r="G45" s="93">
        <v>0</v>
      </c>
      <c r="H45" s="93">
        <f>IF(OR(E45="NA",F45="NA",G45="NA"),"NA",IF(AND(E45="",F45="",G45=""),"",SUM(E45:G45)))</f>
        <v>0</v>
      </c>
      <c r="I45" s="93">
        <v>0</v>
      </c>
      <c r="J45" s="93">
        <v>0</v>
      </c>
      <c r="K45" s="93">
        <v>0</v>
      </c>
      <c r="L45" s="93">
        <v>0</v>
      </c>
      <c r="M45" s="93">
        <f>IF(OR(H45="NA",I45="NA",J45="NA",K45="NA",L45="NA"),"NA",IF(AND(H45="",I45="",J45="",K45="",L45=""),"",SUM(H45:L45)))</f>
        <v>0</v>
      </c>
      <c r="N45" s="696">
        <f t="shared" ref="N45:N47" si="24">H45+I45</f>
        <v>0</v>
      </c>
      <c r="O45" s="243"/>
      <c r="P45" s="244">
        <f t="shared" si="20"/>
        <v>0</v>
      </c>
      <c r="Q45" s="245">
        <f t="shared" si="21"/>
        <v>0</v>
      </c>
    </row>
    <row r="46" spans="1:17" ht="10.35" customHeight="1" x14ac:dyDescent="0.25">
      <c r="A46" s="164" t="s">
        <v>1474</v>
      </c>
      <c r="B46" s="164" t="s">
        <v>893</v>
      </c>
      <c r="C46" s="631" t="s">
        <v>2578</v>
      </c>
      <c r="D46" s="79" t="s">
        <v>33</v>
      </c>
      <c r="E46" s="93">
        <v>0</v>
      </c>
      <c r="F46" s="93">
        <v>0</v>
      </c>
      <c r="G46" s="93">
        <v>0</v>
      </c>
      <c r="H46" s="93">
        <f>IF(OR(E46="NA",F46="NA",G46="NA"),"NA",IF(AND(E46="",F46="",G46=""),"",SUM(E46:G46)))</f>
        <v>0</v>
      </c>
      <c r="I46" s="93">
        <v>0</v>
      </c>
      <c r="J46" s="93">
        <v>0</v>
      </c>
      <c r="K46" s="93">
        <v>0</v>
      </c>
      <c r="L46" s="93">
        <v>0</v>
      </c>
      <c r="M46" s="93">
        <f>IF(OR(H46="NA",I46="NA",J46="NA",K46="NA",L46="NA"),"NA",IF(AND(H46="",I46="",J46="",K46="",L46=""),"",SUM(H46:L46)))</f>
        <v>0</v>
      </c>
      <c r="N46" s="696">
        <f t="shared" si="24"/>
        <v>0</v>
      </c>
      <c r="O46" s="243"/>
      <c r="P46" s="244">
        <f t="shared" si="20"/>
        <v>0</v>
      </c>
      <c r="Q46" s="245">
        <f t="shared" si="21"/>
        <v>0</v>
      </c>
    </row>
    <row r="47" spans="1:17" ht="10.35" customHeight="1" x14ac:dyDescent="0.25">
      <c r="A47" s="164" t="s">
        <v>1475</v>
      </c>
      <c r="B47" s="164" t="s">
        <v>894</v>
      </c>
      <c r="C47" s="631" t="s">
        <v>2579</v>
      </c>
      <c r="D47" s="79" t="s">
        <v>33</v>
      </c>
      <c r="E47" s="93">
        <v>0</v>
      </c>
      <c r="F47" s="93">
        <v>0</v>
      </c>
      <c r="G47" s="93">
        <v>0</v>
      </c>
      <c r="H47" s="93">
        <f>IF(OR(E47="NA",F47="NA",G47="NA"),"NA",IF(AND(E47="",F47="",G47=""),"",SUM(E47:G47)))</f>
        <v>0</v>
      </c>
      <c r="I47" s="93">
        <v>0</v>
      </c>
      <c r="J47" s="93">
        <v>0</v>
      </c>
      <c r="K47" s="93">
        <v>0</v>
      </c>
      <c r="L47" s="93">
        <v>0</v>
      </c>
      <c r="M47" s="93">
        <f>IF(OR(H47="NA",I47="NA",J47="NA",K47="NA",L47="NA"),"NA",IF(AND(H47="",I47="",J47="",K47="",L47=""),"",SUM(H47:L47)))</f>
        <v>0</v>
      </c>
      <c r="N47" s="696">
        <f t="shared" si="24"/>
        <v>0</v>
      </c>
      <c r="O47" s="243"/>
      <c r="P47" s="244">
        <f t="shared" si="20"/>
        <v>0</v>
      </c>
      <c r="Q47" s="245">
        <f t="shared" si="21"/>
        <v>0</v>
      </c>
    </row>
    <row r="48" spans="1:17" ht="15" customHeight="1" x14ac:dyDescent="0.25">
      <c r="A48" s="164" t="s">
        <v>1792</v>
      </c>
      <c r="B48" s="163" t="s">
        <v>895</v>
      </c>
      <c r="C48" s="630" t="s">
        <v>2580</v>
      </c>
      <c r="D48" s="79" t="s">
        <v>33</v>
      </c>
      <c r="E48" s="93">
        <f t="shared" ref="E48:N48" si="25">IF(OR(E49="NA",E50="NA",E51="NA"),"NA",IF(AND(E49="",E50="",E51=""),"",SUM(E49:E51)))</f>
        <v>0</v>
      </c>
      <c r="F48" s="93">
        <f t="shared" si="25"/>
        <v>0</v>
      </c>
      <c r="G48" s="93">
        <f t="shared" si="25"/>
        <v>0</v>
      </c>
      <c r="H48" s="93">
        <f t="shared" si="25"/>
        <v>0</v>
      </c>
      <c r="I48" s="93">
        <f t="shared" si="25"/>
        <v>0</v>
      </c>
      <c r="J48" s="93">
        <f t="shared" si="25"/>
        <v>0</v>
      </c>
      <c r="K48" s="93">
        <f t="shared" si="25"/>
        <v>0</v>
      </c>
      <c r="L48" s="93">
        <f t="shared" si="25"/>
        <v>0</v>
      </c>
      <c r="M48" s="93">
        <f t="shared" si="25"/>
        <v>0</v>
      </c>
      <c r="N48" s="93">
        <f t="shared" si="25"/>
        <v>0</v>
      </c>
      <c r="O48" s="243"/>
      <c r="P48" s="244">
        <f t="shared" si="20"/>
        <v>0</v>
      </c>
      <c r="Q48" s="245">
        <f t="shared" si="21"/>
        <v>0</v>
      </c>
    </row>
    <row r="49" spans="1:17" ht="10.35" customHeight="1" x14ac:dyDescent="0.25">
      <c r="A49" s="164" t="s">
        <v>1476</v>
      </c>
      <c r="B49" s="164" t="s">
        <v>896</v>
      </c>
      <c r="C49" s="631" t="s">
        <v>2576</v>
      </c>
      <c r="D49" s="79" t="s">
        <v>33</v>
      </c>
      <c r="E49" s="93">
        <v>0</v>
      </c>
      <c r="F49" s="93">
        <v>0</v>
      </c>
      <c r="G49" s="93">
        <v>0</v>
      </c>
      <c r="H49" s="93">
        <f>IF(OR(E49="NA",F49="NA",G49="NA"),"NA",IF(AND(E49="",F49="",G49=""),"",SUM(E49:G49)))</f>
        <v>0</v>
      </c>
      <c r="I49" s="93">
        <v>0</v>
      </c>
      <c r="J49" s="93">
        <v>0</v>
      </c>
      <c r="K49" s="93">
        <v>0</v>
      </c>
      <c r="L49" s="93">
        <v>0</v>
      </c>
      <c r="M49" s="93">
        <f>IF(OR(H49="NA",I49="NA",J49="NA",K49="NA",L49="NA"),"NA",IF(AND(H49="",I49="",J49="",K49="",L49=""),"",SUM(H49:L49)))</f>
        <v>0</v>
      </c>
      <c r="N49" s="93">
        <f>H49+I49</f>
        <v>0</v>
      </c>
      <c r="O49" s="243"/>
      <c r="P49" s="244">
        <f t="shared" si="20"/>
        <v>0</v>
      </c>
      <c r="Q49" s="245">
        <f t="shared" si="21"/>
        <v>0</v>
      </c>
    </row>
    <row r="50" spans="1:17" ht="10.35" customHeight="1" x14ac:dyDescent="0.25">
      <c r="A50" s="164" t="s">
        <v>1477</v>
      </c>
      <c r="B50" s="164" t="s">
        <v>897</v>
      </c>
      <c r="C50" s="631" t="s">
        <v>2577</v>
      </c>
      <c r="D50" s="79" t="s">
        <v>33</v>
      </c>
      <c r="E50" s="93">
        <v>0</v>
      </c>
      <c r="F50" s="93">
        <v>0</v>
      </c>
      <c r="G50" s="93">
        <v>0</v>
      </c>
      <c r="H50" s="93">
        <f>IF(OR(E50="NA",F50="NA",G50="NA"),"NA",IF(AND(E50="",F50="",G50=""),"",SUM(E50:G50)))</f>
        <v>0</v>
      </c>
      <c r="I50" s="93">
        <v>0</v>
      </c>
      <c r="J50" s="93">
        <v>0</v>
      </c>
      <c r="K50" s="93">
        <v>0</v>
      </c>
      <c r="L50" s="93">
        <v>0</v>
      </c>
      <c r="M50" s="93">
        <f>IF(OR(H50="NA",I50="NA",J50="NA",K50="NA",L50="NA"),"NA",IF(AND(H50="",I50="",J50="",K50="",L50=""),"",SUM(H50:L50)))</f>
        <v>0</v>
      </c>
      <c r="N50" s="696">
        <f t="shared" ref="N50:N51" si="26">H50+I50</f>
        <v>0</v>
      </c>
      <c r="O50" s="243"/>
      <c r="P50" s="244">
        <f t="shared" si="20"/>
        <v>0</v>
      </c>
      <c r="Q50" s="245">
        <f t="shared" si="21"/>
        <v>0</v>
      </c>
    </row>
    <row r="51" spans="1:17" ht="10.35" customHeight="1" x14ac:dyDescent="0.25">
      <c r="A51" s="164" t="s">
        <v>1478</v>
      </c>
      <c r="B51" s="166" t="s">
        <v>898</v>
      </c>
      <c r="C51" s="634" t="s">
        <v>2581</v>
      </c>
      <c r="D51" s="154" t="s">
        <v>33</v>
      </c>
      <c r="E51" s="192">
        <v>0</v>
      </c>
      <c r="F51" s="192">
        <v>0</v>
      </c>
      <c r="G51" s="192">
        <v>0</v>
      </c>
      <c r="H51" s="192">
        <f>IF(OR(E51="NA",F51="NA",G51="NA"),"NA",IF(AND(E51="",F51="",G51=""),"",SUM(E51:G51)))</f>
        <v>0</v>
      </c>
      <c r="I51" s="192">
        <v>0</v>
      </c>
      <c r="J51" s="192">
        <v>0</v>
      </c>
      <c r="K51" s="192">
        <v>0</v>
      </c>
      <c r="L51" s="192">
        <v>0</v>
      </c>
      <c r="M51" s="192">
        <f>IF(OR(H51="NA",I51="NA",J51="NA",K51="NA",L51="NA"),"NA",IF(AND(H51="",I51="",J51="",K51="",L51=""),"",SUM(H51:L51)))</f>
        <v>0</v>
      </c>
      <c r="N51" s="696">
        <f t="shared" si="26"/>
        <v>0</v>
      </c>
      <c r="O51" s="243"/>
      <c r="P51" s="249">
        <f t="shared" si="20"/>
        <v>0</v>
      </c>
      <c r="Q51" s="250">
        <f t="shared" si="21"/>
        <v>0</v>
      </c>
    </row>
    <row r="52" spans="1:17" ht="15" customHeight="1" x14ac:dyDescent="0.25">
      <c r="A52" s="164" t="s">
        <v>1479</v>
      </c>
      <c r="B52" s="163" t="s">
        <v>899</v>
      </c>
      <c r="C52" s="625" t="s">
        <v>2582</v>
      </c>
      <c r="D52" s="79" t="s">
        <v>33</v>
      </c>
      <c r="E52" s="94">
        <f t="shared" ref="E52:N52" si="27">IF(OR(E53="NA",E56="NA",E59="NA"),"NA",IF(AND(E53="",E56="",E59=""),"",SUM(E53)+SUM(E56)+SUM(E59)))</f>
        <v>2191.5702920000003</v>
      </c>
      <c r="F52" s="94">
        <f t="shared" si="27"/>
        <v>15456.097583000001</v>
      </c>
      <c r="G52" s="94">
        <f t="shared" si="27"/>
        <v>-15163.875623</v>
      </c>
      <c r="H52" s="94">
        <f t="shared" si="27"/>
        <v>2483.7922519999997</v>
      </c>
      <c r="I52" s="94">
        <f t="shared" si="27"/>
        <v>11275.267</v>
      </c>
      <c r="J52" s="94">
        <f t="shared" si="27"/>
        <v>17472.160157000002</v>
      </c>
      <c r="K52" s="94">
        <f t="shared" si="27"/>
        <v>34552.417641</v>
      </c>
      <c r="L52" s="94">
        <f t="shared" si="27"/>
        <v>-65385.082000000002</v>
      </c>
      <c r="M52" s="94">
        <f t="shared" si="27"/>
        <v>398.55505000000005</v>
      </c>
      <c r="N52" s="94">
        <f t="shared" si="27"/>
        <v>13759.059251999999</v>
      </c>
      <c r="O52" s="243"/>
      <c r="P52" s="244">
        <f t="shared" si="20"/>
        <v>4.5474735088646412E-13</v>
      </c>
      <c r="Q52" s="245">
        <f t="shared" si="21"/>
        <v>-2.6147972675971687E-12</v>
      </c>
    </row>
    <row r="53" spans="1:17" ht="15" customHeight="1" x14ac:dyDescent="0.25">
      <c r="A53" s="164" t="s">
        <v>1800</v>
      </c>
      <c r="B53" s="163" t="s">
        <v>900</v>
      </c>
      <c r="C53" s="630" t="s">
        <v>2583</v>
      </c>
      <c r="D53" s="79" t="s">
        <v>33</v>
      </c>
      <c r="E53" s="93">
        <f t="shared" ref="E53:N53" si="28">IF(OR(E54="NA",E55="NA"),"NA",IF(AND(E54="",E55=""),"",SUM(E54:E55)))</f>
        <v>280.73729200000002</v>
      </c>
      <c r="F53" s="93">
        <f t="shared" si="28"/>
        <v>13.724583000000001</v>
      </c>
      <c r="G53" s="93">
        <f t="shared" si="28"/>
        <v>-0.15862299999997731</v>
      </c>
      <c r="H53" s="93">
        <f t="shared" si="28"/>
        <v>294.30325200000004</v>
      </c>
      <c r="I53" s="93">
        <f t="shared" si="28"/>
        <v>0.159</v>
      </c>
      <c r="J53" s="93">
        <f t="shared" si="28"/>
        <v>43.865157000000004</v>
      </c>
      <c r="K53" s="93">
        <f t="shared" si="28"/>
        <v>60.227640999999998</v>
      </c>
      <c r="L53" s="93">
        <f t="shared" si="28"/>
        <v>0</v>
      </c>
      <c r="M53" s="93">
        <f t="shared" si="28"/>
        <v>398.55505000000005</v>
      </c>
      <c r="N53" s="93">
        <f t="shared" si="28"/>
        <v>294.46225200000003</v>
      </c>
      <c r="O53" s="243"/>
      <c r="P53" s="244">
        <f t="shared" si="20"/>
        <v>0</v>
      </c>
      <c r="Q53" s="245">
        <f t="shared" si="21"/>
        <v>0</v>
      </c>
    </row>
    <row r="54" spans="1:17" ht="10.35" customHeight="1" x14ac:dyDescent="0.25">
      <c r="A54" s="164" t="s">
        <v>1801</v>
      </c>
      <c r="B54" s="164" t="s">
        <v>901</v>
      </c>
      <c r="C54" s="631" t="s">
        <v>2584</v>
      </c>
      <c r="D54" s="79" t="s">
        <v>33</v>
      </c>
      <c r="E54" s="93">
        <v>280.73729200000002</v>
      </c>
      <c r="F54" s="93">
        <v>13.724583000000001</v>
      </c>
      <c r="G54" s="93">
        <v>-0.15862299999997731</v>
      </c>
      <c r="H54" s="93">
        <f>IF(OR(E54="NA",F54="NA",G54="NA"),"NA",IF(AND(E54="",F54="",G54=""),"",SUM(E54:G54)))</f>
        <v>294.30325200000004</v>
      </c>
      <c r="I54" s="93">
        <v>0.159</v>
      </c>
      <c r="J54" s="93">
        <v>43.865157000000004</v>
      </c>
      <c r="K54" s="93">
        <v>60.227640999999998</v>
      </c>
      <c r="L54" s="93">
        <v>0</v>
      </c>
      <c r="M54" s="93">
        <f>IF(OR(H54="NA",I54="NA",J54="NA",K54="NA",L54="NA"),"NA",IF(AND(H54="",I54="",J54="",K54="",L54=""),"",SUM(H54:L54)))</f>
        <v>398.55505000000005</v>
      </c>
      <c r="N54" s="93">
        <f>H54+I54</f>
        <v>294.46225200000003</v>
      </c>
      <c r="O54" s="243"/>
      <c r="P54" s="244">
        <f t="shared" si="20"/>
        <v>0</v>
      </c>
      <c r="Q54" s="245">
        <f t="shared" si="21"/>
        <v>0</v>
      </c>
    </row>
    <row r="55" spans="1:17" ht="10.35" customHeight="1" x14ac:dyDescent="0.25">
      <c r="A55" s="164" t="s">
        <v>1802</v>
      </c>
      <c r="B55" s="164" t="s">
        <v>902</v>
      </c>
      <c r="C55" s="631" t="s">
        <v>2585</v>
      </c>
      <c r="D55" s="79" t="s">
        <v>33</v>
      </c>
      <c r="E55" s="93">
        <v>0</v>
      </c>
      <c r="F55" s="93">
        <v>0</v>
      </c>
      <c r="G55" s="93">
        <v>0</v>
      </c>
      <c r="H55" s="93">
        <f>IF(OR(E55="NA",F55="NA",G55="NA"),"NA",IF(AND(E55="",F55="",G55=""),"",SUM(E55:G55)))</f>
        <v>0</v>
      </c>
      <c r="I55" s="93">
        <v>0</v>
      </c>
      <c r="J55" s="93">
        <v>0</v>
      </c>
      <c r="K55" s="93">
        <v>0</v>
      </c>
      <c r="L55" s="93">
        <v>0</v>
      </c>
      <c r="M55" s="93">
        <f>IF(OR(H55="NA",I55="NA",J55="NA",K55="NA",L55="NA"),"NA",IF(AND(H55="",I55="",J55="",K55="",L55=""),"",SUM(H55:L55)))</f>
        <v>0</v>
      </c>
      <c r="N55" s="696">
        <f>H55+I55</f>
        <v>0</v>
      </c>
      <c r="O55" s="243"/>
      <c r="P55" s="244">
        <f t="shared" si="20"/>
        <v>0</v>
      </c>
      <c r="Q55" s="245">
        <f t="shared" si="21"/>
        <v>0</v>
      </c>
    </row>
    <row r="56" spans="1:17" ht="15" customHeight="1" x14ac:dyDescent="0.25">
      <c r="A56" s="164" t="s">
        <v>1803</v>
      </c>
      <c r="B56" s="163" t="s">
        <v>903</v>
      </c>
      <c r="C56" s="630" t="s">
        <v>2586</v>
      </c>
      <c r="D56" s="79" t="s">
        <v>33</v>
      </c>
      <c r="E56" s="93">
        <f t="shared" ref="E56:N56" si="29">IF(OR(E57="NA",E58="NA"),"NA",IF(AND(E57="",E58=""),"",SUM(E57:E58)))</f>
        <v>0</v>
      </c>
      <c r="F56" s="93">
        <f t="shared" si="29"/>
        <v>0</v>
      </c>
      <c r="G56" s="93">
        <f t="shared" si="29"/>
        <v>0</v>
      </c>
      <c r="H56" s="93">
        <f t="shared" si="29"/>
        <v>0</v>
      </c>
      <c r="I56" s="93">
        <f t="shared" si="29"/>
        <v>0</v>
      </c>
      <c r="J56" s="93">
        <f t="shared" si="29"/>
        <v>0</v>
      </c>
      <c r="K56" s="93">
        <f t="shared" si="29"/>
        <v>0</v>
      </c>
      <c r="L56" s="93">
        <f t="shared" si="29"/>
        <v>0</v>
      </c>
      <c r="M56" s="93">
        <f t="shared" si="29"/>
        <v>0</v>
      </c>
      <c r="N56" s="93">
        <f t="shared" si="29"/>
        <v>0</v>
      </c>
      <c r="O56" s="243"/>
      <c r="P56" s="244">
        <f t="shared" si="20"/>
        <v>0</v>
      </c>
      <c r="Q56" s="245">
        <f t="shared" si="21"/>
        <v>0</v>
      </c>
    </row>
    <row r="57" spans="1:17" ht="10.35" customHeight="1" x14ac:dyDescent="0.25">
      <c r="A57" s="164" t="s">
        <v>1804</v>
      </c>
      <c r="B57" s="164" t="s">
        <v>904</v>
      </c>
      <c r="C57" s="631" t="s">
        <v>2587</v>
      </c>
      <c r="D57" s="79" t="s">
        <v>33</v>
      </c>
      <c r="E57" s="93">
        <v>0</v>
      </c>
      <c r="F57" s="93">
        <v>0</v>
      </c>
      <c r="G57" s="93">
        <v>0</v>
      </c>
      <c r="H57" s="93">
        <f>IF(OR(E57="NA",F57="NA",G57="NA"),"NA",IF(AND(E57="",F57="",G57=""),"",SUM(E57:G57)))</f>
        <v>0</v>
      </c>
      <c r="I57" s="93">
        <v>0</v>
      </c>
      <c r="J57" s="93">
        <v>0</v>
      </c>
      <c r="K57" s="93">
        <v>0</v>
      </c>
      <c r="L57" s="93">
        <v>0</v>
      </c>
      <c r="M57" s="93">
        <f>IF(OR(H57="NA",I57="NA",J57="NA",K57="NA",L57="NA"),"NA",IF(AND(H57="",I57="",J57="",K57="",L57=""),"",SUM(H57:L57)))</f>
        <v>0</v>
      </c>
      <c r="N57" s="93">
        <f>H57+I57</f>
        <v>0</v>
      </c>
      <c r="O57" s="243"/>
      <c r="P57" s="244">
        <f t="shared" si="20"/>
        <v>0</v>
      </c>
      <c r="Q57" s="245">
        <f t="shared" si="21"/>
        <v>0</v>
      </c>
    </row>
    <row r="58" spans="1:17" ht="10.35" customHeight="1" x14ac:dyDescent="0.25">
      <c r="A58" s="164" t="s">
        <v>1805</v>
      </c>
      <c r="B58" s="164" t="s">
        <v>905</v>
      </c>
      <c r="C58" s="631" t="s">
        <v>2588</v>
      </c>
      <c r="D58" s="79" t="s">
        <v>33</v>
      </c>
      <c r="E58" s="93">
        <v>0</v>
      </c>
      <c r="F58" s="93">
        <v>0</v>
      </c>
      <c r="G58" s="93">
        <v>0</v>
      </c>
      <c r="H58" s="93">
        <f>IF(OR(E58="NA",F58="NA",G58="NA"),"NA",IF(AND(E58="",F58="",G58=""),"",SUM(E58:G58)))</f>
        <v>0</v>
      </c>
      <c r="I58" s="93">
        <v>0</v>
      </c>
      <c r="J58" s="93">
        <v>0</v>
      </c>
      <c r="K58" s="93">
        <v>0</v>
      </c>
      <c r="L58" s="93">
        <v>0</v>
      </c>
      <c r="M58" s="93">
        <f>IF(OR(H58="NA",I58="NA",J58="NA",K58="NA",L58="NA"),"NA",IF(AND(H58="",I58="",J58="",K58="",L58=""),"",SUM(H58:L58)))</f>
        <v>0</v>
      </c>
      <c r="N58" s="696">
        <f>H58+I58</f>
        <v>0</v>
      </c>
      <c r="O58" s="243"/>
      <c r="P58" s="244">
        <f t="shared" si="20"/>
        <v>0</v>
      </c>
      <c r="Q58" s="245">
        <f t="shared" si="21"/>
        <v>0</v>
      </c>
    </row>
    <row r="59" spans="1:17" ht="15" customHeight="1" x14ac:dyDescent="0.25">
      <c r="A59" s="164" t="s">
        <v>1806</v>
      </c>
      <c r="B59" s="163" t="s">
        <v>164</v>
      </c>
      <c r="C59" s="630" t="s">
        <v>2589</v>
      </c>
      <c r="D59" s="79" t="s">
        <v>33</v>
      </c>
      <c r="E59" s="93">
        <f t="shared" ref="E59:N59" si="30">IF(OR(E60="NA",E61="NA"),"NA",IF(AND(E60="",E61=""),"",SUM(E60:E61)))</f>
        <v>1910.8330000000001</v>
      </c>
      <c r="F59" s="93">
        <f t="shared" si="30"/>
        <v>15442.373000000001</v>
      </c>
      <c r="G59" s="93">
        <f t="shared" si="30"/>
        <v>-15163.717000000001</v>
      </c>
      <c r="H59" s="93">
        <f t="shared" si="30"/>
        <v>2189.4889999999996</v>
      </c>
      <c r="I59" s="93">
        <f t="shared" si="30"/>
        <v>11275.108</v>
      </c>
      <c r="J59" s="93">
        <f t="shared" si="30"/>
        <v>17428.295000000002</v>
      </c>
      <c r="K59" s="93">
        <f t="shared" si="30"/>
        <v>34492.19</v>
      </c>
      <c r="L59" s="93">
        <f t="shared" si="30"/>
        <v>-65385.082000000002</v>
      </c>
      <c r="M59" s="93">
        <f t="shared" si="30"/>
        <v>0</v>
      </c>
      <c r="N59" s="93">
        <f t="shared" si="30"/>
        <v>13464.597</v>
      </c>
      <c r="O59" s="243"/>
      <c r="P59" s="244">
        <f t="shared" si="20"/>
        <v>-1.8189894035458565E-12</v>
      </c>
      <c r="Q59" s="245">
        <f t="shared" si="21"/>
        <v>0</v>
      </c>
    </row>
    <row r="60" spans="1:17" ht="10.35" customHeight="1" x14ac:dyDescent="0.25">
      <c r="A60" s="164" t="s">
        <v>1807</v>
      </c>
      <c r="B60" s="164" t="s">
        <v>165</v>
      </c>
      <c r="C60" s="631" t="s">
        <v>2587</v>
      </c>
      <c r="D60" s="79" t="s">
        <v>33</v>
      </c>
      <c r="E60" s="93">
        <v>1900.578</v>
      </c>
      <c r="F60" s="93">
        <v>14910.226000000001</v>
      </c>
      <c r="G60" s="93">
        <v>-14822.877</v>
      </c>
      <c r="H60" s="93">
        <f>IF(OR(E60="NA",F60="NA",G60="NA"),"NA",IF(AND(E60="",F60="",G60=""),"",SUM(E60:G60)))</f>
        <v>1987.9269999999997</v>
      </c>
      <c r="I60" s="93">
        <v>11274.331</v>
      </c>
      <c r="J60" s="93">
        <v>13544.567000000001</v>
      </c>
      <c r="K60" s="93">
        <v>29742.634000000002</v>
      </c>
      <c r="L60" s="93">
        <v>-56549.459000000003</v>
      </c>
      <c r="M60" s="93">
        <f>IF(OR(H60="NA",I60="NA",J60="NA",K60="NA",L60="NA"),"NA",IF(AND(H60="",I60="",J60="",K60="",L60=""),"",SUM(H60:L60)))</f>
        <v>0</v>
      </c>
      <c r="N60" s="93">
        <f>H60+I60</f>
        <v>13262.258</v>
      </c>
      <c r="O60" s="243"/>
      <c r="P60" s="244">
        <f t="shared" si="20"/>
        <v>0</v>
      </c>
      <c r="Q60" s="245">
        <f t="shared" si="21"/>
        <v>0</v>
      </c>
    </row>
    <row r="61" spans="1:17" ht="10.35" customHeight="1" x14ac:dyDescent="0.25">
      <c r="A61" s="164" t="s">
        <v>1808</v>
      </c>
      <c r="B61" s="166" t="s">
        <v>166</v>
      </c>
      <c r="C61" s="634" t="s">
        <v>2590</v>
      </c>
      <c r="D61" s="154" t="s">
        <v>33</v>
      </c>
      <c r="E61" s="192">
        <v>10.255000000000001</v>
      </c>
      <c r="F61" s="192">
        <v>532.14700000000005</v>
      </c>
      <c r="G61" s="192">
        <v>-340.84000000000003</v>
      </c>
      <c r="H61" s="192">
        <f>IF(OR(E61="NA",F61="NA",G61="NA"),"NA",IF(AND(E61="",F61="",G61=""),"",SUM(E61:G61)))</f>
        <v>201.56200000000001</v>
      </c>
      <c r="I61" s="192">
        <v>0.77700000000000002</v>
      </c>
      <c r="J61" s="192">
        <v>3883.7280000000001</v>
      </c>
      <c r="K61" s="192">
        <v>4749.5560000000005</v>
      </c>
      <c r="L61" s="192">
        <v>-8835.6229999999996</v>
      </c>
      <c r="M61" s="192">
        <f>IF(OR(H61="NA",I61="NA",J61="NA",K61="NA",L61="NA"),"NA",IF(AND(H61="",I61="",J61="",K61="",L61=""),"",SUM(H61:L61)))</f>
        <v>0</v>
      </c>
      <c r="N61" s="192">
        <f>H61+I61</f>
        <v>202.339</v>
      </c>
      <c r="O61" s="344"/>
      <c r="P61" s="249">
        <f t="shared" si="20"/>
        <v>0</v>
      </c>
      <c r="Q61" s="250">
        <f t="shared" si="21"/>
        <v>0</v>
      </c>
    </row>
    <row r="62" spans="1:17" ht="15" customHeight="1" x14ac:dyDescent="0.25">
      <c r="A62" s="164" t="s">
        <v>1480</v>
      </c>
      <c r="B62" s="163" t="s">
        <v>906</v>
      </c>
      <c r="C62" s="625" t="s">
        <v>2591</v>
      </c>
      <c r="D62" s="79" t="s">
        <v>33</v>
      </c>
      <c r="E62" s="94">
        <f t="shared" ref="E62:N62" si="31">IF(OR(E63="NA",E73="NA",E78="NA",E79="NA",E84="NA"),"NA",IF(AND(E63="",E73="",E78="",E79="",E84=""),"",SUM(E63)+SUM(E73)+SUM(E78)+SUM(E79)+SUM(E84)))</f>
        <v>35103.949000000001</v>
      </c>
      <c r="F62" s="94">
        <f t="shared" si="31"/>
        <v>10252.618999999999</v>
      </c>
      <c r="G62" s="94">
        <f t="shared" si="31"/>
        <v>-5824.237100000003</v>
      </c>
      <c r="H62" s="94">
        <f t="shared" si="31"/>
        <v>39532.330900000001</v>
      </c>
      <c r="I62" s="94">
        <f t="shared" si="31"/>
        <v>4341.5050000000001</v>
      </c>
      <c r="J62" s="94">
        <f t="shared" si="31"/>
        <v>5730.1960000000008</v>
      </c>
      <c r="K62" s="94">
        <f t="shared" si="31"/>
        <v>12490.809000000001</v>
      </c>
      <c r="L62" s="94">
        <f t="shared" si="31"/>
        <v>-285.18400000000003</v>
      </c>
      <c r="M62" s="94">
        <f t="shared" si="31"/>
        <v>61809.656900000009</v>
      </c>
      <c r="N62" s="94">
        <f t="shared" si="31"/>
        <v>43873.835900000005</v>
      </c>
      <c r="O62" s="243"/>
      <c r="P62" s="244">
        <f t="shared" si="20"/>
        <v>7.2759576141834259E-12</v>
      </c>
      <c r="Q62" s="245">
        <f t="shared" si="21"/>
        <v>7.2759576141834259E-12</v>
      </c>
    </row>
    <row r="63" spans="1:17" ht="15" customHeight="1" x14ac:dyDescent="0.25">
      <c r="A63" s="164" t="s">
        <v>1481</v>
      </c>
      <c r="B63" s="163" t="s">
        <v>907</v>
      </c>
      <c r="C63" s="630" t="s">
        <v>2592</v>
      </c>
      <c r="D63" s="79" t="s">
        <v>33</v>
      </c>
      <c r="E63" s="93">
        <f t="shared" ref="E63:N63" si="32">IF(OR(E64="NA",E68="NA",E69="NA",E70="NA",E71="NA",E72="NA"),"NA",IF(AND(E64="",E68="",E69="",E70="",E71="",E72=""),"",SUM(E64,E68:E72)))</f>
        <v>12883.562000000002</v>
      </c>
      <c r="F63" s="93">
        <f t="shared" si="32"/>
        <v>406.35399999999998</v>
      </c>
      <c r="G63" s="93">
        <f t="shared" si="32"/>
        <v>-95.494</v>
      </c>
      <c r="H63" s="93">
        <f t="shared" si="32"/>
        <v>13194.422</v>
      </c>
      <c r="I63" s="93">
        <f t="shared" si="32"/>
        <v>290.99</v>
      </c>
      <c r="J63" s="93">
        <f t="shared" si="32"/>
        <v>1361.0160000000001</v>
      </c>
      <c r="K63" s="93">
        <f t="shared" si="32"/>
        <v>6709.9750000000004</v>
      </c>
      <c r="L63" s="93">
        <f t="shared" si="32"/>
        <v>-103.425</v>
      </c>
      <c r="M63" s="93">
        <f t="shared" si="32"/>
        <v>21452.978000000003</v>
      </c>
      <c r="N63" s="93">
        <f t="shared" si="32"/>
        <v>13485.412</v>
      </c>
      <c r="O63" s="243"/>
      <c r="P63" s="244">
        <f t="shared" si="20"/>
        <v>0</v>
      </c>
      <c r="Q63" s="245">
        <f t="shared" si="21"/>
        <v>3.637978807091713E-12</v>
      </c>
    </row>
    <row r="64" spans="1:17" ht="10.35" customHeight="1" x14ac:dyDescent="0.25">
      <c r="A64" s="164" t="s">
        <v>1482</v>
      </c>
      <c r="B64" s="164" t="s">
        <v>908</v>
      </c>
      <c r="C64" s="631" t="s">
        <v>2593</v>
      </c>
      <c r="D64" s="79" t="s">
        <v>33</v>
      </c>
      <c r="E64" s="93">
        <f t="shared" ref="E64:N64" si="33">IF(OR(E65="NA",E66="NA",E67="NA"),"NA",IF(AND(E65="",E66="",E67=""),"",SUM(E65:E67)))</f>
        <v>7110.6890000000003</v>
      </c>
      <c r="F64" s="93">
        <f t="shared" si="33"/>
        <v>354.19200000000001</v>
      </c>
      <c r="G64" s="93">
        <f t="shared" si="33"/>
        <v>-95.494</v>
      </c>
      <c r="H64" s="93">
        <f t="shared" si="33"/>
        <v>7369.3870000000006</v>
      </c>
      <c r="I64" s="93">
        <f t="shared" si="33"/>
        <v>281.09199999999998</v>
      </c>
      <c r="J64" s="93">
        <f t="shared" si="33"/>
        <v>1218.162</v>
      </c>
      <c r="K64" s="93">
        <f t="shared" si="33"/>
        <v>6555.7260000000006</v>
      </c>
      <c r="L64" s="93">
        <f t="shared" si="33"/>
        <v>-103.425</v>
      </c>
      <c r="M64" s="93">
        <f t="shared" si="33"/>
        <v>15320.942000000001</v>
      </c>
      <c r="N64" s="93">
        <f t="shared" si="33"/>
        <v>7650.4790000000003</v>
      </c>
      <c r="O64" s="243"/>
      <c r="P64" s="244">
        <f t="shared" si="20"/>
        <v>0</v>
      </c>
      <c r="Q64" s="245">
        <f t="shared" si="21"/>
        <v>0</v>
      </c>
    </row>
    <row r="65" spans="1:17" ht="10.35" customHeight="1" x14ac:dyDescent="0.25">
      <c r="A65" s="164" t="s">
        <v>1809</v>
      </c>
      <c r="B65" s="164" t="s">
        <v>265</v>
      </c>
      <c r="C65" s="632" t="s">
        <v>2594</v>
      </c>
      <c r="D65" s="79" t="s">
        <v>33</v>
      </c>
      <c r="E65" s="93">
        <v>7110.6890000000003</v>
      </c>
      <c r="F65" s="93">
        <v>354.19200000000001</v>
      </c>
      <c r="G65" s="93">
        <v>-95.494</v>
      </c>
      <c r="H65" s="93">
        <f t="shared" ref="H65:H72" si="34">IF(OR(E65="NA",F65="NA",G65="NA"),"NA",IF(AND(E65="",F65="",G65=""),"",SUM(E65:G65)))</f>
        <v>7369.3870000000006</v>
      </c>
      <c r="I65" s="93">
        <v>281.09199999999998</v>
      </c>
      <c r="J65" s="93">
        <v>1218.162</v>
      </c>
      <c r="K65" s="93">
        <v>6555.7260000000006</v>
      </c>
      <c r="L65" s="93">
        <v>-103.425</v>
      </c>
      <c r="M65" s="93">
        <f t="shared" ref="M65:M72" si="35">IF(OR(H65="NA",I65="NA",J65="NA",K65="NA",L65="NA"),"NA",IF(AND(H65="",I65="",J65="",K65="",L65=""),"",SUM(H65:L65)))</f>
        <v>15320.942000000001</v>
      </c>
      <c r="N65" s="93">
        <f>H65+I65</f>
        <v>7650.4790000000003</v>
      </c>
      <c r="O65" s="243"/>
      <c r="P65" s="244">
        <f t="shared" si="20"/>
        <v>0</v>
      </c>
      <c r="Q65" s="245">
        <f t="shared" si="21"/>
        <v>0</v>
      </c>
    </row>
    <row r="66" spans="1:17" ht="10.35" customHeight="1" x14ac:dyDescent="0.25">
      <c r="A66" s="164" t="s">
        <v>1810</v>
      </c>
      <c r="B66" s="164" t="s">
        <v>266</v>
      </c>
      <c r="C66" s="632" t="s">
        <v>2595</v>
      </c>
      <c r="D66" s="79" t="s">
        <v>33</v>
      </c>
      <c r="E66" s="93">
        <v>0</v>
      </c>
      <c r="F66" s="93">
        <v>0</v>
      </c>
      <c r="G66" s="93">
        <v>0</v>
      </c>
      <c r="H66" s="93">
        <f t="shared" si="34"/>
        <v>0</v>
      </c>
      <c r="I66" s="93">
        <v>0</v>
      </c>
      <c r="J66" s="93">
        <v>0</v>
      </c>
      <c r="K66" s="93">
        <v>0</v>
      </c>
      <c r="L66" s="93">
        <v>0</v>
      </c>
      <c r="M66" s="93">
        <f t="shared" si="35"/>
        <v>0</v>
      </c>
      <c r="N66" s="696">
        <f t="shared" ref="N66:N72" si="36">H66+I66</f>
        <v>0</v>
      </c>
      <c r="O66" s="243"/>
      <c r="P66" s="244">
        <f t="shared" si="20"/>
        <v>0</v>
      </c>
      <c r="Q66" s="245">
        <f t="shared" si="21"/>
        <v>0</v>
      </c>
    </row>
    <row r="67" spans="1:17" ht="10.35" customHeight="1" x14ac:dyDescent="0.25">
      <c r="A67" s="164" t="s">
        <v>1811</v>
      </c>
      <c r="B67" s="164" t="s">
        <v>267</v>
      </c>
      <c r="C67" s="632" t="s">
        <v>2589</v>
      </c>
      <c r="D67" s="79" t="s">
        <v>33</v>
      </c>
      <c r="E67" s="93">
        <v>0</v>
      </c>
      <c r="F67" s="93">
        <v>0</v>
      </c>
      <c r="G67" s="93">
        <v>0</v>
      </c>
      <c r="H67" s="93">
        <f t="shared" si="34"/>
        <v>0</v>
      </c>
      <c r="I67" s="93">
        <v>0</v>
      </c>
      <c r="J67" s="93">
        <v>0</v>
      </c>
      <c r="K67" s="93">
        <v>0</v>
      </c>
      <c r="L67" s="93">
        <v>0</v>
      </c>
      <c r="M67" s="93">
        <f t="shared" si="35"/>
        <v>0</v>
      </c>
      <c r="N67" s="696">
        <f t="shared" si="36"/>
        <v>0</v>
      </c>
      <c r="O67" s="243"/>
      <c r="P67" s="244">
        <f t="shared" si="20"/>
        <v>0</v>
      </c>
      <c r="Q67" s="245">
        <f t="shared" si="21"/>
        <v>0</v>
      </c>
    </row>
    <row r="68" spans="1:17" ht="10.35" customHeight="1" x14ac:dyDescent="0.25">
      <c r="A68" s="164" t="s">
        <v>1483</v>
      </c>
      <c r="B68" s="164" t="s">
        <v>186</v>
      </c>
      <c r="C68" s="631" t="s">
        <v>2596</v>
      </c>
      <c r="D68" s="79" t="s">
        <v>33</v>
      </c>
      <c r="E68" s="93">
        <v>294.791</v>
      </c>
      <c r="F68" s="93">
        <v>49.457999999999998</v>
      </c>
      <c r="G68" s="93">
        <v>0</v>
      </c>
      <c r="H68" s="93">
        <f t="shared" si="34"/>
        <v>344.24900000000002</v>
      </c>
      <c r="I68" s="93">
        <v>9.8979999999999997</v>
      </c>
      <c r="J68" s="93">
        <v>45.125999999999998</v>
      </c>
      <c r="K68" s="93">
        <v>52.698999999999998</v>
      </c>
      <c r="L68" s="93">
        <v>0</v>
      </c>
      <c r="M68" s="93">
        <f t="shared" si="35"/>
        <v>451.97200000000004</v>
      </c>
      <c r="N68" s="696">
        <f t="shared" si="36"/>
        <v>354.14700000000005</v>
      </c>
      <c r="O68" s="243"/>
      <c r="P68" s="244">
        <f t="shared" si="20"/>
        <v>0</v>
      </c>
      <c r="Q68" s="245">
        <f t="shared" si="21"/>
        <v>0</v>
      </c>
    </row>
    <row r="69" spans="1:17" ht="10.35" customHeight="1" x14ac:dyDescent="0.25">
      <c r="A69" s="164" t="s">
        <v>1484</v>
      </c>
      <c r="B69" s="164" t="s">
        <v>187</v>
      </c>
      <c r="C69" s="631" t="s">
        <v>2597</v>
      </c>
      <c r="D69" s="79" t="s">
        <v>33</v>
      </c>
      <c r="E69" s="93">
        <v>0</v>
      </c>
      <c r="F69" s="93">
        <v>0</v>
      </c>
      <c r="G69" s="93">
        <v>0</v>
      </c>
      <c r="H69" s="93">
        <f t="shared" si="34"/>
        <v>0</v>
      </c>
      <c r="I69" s="93">
        <v>0</v>
      </c>
      <c r="J69" s="93">
        <v>0</v>
      </c>
      <c r="K69" s="93">
        <v>0</v>
      </c>
      <c r="L69" s="93">
        <v>0</v>
      </c>
      <c r="M69" s="93">
        <f t="shared" si="35"/>
        <v>0</v>
      </c>
      <c r="N69" s="696">
        <f t="shared" si="36"/>
        <v>0</v>
      </c>
      <c r="O69" s="243"/>
      <c r="P69" s="244">
        <f t="shared" si="20"/>
        <v>0</v>
      </c>
      <c r="Q69" s="245">
        <f t="shared" si="21"/>
        <v>0</v>
      </c>
    </row>
    <row r="70" spans="1:17" ht="10.35" customHeight="1" x14ac:dyDescent="0.25">
      <c r="A70" s="164" t="s">
        <v>1485</v>
      </c>
      <c r="B70" s="164" t="s">
        <v>188</v>
      </c>
      <c r="C70" s="631" t="s">
        <v>2598</v>
      </c>
      <c r="D70" s="79" t="s">
        <v>33</v>
      </c>
      <c r="E70" s="93">
        <v>0</v>
      </c>
      <c r="F70" s="93">
        <v>0</v>
      </c>
      <c r="G70" s="93">
        <v>0</v>
      </c>
      <c r="H70" s="93">
        <f t="shared" si="34"/>
        <v>0</v>
      </c>
      <c r="I70" s="93">
        <v>0</v>
      </c>
      <c r="J70" s="93">
        <v>0</v>
      </c>
      <c r="K70" s="93">
        <v>0</v>
      </c>
      <c r="L70" s="93">
        <v>0</v>
      </c>
      <c r="M70" s="93">
        <f t="shared" si="35"/>
        <v>0</v>
      </c>
      <c r="N70" s="696">
        <f t="shared" si="36"/>
        <v>0</v>
      </c>
      <c r="O70" s="243"/>
      <c r="P70" s="244">
        <f t="shared" si="20"/>
        <v>0</v>
      </c>
      <c r="Q70" s="245">
        <f t="shared" si="21"/>
        <v>0</v>
      </c>
    </row>
    <row r="71" spans="1:17" ht="10.35" customHeight="1" x14ac:dyDescent="0.25">
      <c r="A71" s="164" t="s">
        <v>1486</v>
      </c>
      <c r="B71" s="164" t="s">
        <v>909</v>
      </c>
      <c r="C71" s="631" t="s">
        <v>2599</v>
      </c>
      <c r="D71" s="79" t="s">
        <v>33</v>
      </c>
      <c r="E71" s="93">
        <v>5478.0820000000003</v>
      </c>
      <c r="F71" s="93">
        <v>2.7040000000000002</v>
      </c>
      <c r="G71" s="93">
        <v>0</v>
      </c>
      <c r="H71" s="93">
        <f t="shared" si="34"/>
        <v>5480.7860000000001</v>
      </c>
      <c r="I71" s="93">
        <v>0</v>
      </c>
      <c r="J71" s="93">
        <v>97.728000000000009</v>
      </c>
      <c r="K71" s="93">
        <v>101.55</v>
      </c>
      <c r="L71" s="93">
        <v>0</v>
      </c>
      <c r="M71" s="93">
        <f t="shared" si="35"/>
        <v>5680.0640000000003</v>
      </c>
      <c r="N71" s="696">
        <f t="shared" si="36"/>
        <v>5480.7860000000001</v>
      </c>
      <c r="O71" s="243"/>
      <c r="P71" s="244">
        <f t="shared" si="20"/>
        <v>0</v>
      </c>
      <c r="Q71" s="245">
        <f t="shared" si="21"/>
        <v>0</v>
      </c>
    </row>
    <row r="72" spans="1:17" ht="10.35" customHeight="1" x14ac:dyDescent="0.25">
      <c r="A72" s="164" t="s">
        <v>1812</v>
      </c>
      <c r="B72" s="164" t="s">
        <v>910</v>
      </c>
      <c r="C72" s="631" t="s">
        <v>2600</v>
      </c>
      <c r="D72" s="79" t="s">
        <v>33</v>
      </c>
      <c r="E72" s="93">
        <v>0</v>
      </c>
      <c r="F72" s="93">
        <v>0</v>
      </c>
      <c r="G72" s="93">
        <v>0</v>
      </c>
      <c r="H72" s="93">
        <f t="shared" si="34"/>
        <v>0</v>
      </c>
      <c r="I72" s="93">
        <v>0</v>
      </c>
      <c r="J72" s="93">
        <v>0</v>
      </c>
      <c r="K72" s="93">
        <v>0</v>
      </c>
      <c r="L72" s="93">
        <v>0</v>
      </c>
      <c r="M72" s="93">
        <f t="shared" si="35"/>
        <v>0</v>
      </c>
      <c r="N72" s="696">
        <f t="shared" si="36"/>
        <v>0</v>
      </c>
      <c r="O72" s="243"/>
      <c r="P72" s="244">
        <f t="shared" ref="P72:P89" si="37">IF(OR(H72="NA",E72="NA",F72="NA",G72="NA"),"NA",SUM(H72)-SUM(E72:G72))</f>
        <v>0</v>
      </c>
      <c r="Q72" s="245">
        <f t="shared" ref="Q72:Q89" si="38">IF(OR(M72="NA",H72="NA",I72="NA",J72="NA",K72="NA",L72="NA"),"NA",SUM(M72)-SUM(H72:L72))</f>
        <v>0</v>
      </c>
    </row>
    <row r="73" spans="1:17" ht="15" customHeight="1" x14ac:dyDescent="0.25">
      <c r="A73" s="164" t="s">
        <v>1487</v>
      </c>
      <c r="B73" s="163" t="s">
        <v>911</v>
      </c>
      <c r="C73" s="630" t="s">
        <v>2601</v>
      </c>
      <c r="D73" s="79" t="s">
        <v>33</v>
      </c>
      <c r="E73" s="93">
        <f t="shared" ref="E73:N73" si="39">IF(OR(E74="NA",E75="NA",E76="NA",E77="NA"),"NA",IF(AND(E74="",E75="",E76="",E77=""),"",SUM(E74:E77)))</f>
        <v>11553.226999999999</v>
      </c>
      <c r="F73" s="93">
        <f t="shared" si="39"/>
        <v>8794.4560000000001</v>
      </c>
      <c r="G73" s="93">
        <f t="shared" si="39"/>
        <v>-5710.1781000000037</v>
      </c>
      <c r="H73" s="93">
        <f t="shared" si="39"/>
        <v>14637.504899999998</v>
      </c>
      <c r="I73" s="93">
        <f t="shared" si="39"/>
        <v>3708.65</v>
      </c>
      <c r="J73" s="93">
        <f t="shared" si="39"/>
        <v>2278.4170000000004</v>
      </c>
      <c r="K73" s="93">
        <f t="shared" si="39"/>
        <v>2569.9209999999998</v>
      </c>
      <c r="L73" s="93">
        <f t="shared" si="39"/>
        <v>-72.242999999999995</v>
      </c>
      <c r="M73" s="93">
        <f t="shared" si="39"/>
        <v>23122.249899999995</v>
      </c>
      <c r="N73" s="93">
        <f t="shared" si="39"/>
        <v>18346.154899999998</v>
      </c>
      <c r="O73" s="243"/>
      <c r="P73" s="244">
        <f t="shared" si="37"/>
        <v>5.4569682106375694E-12</v>
      </c>
      <c r="Q73" s="245">
        <f t="shared" si="38"/>
        <v>-3.637978807091713E-12</v>
      </c>
    </row>
    <row r="74" spans="1:17" ht="10.35" customHeight="1" x14ac:dyDescent="0.25">
      <c r="A74" s="164" t="s">
        <v>1488</v>
      </c>
      <c r="B74" s="164" t="s">
        <v>912</v>
      </c>
      <c r="C74" s="631" t="s">
        <v>2602</v>
      </c>
      <c r="D74" s="79" t="s">
        <v>33</v>
      </c>
      <c r="E74" s="93">
        <v>1828.6410000000001</v>
      </c>
      <c r="F74" s="93">
        <v>713.71199999999999</v>
      </c>
      <c r="G74" s="93">
        <v>-265.00799999999998</v>
      </c>
      <c r="H74" s="93">
        <f>IF(OR(E74="NA",F74="NA",G74="NA"),"NA",IF(AND(E74="",F74="",G74=""),"",SUM(E74:G74)))</f>
        <v>2277.3450000000003</v>
      </c>
      <c r="I74" s="93">
        <v>2537.7980000000002</v>
      </c>
      <c r="J74" s="93">
        <v>805.26900000000001</v>
      </c>
      <c r="K74" s="93">
        <v>675.38900000000001</v>
      </c>
      <c r="L74" s="93">
        <v>-13.301</v>
      </c>
      <c r="M74" s="93">
        <f>IF(OR(H74="NA",I74="NA",J74="NA",K74="NA",L74="NA"),"NA",IF(AND(H74="",I74="",J74="",K74="",L74=""),"",SUM(H74:L74)))</f>
        <v>6282.5</v>
      </c>
      <c r="N74" s="93">
        <f>H74+I74</f>
        <v>4815.143</v>
      </c>
      <c r="O74" s="243"/>
      <c r="P74" s="244">
        <f t="shared" si="37"/>
        <v>0</v>
      </c>
      <c r="Q74" s="245">
        <f t="shared" si="38"/>
        <v>0</v>
      </c>
    </row>
    <row r="75" spans="1:17" ht="10.35" customHeight="1" x14ac:dyDescent="0.25">
      <c r="A75" s="164" t="s">
        <v>1489</v>
      </c>
      <c r="B75" s="164" t="s">
        <v>913</v>
      </c>
      <c r="C75" s="631" t="s">
        <v>2603</v>
      </c>
      <c r="D75" s="79" t="s">
        <v>33</v>
      </c>
      <c r="E75" s="93">
        <v>5025.25</v>
      </c>
      <c r="F75" s="93">
        <v>4940.1570000000002</v>
      </c>
      <c r="G75" s="93">
        <v>-3.177</v>
      </c>
      <c r="H75" s="93">
        <f>IF(OR(E75="NA",F75="NA",G75="NA"),"NA",IF(AND(E75="",F75="",G75=""),"",SUM(E75:G75)))</f>
        <v>9962.23</v>
      </c>
      <c r="I75" s="93">
        <v>1170.693</v>
      </c>
      <c r="J75" s="93">
        <v>726.827</v>
      </c>
      <c r="K75" s="93">
        <v>1525.057</v>
      </c>
      <c r="L75" s="93">
        <v>-58.942</v>
      </c>
      <c r="M75" s="93">
        <f>IF(OR(H75="NA",I75="NA",J75="NA",K75="NA",L75="NA"),"NA",IF(AND(H75="",I75="",J75="",K75="",L75=""),"",SUM(H75:L75)))</f>
        <v>13325.865</v>
      </c>
      <c r="N75" s="93">
        <f>H75+I75</f>
        <v>11132.922999999999</v>
      </c>
      <c r="O75" s="243"/>
      <c r="P75" s="244">
        <f t="shared" si="37"/>
        <v>0</v>
      </c>
      <c r="Q75" s="245">
        <f t="shared" si="38"/>
        <v>0</v>
      </c>
    </row>
    <row r="76" spans="1:17" ht="10.35" customHeight="1" x14ac:dyDescent="0.25">
      <c r="A76" s="164" t="s">
        <v>1490</v>
      </c>
      <c r="B76" s="164" t="s">
        <v>914</v>
      </c>
      <c r="C76" s="631" t="s">
        <v>2604</v>
      </c>
      <c r="D76" s="79" t="s">
        <v>33</v>
      </c>
      <c r="E76" s="93">
        <v>4699.3360000000002</v>
      </c>
      <c r="F76" s="93">
        <v>3140.587</v>
      </c>
      <c r="G76" s="93">
        <v>-5441.9931000000033</v>
      </c>
      <c r="H76" s="93">
        <f>IF(OR(E76="NA",F76="NA",G76="NA"),"NA",IF(AND(E76="",F76="",G76=""),"",SUM(E76:G76)))</f>
        <v>2397.9298999999974</v>
      </c>
      <c r="I76" s="93">
        <v>5.3999999999999999E-2</v>
      </c>
      <c r="J76" s="93">
        <v>745.20900000000006</v>
      </c>
      <c r="K76" s="93">
        <v>369.45300000000003</v>
      </c>
      <c r="L76" s="93">
        <v>0</v>
      </c>
      <c r="M76" s="93">
        <f>IF(OR(H76="NA",I76="NA",J76="NA",K76="NA",L76="NA"),"NA",IF(AND(H76="",I76="",J76="",K76="",L76=""),"",SUM(H76:L76)))</f>
        <v>3512.6458999999973</v>
      </c>
      <c r="N76" s="93">
        <f>H76+I76</f>
        <v>2397.9838999999974</v>
      </c>
      <c r="O76" s="243"/>
      <c r="P76" s="244">
        <f t="shared" si="37"/>
        <v>0</v>
      </c>
      <c r="Q76" s="245">
        <f t="shared" si="38"/>
        <v>0</v>
      </c>
    </row>
    <row r="77" spans="1:17" ht="10.35" customHeight="1" x14ac:dyDescent="0.25">
      <c r="A77" s="164" t="s">
        <v>1491</v>
      </c>
      <c r="B77" s="164" t="s">
        <v>915</v>
      </c>
      <c r="C77" s="631" t="s">
        <v>2605</v>
      </c>
      <c r="D77" s="79" t="s">
        <v>33</v>
      </c>
      <c r="E77" s="93">
        <v>0</v>
      </c>
      <c r="F77" s="93">
        <v>0</v>
      </c>
      <c r="G77" s="93">
        <v>0</v>
      </c>
      <c r="H77" s="93">
        <f>IF(OR(E77="NA",F77="NA",G77="NA"),"NA",IF(AND(E77="",F77="",G77=""),"",SUM(E77:G77)))</f>
        <v>0</v>
      </c>
      <c r="I77" s="93">
        <v>0.105</v>
      </c>
      <c r="J77" s="93">
        <v>1.1120000000000001</v>
      </c>
      <c r="K77" s="93">
        <v>2.1999999999999999E-2</v>
      </c>
      <c r="L77" s="93">
        <v>0</v>
      </c>
      <c r="M77" s="93">
        <f>IF(OR(H77="NA",I77="NA",J77="NA",K77="NA",L77="NA"),"NA",IF(AND(H77="",I77="",J77="",K77="",L77=""),"",SUM(H77:L77)))</f>
        <v>1.2390000000000001</v>
      </c>
      <c r="N77" s="93">
        <f>H77+I77</f>
        <v>0.105</v>
      </c>
      <c r="O77" s="243"/>
      <c r="P77" s="244">
        <f t="shared" si="37"/>
        <v>0</v>
      </c>
      <c r="Q77" s="245">
        <f t="shared" si="38"/>
        <v>0</v>
      </c>
    </row>
    <row r="78" spans="1:17" ht="15" customHeight="1" x14ac:dyDescent="0.25">
      <c r="A78" s="164" t="s">
        <v>1492</v>
      </c>
      <c r="B78" s="163" t="s">
        <v>916</v>
      </c>
      <c r="C78" s="630" t="s">
        <v>2606</v>
      </c>
      <c r="D78" s="79" t="s">
        <v>33</v>
      </c>
      <c r="E78" s="93">
        <v>6730.8180000000002</v>
      </c>
      <c r="F78" s="93">
        <v>112.149</v>
      </c>
      <c r="G78" s="93">
        <v>-7.4999999999999997E-2</v>
      </c>
      <c r="H78" s="93">
        <f>IF(OR(E78="NA",F78="NA",G78="NA"),"NA",IF(AND(E78="",F78="",G78=""),"",SUM(E78:G78)))</f>
        <v>6842.8920000000007</v>
      </c>
      <c r="I78" s="93">
        <v>0.21099999999999999</v>
      </c>
      <c r="J78" s="93">
        <v>144.416</v>
      </c>
      <c r="K78" s="93">
        <v>1071.5509999999999</v>
      </c>
      <c r="L78" s="93">
        <v>-4.0120000000000005</v>
      </c>
      <c r="M78" s="93">
        <f>IF(OR(H78="NA",I78="NA",J78="NA",K78="NA",L78="NA"),"NA",IF(AND(H78="",I78="",J78="",K78="",L78=""),"",SUM(H78:L78)))</f>
        <v>8055.0580000000018</v>
      </c>
      <c r="N78" s="93">
        <f>H78+I78</f>
        <v>6843.103000000001</v>
      </c>
      <c r="O78" s="243"/>
      <c r="P78" s="244">
        <f t="shared" si="37"/>
        <v>0</v>
      </c>
      <c r="Q78" s="245">
        <f t="shared" si="38"/>
        <v>0</v>
      </c>
    </row>
    <row r="79" spans="1:17" ht="15" customHeight="1" x14ac:dyDescent="0.25">
      <c r="A79" s="164" t="s">
        <v>1493</v>
      </c>
      <c r="B79" s="163" t="s">
        <v>917</v>
      </c>
      <c r="C79" s="630" t="s">
        <v>2607</v>
      </c>
      <c r="D79" s="79" t="s">
        <v>33</v>
      </c>
      <c r="E79" s="93">
        <f t="shared" ref="E79:N79" si="40">IF(OR(E80="NA",E83="NA"),"NA",IF(AND(E80="",E83=""),"",SUM(E80)+SUM(E83)))</f>
        <v>3936.3420000000001</v>
      </c>
      <c r="F79" s="93">
        <f t="shared" si="40"/>
        <v>939.66000000000008</v>
      </c>
      <c r="G79" s="93">
        <f t="shared" si="40"/>
        <v>-18.451000000000001</v>
      </c>
      <c r="H79" s="93">
        <f t="shared" si="40"/>
        <v>4857.5509999999995</v>
      </c>
      <c r="I79" s="93">
        <f t="shared" si="40"/>
        <v>341.65399999999994</v>
      </c>
      <c r="J79" s="93">
        <f t="shared" si="40"/>
        <v>1946.3470000000002</v>
      </c>
      <c r="K79" s="93">
        <f t="shared" si="40"/>
        <v>2139.3620000000001</v>
      </c>
      <c r="L79" s="93">
        <f t="shared" si="40"/>
        <v>-105.504</v>
      </c>
      <c r="M79" s="93">
        <f t="shared" si="40"/>
        <v>9179.41</v>
      </c>
      <c r="N79" s="93">
        <f t="shared" si="40"/>
        <v>5199.2049999999999</v>
      </c>
      <c r="O79" s="243"/>
      <c r="P79" s="244">
        <f t="shared" si="37"/>
        <v>-9.0949470177292824E-13</v>
      </c>
      <c r="Q79" s="245">
        <f t="shared" si="38"/>
        <v>0</v>
      </c>
    </row>
    <row r="80" spans="1:17" ht="10.35" customHeight="1" x14ac:dyDescent="0.25">
      <c r="A80" s="164" t="s">
        <v>1494</v>
      </c>
      <c r="B80" s="164" t="s">
        <v>918</v>
      </c>
      <c r="C80" s="631" t="s">
        <v>2587</v>
      </c>
      <c r="D80" s="79" t="s">
        <v>33</v>
      </c>
      <c r="E80" s="93">
        <f t="shared" ref="E80:N80" si="41">IF(OR(E81="NA",E82="NA"),"NA",IF(AND(E81="",E82=""),"",SUM(E81:E82)))</f>
        <v>3732.9360000000001</v>
      </c>
      <c r="F80" s="93">
        <f t="shared" si="41"/>
        <v>569.77700000000004</v>
      </c>
      <c r="G80" s="93">
        <f t="shared" si="41"/>
        <v>-18.451000000000001</v>
      </c>
      <c r="H80" s="93">
        <f t="shared" si="41"/>
        <v>4284.2619999999997</v>
      </c>
      <c r="I80" s="93">
        <f t="shared" si="41"/>
        <v>341.58799999999997</v>
      </c>
      <c r="J80" s="93">
        <f t="shared" si="41"/>
        <v>1912.8470000000002</v>
      </c>
      <c r="K80" s="93">
        <f t="shared" si="41"/>
        <v>1907.6870000000001</v>
      </c>
      <c r="L80" s="93">
        <f t="shared" si="41"/>
        <v>-105.504</v>
      </c>
      <c r="M80" s="93">
        <f t="shared" si="41"/>
        <v>8340.8799999999992</v>
      </c>
      <c r="N80" s="93">
        <f t="shared" si="41"/>
        <v>4625.8499999999995</v>
      </c>
      <c r="O80" s="243"/>
      <c r="P80" s="244">
        <f t="shared" si="37"/>
        <v>0</v>
      </c>
      <c r="Q80" s="245">
        <f t="shared" si="38"/>
        <v>0</v>
      </c>
    </row>
    <row r="81" spans="1:17" ht="10.35" customHeight="1" x14ac:dyDescent="0.25">
      <c r="A81" s="164" t="s">
        <v>1813</v>
      </c>
      <c r="B81" s="164" t="s">
        <v>268</v>
      </c>
      <c r="C81" s="632" t="s">
        <v>2608</v>
      </c>
      <c r="D81" s="79" t="s">
        <v>33</v>
      </c>
      <c r="E81" s="93">
        <v>0</v>
      </c>
      <c r="F81" s="93">
        <v>0</v>
      </c>
      <c r="G81" s="93">
        <v>0</v>
      </c>
      <c r="H81" s="93">
        <f>IF(OR(E81="NA",F81="NA",G81="NA"),"NA",IF(AND(E81="",F81="",G81=""),"",SUM(E81:G81)))</f>
        <v>0</v>
      </c>
      <c r="I81" s="93">
        <v>0</v>
      </c>
      <c r="J81" s="93">
        <v>0</v>
      </c>
      <c r="K81" s="93">
        <v>0</v>
      </c>
      <c r="L81" s="93">
        <v>0</v>
      </c>
      <c r="M81" s="93">
        <f>IF(OR(H81="NA",I81="NA",J81="NA",K81="NA",L81="NA"),"NA",IF(AND(H81="",I81="",J81="",K81="",L81=""),"",SUM(H81:L81)))</f>
        <v>0</v>
      </c>
      <c r="N81" s="93">
        <f>H81+I81</f>
        <v>0</v>
      </c>
      <c r="O81" s="243"/>
      <c r="P81" s="244">
        <f t="shared" si="37"/>
        <v>0</v>
      </c>
      <c r="Q81" s="245">
        <f t="shared" si="38"/>
        <v>0</v>
      </c>
    </row>
    <row r="82" spans="1:17" ht="10.35" customHeight="1" x14ac:dyDescent="0.25">
      <c r="A82" s="164" t="s">
        <v>1814</v>
      </c>
      <c r="B82" s="164" t="s">
        <v>269</v>
      </c>
      <c r="C82" s="632" t="s">
        <v>2609</v>
      </c>
      <c r="D82" s="79" t="s">
        <v>33</v>
      </c>
      <c r="E82" s="93">
        <v>3732.9360000000001</v>
      </c>
      <c r="F82" s="93">
        <v>569.77700000000004</v>
      </c>
      <c r="G82" s="93">
        <v>-18.451000000000001</v>
      </c>
      <c r="H82" s="93">
        <f>IF(OR(E82="NA",F82="NA",G82="NA"),"NA",IF(AND(E82="",F82="",G82=""),"",SUM(E82:G82)))</f>
        <v>4284.2619999999997</v>
      </c>
      <c r="I82" s="93">
        <v>341.58799999999997</v>
      </c>
      <c r="J82" s="93">
        <v>1912.8470000000002</v>
      </c>
      <c r="K82" s="93">
        <v>1907.6870000000001</v>
      </c>
      <c r="L82" s="93">
        <v>-105.504</v>
      </c>
      <c r="M82" s="93">
        <f>IF(OR(H82="NA",I82="NA",J82="NA",K82="NA",L82="NA"),"NA",IF(AND(H82="",I82="",J82="",K82="",L82=""),"",SUM(H82:L82)))</f>
        <v>8340.8799999999992</v>
      </c>
      <c r="N82" s="696">
        <f>H82+I82</f>
        <v>4625.8499999999995</v>
      </c>
      <c r="O82" s="243"/>
      <c r="P82" s="244">
        <f t="shared" si="37"/>
        <v>0</v>
      </c>
      <c r="Q82" s="245">
        <f t="shared" si="38"/>
        <v>0</v>
      </c>
    </row>
    <row r="83" spans="1:17" ht="10.35" customHeight="1" x14ac:dyDescent="0.25">
      <c r="A83" s="164" t="s">
        <v>1495</v>
      </c>
      <c r="B83" s="164" t="s">
        <v>919</v>
      </c>
      <c r="C83" s="631" t="s">
        <v>2610</v>
      </c>
      <c r="D83" s="79" t="s">
        <v>33</v>
      </c>
      <c r="E83" s="93">
        <v>203.40600000000001</v>
      </c>
      <c r="F83" s="93">
        <v>369.88299999999998</v>
      </c>
      <c r="G83" s="93">
        <v>0</v>
      </c>
      <c r="H83" s="93">
        <f>IF(OR(E83="NA",F83="NA",G83="NA"),"NA",IF(AND(E83="",F83="",G83=""),"",SUM(E83:G83)))</f>
        <v>573.28899999999999</v>
      </c>
      <c r="I83" s="93">
        <v>6.6000000000000003E-2</v>
      </c>
      <c r="J83" s="93">
        <v>33.5</v>
      </c>
      <c r="K83" s="93">
        <v>231.67500000000001</v>
      </c>
      <c r="L83" s="93">
        <v>0</v>
      </c>
      <c r="M83" s="93">
        <f>IF(OR(H83="NA",I83="NA",J83="NA",K83="NA",L83="NA"),"NA",IF(AND(H83="",I83="",J83="",K83="",L83=""),"",SUM(H83:L83)))</f>
        <v>838.53</v>
      </c>
      <c r="N83" s="696">
        <f t="shared" ref="N83" si="42">H83+I83</f>
        <v>573.35500000000002</v>
      </c>
      <c r="O83" s="243"/>
      <c r="P83" s="244">
        <f t="shared" si="37"/>
        <v>0</v>
      </c>
      <c r="Q83" s="245">
        <f t="shared" si="38"/>
        <v>0</v>
      </c>
    </row>
    <row r="84" spans="1:17" ht="28.5" customHeight="1" x14ac:dyDescent="0.25">
      <c r="A84" s="164" t="s">
        <v>1496</v>
      </c>
      <c r="B84" s="163" t="s">
        <v>920</v>
      </c>
      <c r="C84" s="640" t="s">
        <v>2638</v>
      </c>
      <c r="D84" s="79" t="s">
        <v>33</v>
      </c>
      <c r="E84" s="93">
        <f t="shared" ref="E84:N84" si="43">IF(OR(E85="NA",E89="NA"),"NA",IF(AND(E85="",E89=""),"",SUM(E85)+SUM(E89)))</f>
        <v>0</v>
      </c>
      <c r="F84" s="93">
        <f t="shared" si="43"/>
        <v>0</v>
      </c>
      <c r="G84" s="93">
        <f t="shared" si="43"/>
        <v>-3.9E-2</v>
      </c>
      <c r="H84" s="93">
        <f t="shared" si="43"/>
        <v>-3.9E-2</v>
      </c>
      <c r="I84" s="93">
        <f t="shared" si="43"/>
        <v>0</v>
      </c>
      <c r="J84" s="93">
        <f t="shared" si="43"/>
        <v>0</v>
      </c>
      <c r="K84" s="93">
        <f t="shared" si="43"/>
        <v>0</v>
      </c>
      <c r="L84" s="93">
        <f t="shared" si="43"/>
        <v>0</v>
      </c>
      <c r="M84" s="93">
        <f t="shared" si="43"/>
        <v>-3.9E-2</v>
      </c>
      <c r="N84" s="93">
        <f t="shared" si="43"/>
        <v>-3.9E-2</v>
      </c>
      <c r="O84" s="344"/>
      <c r="P84" s="244">
        <f t="shared" si="37"/>
        <v>0</v>
      </c>
      <c r="Q84" s="245">
        <f t="shared" si="38"/>
        <v>0</v>
      </c>
    </row>
    <row r="85" spans="1:17" ht="10.35" customHeight="1" x14ac:dyDescent="0.25">
      <c r="A85" s="164" t="s">
        <v>2247</v>
      </c>
      <c r="B85" s="164" t="s">
        <v>921</v>
      </c>
      <c r="C85" s="631" t="s">
        <v>2611</v>
      </c>
      <c r="D85" s="79" t="s">
        <v>33</v>
      </c>
      <c r="E85" s="93">
        <f t="shared" ref="E85:N85" si="44">IF(OR(E86="NA",E87="NA",E88="NA"),"NA",IF(AND(E86="",E87="",E88=""),"",SUM(E86:E88)))</f>
        <v>0</v>
      </c>
      <c r="F85" s="93">
        <f t="shared" si="44"/>
        <v>0</v>
      </c>
      <c r="G85" s="93">
        <f t="shared" si="44"/>
        <v>0</v>
      </c>
      <c r="H85" s="93">
        <f t="shared" si="44"/>
        <v>0</v>
      </c>
      <c r="I85" s="93">
        <f t="shared" si="44"/>
        <v>0</v>
      </c>
      <c r="J85" s="93">
        <f t="shared" si="44"/>
        <v>0</v>
      </c>
      <c r="K85" s="93">
        <f t="shared" si="44"/>
        <v>0</v>
      </c>
      <c r="L85" s="93">
        <f t="shared" si="44"/>
        <v>0</v>
      </c>
      <c r="M85" s="93">
        <f t="shared" si="44"/>
        <v>0</v>
      </c>
      <c r="N85" s="93">
        <f t="shared" si="44"/>
        <v>0</v>
      </c>
      <c r="O85" s="243"/>
      <c r="P85" s="244">
        <f t="shared" si="37"/>
        <v>0</v>
      </c>
      <c r="Q85" s="245">
        <f t="shared" si="38"/>
        <v>0</v>
      </c>
    </row>
    <row r="86" spans="1:17" ht="10.35" customHeight="1" x14ac:dyDescent="0.25">
      <c r="A86" s="164" t="s">
        <v>2248</v>
      </c>
      <c r="B86" s="164" t="s">
        <v>275</v>
      </c>
      <c r="C86" s="635" t="s">
        <v>2612</v>
      </c>
      <c r="D86" s="345" t="s">
        <v>33</v>
      </c>
      <c r="E86" s="93">
        <v>0</v>
      </c>
      <c r="F86" s="93">
        <v>0</v>
      </c>
      <c r="G86" s="93">
        <v>0</v>
      </c>
      <c r="H86" s="93">
        <f>IF(OR(E86="NA",F86="NA",G86="NA"),"NA",IF(AND(E86="",F86="",G86=""),"",SUM(E86:G86)))</f>
        <v>0</v>
      </c>
      <c r="I86" s="93">
        <v>0</v>
      </c>
      <c r="J86" s="93">
        <v>0</v>
      </c>
      <c r="K86" s="93">
        <v>0</v>
      </c>
      <c r="L86" s="93">
        <v>0</v>
      </c>
      <c r="M86" s="93">
        <f>IF(OR(H86="NA",I86="NA",J86="NA",K86="NA",L86="NA"),"NA",IF(AND(H86="",I86="",J86="",K86="",L86=""),"",SUM(H86:L86)))</f>
        <v>0</v>
      </c>
      <c r="N86" s="93">
        <f>H86+I86</f>
        <v>0</v>
      </c>
      <c r="O86" s="243"/>
      <c r="P86" s="244">
        <f t="shared" si="37"/>
        <v>0</v>
      </c>
      <c r="Q86" s="245">
        <f t="shared" si="38"/>
        <v>0</v>
      </c>
    </row>
    <row r="87" spans="1:17" ht="10.35" customHeight="1" x14ac:dyDescent="0.25">
      <c r="A87" s="164" t="s">
        <v>2249</v>
      </c>
      <c r="B87" s="164" t="s">
        <v>276</v>
      </c>
      <c r="C87" s="632" t="s">
        <v>2613</v>
      </c>
      <c r="D87" s="79" t="s">
        <v>33</v>
      </c>
      <c r="E87" s="93">
        <v>0</v>
      </c>
      <c r="F87" s="93">
        <v>0</v>
      </c>
      <c r="G87" s="93">
        <v>0</v>
      </c>
      <c r="H87" s="93">
        <f>IF(OR(E87="NA",F87="NA",G87="NA"),"NA",IF(AND(E87="",F87="",G87=""),"",SUM(E87:G87)))</f>
        <v>0</v>
      </c>
      <c r="I87" s="93">
        <v>0</v>
      </c>
      <c r="J87" s="93">
        <v>0</v>
      </c>
      <c r="K87" s="93">
        <v>0</v>
      </c>
      <c r="L87" s="93">
        <v>0</v>
      </c>
      <c r="M87" s="93">
        <f>IF(OR(H87="NA",I87="NA",J87="NA",K87="NA",L87="NA"),"NA",IF(AND(H87="",I87="",J87="",K87="",L87=""),"",SUM(H87:L87)))</f>
        <v>0</v>
      </c>
      <c r="N87" s="696">
        <f t="shared" ref="N87:N89" si="45">H87+I87</f>
        <v>0</v>
      </c>
      <c r="O87" s="243"/>
      <c r="P87" s="244">
        <f t="shared" si="37"/>
        <v>0</v>
      </c>
      <c r="Q87" s="245">
        <f t="shared" si="38"/>
        <v>0</v>
      </c>
    </row>
    <row r="88" spans="1:17" ht="10.35" customHeight="1" x14ac:dyDescent="0.25">
      <c r="A88" s="164" t="s">
        <v>2250</v>
      </c>
      <c r="B88" s="164" t="s">
        <v>277</v>
      </c>
      <c r="C88" s="632" t="s">
        <v>2614</v>
      </c>
      <c r="D88" s="79" t="s">
        <v>33</v>
      </c>
      <c r="E88" s="93">
        <v>0</v>
      </c>
      <c r="F88" s="93">
        <v>0</v>
      </c>
      <c r="G88" s="93">
        <v>0</v>
      </c>
      <c r="H88" s="93">
        <f>IF(OR(E88="NA",F88="NA",G88="NA"),"NA",IF(AND(E88="",F88="",G88=""),"",SUM(E88:G88)))</f>
        <v>0</v>
      </c>
      <c r="I88" s="93">
        <v>0</v>
      </c>
      <c r="J88" s="93">
        <v>0</v>
      </c>
      <c r="K88" s="93">
        <v>0</v>
      </c>
      <c r="L88" s="93">
        <v>0</v>
      </c>
      <c r="M88" s="93">
        <f>IF(OR(H88="NA",I88="NA",J88="NA",K88="NA",L88="NA"),"NA",IF(AND(H88="",I88="",J88="",K88="",L88=""),"",SUM(H88:L88)))</f>
        <v>0</v>
      </c>
      <c r="N88" s="696">
        <f t="shared" si="45"/>
        <v>0</v>
      </c>
      <c r="O88" s="243"/>
      <c r="P88" s="244">
        <f t="shared" si="37"/>
        <v>0</v>
      </c>
      <c r="Q88" s="245">
        <f t="shared" si="38"/>
        <v>0</v>
      </c>
    </row>
    <row r="89" spans="1:17" ht="10.35" customHeight="1" x14ac:dyDescent="0.25">
      <c r="A89" s="164" t="s">
        <v>2251</v>
      </c>
      <c r="B89" s="161" t="s">
        <v>922</v>
      </c>
      <c r="C89" s="636" t="s">
        <v>2615</v>
      </c>
      <c r="D89" s="80" t="s">
        <v>33</v>
      </c>
      <c r="E89" s="190">
        <v>0</v>
      </c>
      <c r="F89" s="190">
        <v>0</v>
      </c>
      <c r="G89" s="190">
        <v>-3.9E-2</v>
      </c>
      <c r="H89" s="93">
        <f>IF(OR(E89="NA",F89="NA",G89="NA"),"NA",IF(AND(E89="",F89="",G89=""),"",SUM(E89:G89)))</f>
        <v>-3.9E-2</v>
      </c>
      <c r="I89" s="190">
        <v>0</v>
      </c>
      <c r="J89" s="190">
        <v>0</v>
      </c>
      <c r="K89" s="190">
        <v>0</v>
      </c>
      <c r="L89" s="190">
        <v>0</v>
      </c>
      <c r="M89" s="190">
        <f>IF(OR(H89="NA",I89="NA",J89="NA",K89="NA",L89="NA"),"NA",IF(AND(H89="",I89="",J89="",K89="",L89=""),"",SUM(H89:L89)))</f>
        <v>-3.9E-2</v>
      </c>
      <c r="N89" s="696">
        <f t="shared" si="45"/>
        <v>-3.9E-2</v>
      </c>
      <c r="O89" s="243"/>
      <c r="P89" s="269">
        <f t="shared" si="37"/>
        <v>0</v>
      </c>
      <c r="Q89" s="270">
        <f t="shared" si="38"/>
        <v>0</v>
      </c>
    </row>
    <row r="90" spans="1:17" ht="15" customHeight="1" x14ac:dyDescent="0.25">
      <c r="A90" s="164"/>
      <c r="B90" s="184" t="s">
        <v>856</v>
      </c>
      <c r="C90" s="637" t="s">
        <v>2370</v>
      </c>
      <c r="D90" s="346" t="s">
        <v>33</v>
      </c>
      <c r="E90" s="347"/>
      <c r="F90" s="347"/>
      <c r="G90" s="347"/>
      <c r="H90" s="348"/>
      <c r="I90" s="347"/>
      <c r="J90" s="347"/>
      <c r="K90" s="349"/>
      <c r="L90" s="335"/>
      <c r="M90" s="350"/>
      <c r="N90" s="335"/>
      <c r="O90" s="243"/>
      <c r="P90" s="325"/>
      <c r="Q90" s="351"/>
    </row>
    <row r="91" spans="1:17" ht="15" customHeight="1" x14ac:dyDescent="0.25">
      <c r="A91" s="164"/>
      <c r="B91" s="180" t="s">
        <v>856</v>
      </c>
      <c r="C91" s="638" t="s">
        <v>2616</v>
      </c>
      <c r="D91" s="79"/>
      <c r="E91" s="240"/>
      <c r="F91" s="240"/>
      <c r="G91" s="240"/>
      <c r="H91" s="241"/>
      <c r="I91" s="240"/>
      <c r="J91" s="240"/>
      <c r="K91" s="241"/>
      <c r="L91" s="240"/>
      <c r="M91" s="242"/>
      <c r="N91" s="240"/>
      <c r="O91" s="243"/>
      <c r="P91" s="244"/>
      <c r="Q91" s="245"/>
    </row>
    <row r="92" spans="1:17" ht="10.35" customHeight="1" x14ac:dyDescent="0.25">
      <c r="A92" s="164" t="s">
        <v>1815</v>
      </c>
      <c r="B92" s="164" t="s">
        <v>388</v>
      </c>
      <c r="C92" s="626" t="s">
        <v>2617</v>
      </c>
      <c r="D92" s="79" t="s">
        <v>33</v>
      </c>
      <c r="E92" s="93"/>
      <c r="F92" s="93"/>
      <c r="G92" s="93"/>
      <c r="H92" s="93" t="str">
        <f>IF(OR(E92="NA",F92="NA",G92="NA"),"NA",IF(AND(E92="",F92="",G92=""),"",SUM(E92:G92)))</f>
        <v/>
      </c>
      <c r="I92" s="93"/>
      <c r="J92" s="93"/>
      <c r="K92" s="97"/>
      <c r="L92" s="93"/>
      <c r="M92" s="93" t="str">
        <f>IF(OR(H92="NA",I92="NA",J92="NA",K92="NA",L92="NA"),"NA",IF(AND(H92="",I92="",J92="",K92="",L92=""),"",SUM(H92:L92)))</f>
        <v/>
      </c>
      <c r="N92" s="93"/>
      <c r="O92" s="243"/>
      <c r="P92" s="244">
        <f>IF(OR(H92="NA",E92="NA",F92="NA",G92="NA"),"NA",SUM(H92)-SUM(E92:G92))</f>
        <v>0</v>
      </c>
      <c r="Q92" s="245">
        <f>IF(OR(M92="NA",H92="NA",I92="NA",J92="NA",K92="NA",L92="NA"),"NA",SUM(M92)-SUM(H92:L92))</f>
        <v>0</v>
      </c>
    </row>
    <row r="93" spans="1:17" ht="10.35" customHeight="1" x14ac:dyDescent="0.25">
      <c r="A93" s="164" t="s">
        <v>1816</v>
      </c>
      <c r="B93" s="166" t="s">
        <v>389</v>
      </c>
      <c r="C93" s="627" t="s">
        <v>2618</v>
      </c>
      <c r="D93" s="154" t="s">
        <v>33</v>
      </c>
      <c r="E93" s="192"/>
      <c r="F93" s="192"/>
      <c r="G93" s="192"/>
      <c r="H93" s="192" t="str">
        <f>IF(OR(E93="NA",F93="NA",G93="NA"),"NA",IF(AND(E93="",F93="",G93=""),"",SUM(E93:G93)))</f>
        <v/>
      </c>
      <c r="I93" s="192"/>
      <c r="J93" s="192"/>
      <c r="K93" s="193"/>
      <c r="L93" s="192"/>
      <c r="M93" s="192" t="str">
        <f>IF(OR(H93="NA",I93="NA",J93="NA",K93="NA",L93="NA"),"NA",IF(AND(H93="",I93="",J93="",K93="",L93=""),"",SUM(H93:L93)))</f>
        <v/>
      </c>
      <c r="N93" s="192"/>
      <c r="O93" s="243"/>
      <c r="P93" s="249">
        <f>IF(OR(H93="NA",E93="NA",F93="NA",G93="NA"),"NA",SUM(H93)-SUM(E93:G93))</f>
        <v>0</v>
      </c>
      <c r="Q93" s="250">
        <f>IF(OR(M93="NA",H93="NA",I93="NA",J93="NA",K93="NA",L93="NA"),"NA",SUM(M93)-SUM(H93:L93))</f>
        <v>0</v>
      </c>
    </row>
    <row r="94" spans="1:17" ht="15" customHeight="1" x14ac:dyDescent="0.25">
      <c r="A94" s="164"/>
      <c r="B94" s="180" t="s">
        <v>856</v>
      </c>
      <c r="C94" s="638" t="s">
        <v>2619</v>
      </c>
      <c r="D94" s="141"/>
      <c r="E94" s="264"/>
      <c r="F94" s="264"/>
      <c r="G94" s="264"/>
      <c r="H94" s="265"/>
      <c r="I94" s="264"/>
      <c r="J94" s="264"/>
      <c r="K94" s="241"/>
      <c r="L94" s="240"/>
      <c r="M94" s="242"/>
      <c r="N94" s="240"/>
      <c r="O94" s="243"/>
      <c r="P94" s="244"/>
      <c r="Q94" s="352"/>
    </row>
    <row r="95" spans="1:17" ht="10.35" customHeight="1" x14ac:dyDescent="0.25">
      <c r="A95" s="164" t="s">
        <v>2276</v>
      </c>
      <c r="B95" s="152" t="s">
        <v>533</v>
      </c>
      <c r="C95" s="626" t="s">
        <v>2620</v>
      </c>
      <c r="D95" s="79" t="s">
        <v>33</v>
      </c>
      <c r="E95" s="93"/>
      <c r="F95" s="93"/>
      <c r="G95" s="93"/>
      <c r="H95" s="93" t="str">
        <f>IF(OR(E95="NA",F95="NA",G95="NA"),"NA",IF(AND(E95="",F95="",G95=""),"",SUM(E95:G95)))</f>
        <v/>
      </c>
      <c r="I95" s="93"/>
      <c r="J95" s="93"/>
      <c r="K95" s="97"/>
      <c r="L95" s="93"/>
      <c r="M95" s="93" t="str">
        <f>IF(OR(H95="NA",I95="NA",J95="NA",K95="NA",L95="NA"),"NA",IF(AND(H95="",I95="",J95="",K95="",L95=""),"",SUM(H95:L95)))</f>
        <v/>
      </c>
      <c r="N95" s="93"/>
      <c r="O95" s="243"/>
      <c r="P95" s="244">
        <f t="shared" ref="P95:P100" si="46">IF(OR(H95="NA",E95="NA",F95="NA",G95="NA"),"NA",SUM(H95)-SUM(E95:G95))</f>
        <v>0</v>
      </c>
      <c r="Q95" s="245">
        <f t="shared" ref="Q95:Q100" si="47">IF(OR(M95="NA",H95="NA",I95="NA",J95="NA",K95="NA",L95="NA"),"NA",SUM(M95)-SUM(H95:L95))</f>
        <v>0</v>
      </c>
    </row>
    <row r="96" spans="1:17" ht="10.35" customHeight="1" x14ac:dyDescent="0.25">
      <c r="A96" s="164" t="s">
        <v>2277</v>
      </c>
      <c r="B96" s="152" t="s">
        <v>532</v>
      </c>
      <c r="C96" s="626" t="s">
        <v>2621</v>
      </c>
      <c r="D96" s="79" t="s">
        <v>33</v>
      </c>
      <c r="E96" s="93" t="str">
        <f t="shared" ref="E96:N96" si="48">IF(OR(E97="NA",E98="NA",E99="NA"),"NA",IF(AND(E97="",E98="",E99=""),"",SUM(E97:E99)))</f>
        <v/>
      </c>
      <c r="F96" s="93" t="str">
        <f t="shared" si="48"/>
        <v/>
      </c>
      <c r="G96" s="93" t="str">
        <f t="shared" si="48"/>
        <v/>
      </c>
      <c r="H96" s="93" t="str">
        <f t="shared" si="48"/>
        <v/>
      </c>
      <c r="I96" s="93" t="str">
        <f t="shared" si="48"/>
        <v/>
      </c>
      <c r="J96" s="93" t="str">
        <f t="shared" si="48"/>
        <v/>
      </c>
      <c r="K96" s="93" t="str">
        <f t="shared" si="48"/>
        <v/>
      </c>
      <c r="L96" s="93" t="str">
        <f t="shared" si="48"/>
        <v/>
      </c>
      <c r="M96" s="93" t="str">
        <f t="shared" si="48"/>
        <v/>
      </c>
      <c r="N96" s="93" t="str">
        <f t="shared" si="48"/>
        <v/>
      </c>
      <c r="O96" s="243"/>
      <c r="P96" s="244">
        <f t="shared" si="46"/>
        <v>0</v>
      </c>
      <c r="Q96" s="245">
        <f t="shared" si="47"/>
        <v>0</v>
      </c>
    </row>
    <row r="97" spans="1:17" ht="10.35" customHeight="1" x14ac:dyDescent="0.25">
      <c r="A97" s="164" t="s">
        <v>2278</v>
      </c>
      <c r="B97" s="152" t="s">
        <v>522</v>
      </c>
      <c r="C97" s="631" t="s">
        <v>2622</v>
      </c>
      <c r="D97" s="79" t="s">
        <v>33</v>
      </c>
      <c r="E97" s="93"/>
      <c r="F97" s="93"/>
      <c r="G97" s="93"/>
      <c r="H97" s="93" t="str">
        <f>IF(OR(E97="NA",F97="NA",G97="NA"),"NA",IF(AND(E97="",F97="",G97=""),"",SUM(E97:G97)))</f>
        <v/>
      </c>
      <c r="I97" s="93"/>
      <c r="J97" s="93"/>
      <c r="K97" s="97"/>
      <c r="L97" s="93"/>
      <c r="M97" s="93" t="str">
        <f>IF(OR(H97="NA",I97="NA",J97="NA",K97="NA",L97="NA"),"NA",IF(AND(H97="",I97="",J97="",K97="",L97=""),"",SUM(H97:L97)))</f>
        <v/>
      </c>
      <c r="N97" s="93"/>
      <c r="O97" s="243"/>
      <c r="P97" s="244">
        <f t="shared" si="46"/>
        <v>0</v>
      </c>
      <c r="Q97" s="245">
        <f t="shared" si="47"/>
        <v>0</v>
      </c>
    </row>
    <row r="98" spans="1:17" ht="10.35" customHeight="1" x14ac:dyDescent="0.25">
      <c r="A98" s="164" t="s">
        <v>2279</v>
      </c>
      <c r="B98" s="152" t="s">
        <v>523</v>
      </c>
      <c r="C98" s="631" t="s">
        <v>2623</v>
      </c>
      <c r="D98" s="79" t="s">
        <v>33</v>
      </c>
      <c r="E98" s="93"/>
      <c r="F98" s="93"/>
      <c r="G98" s="93"/>
      <c r="H98" s="93" t="str">
        <f>IF(OR(E98="NA",F98="NA",G98="NA"),"NA",IF(AND(E98="",F98="",G98=""),"",SUM(E98:G98)))</f>
        <v/>
      </c>
      <c r="I98" s="93"/>
      <c r="J98" s="93"/>
      <c r="K98" s="97"/>
      <c r="L98" s="93"/>
      <c r="M98" s="93" t="str">
        <f>IF(OR(H98="NA",I98="NA",J98="NA",K98="NA",L98="NA"),"NA",IF(AND(H98="",I98="",J98="",K98="",L98=""),"",SUM(H98:L98)))</f>
        <v/>
      </c>
      <c r="N98" s="93"/>
      <c r="O98" s="243"/>
      <c r="P98" s="244">
        <f t="shared" si="46"/>
        <v>0</v>
      </c>
      <c r="Q98" s="245">
        <f t="shared" si="47"/>
        <v>0</v>
      </c>
    </row>
    <row r="99" spans="1:17" ht="10.35" customHeight="1" x14ac:dyDescent="0.25">
      <c r="A99" s="164" t="s">
        <v>2280</v>
      </c>
      <c r="B99" s="152" t="s">
        <v>524</v>
      </c>
      <c r="C99" s="631" t="s">
        <v>2624</v>
      </c>
      <c r="D99" s="79" t="s">
        <v>33</v>
      </c>
      <c r="E99" s="93"/>
      <c r="F99" s="93"/>
      <c r="G99" s="93"/>
      <c r="H99" s="93" t="str">
        <f>IF(OR(E99="NA",F99="NA",G99="NA"),"NA",IF(AND(E99="",F99="",G99=""),"",SUM(E99:G99)))</f>
        <v/>
      </c>
      <c r="I99" s="93"/>
      <c r="J99" s="93"/>
      <c r="K99" s="97"/>
      <c r="L99" s="93"/>
      <c r="M99" s="93" t="str">
        <f>IF(OR(H99="NA",I99="NA",J99="NA",K99="NA",L99="NA"),"NA",IF(AND(H99="",I99="",J99="",K99="",L99=""),"",SUM(H99:L99)))</f>
        <v/>
      </c>
      <c r="N99" s="93"/>
      <c r="O99" s="243"/>
      <c r="P99" s="244">
        <f t="shared" si="46"/>
        <v>0</v>
      </c>
      <c r="Q99" s="245">
        <f t="shared" si="47"/>
        <v>0</v>
      </c>
    </row>
    <row r="100" spans="1:17" ht="10.35" customHeight="1" x14ac:dyDescent="0.25">
      <c r="A100" s="164" t="s">
        <v>2281</v>
      </c>
      <c r="B100" s="167" t="s">
        <v>525</v>
      </c>
      <c r="C100" s="639" t="s">
        <v>2625</v>
      </c>
      <c r="D100" s="288" t="s">
        <v>33</v>
      </c>
      <c r="E100" s="196"/>
      <c r="F100" s="196"/>
      <c r="G100" s="196"/>
      <c r="H100" s="196" t="str">
        <f>IF(OR(E100="NA",F100="NA",G100="NA"),"NA",IF(AND(E100="",F100="",G100=""),"",SUM(E100:G100)))</f>
        <v/>
      </c>
      <c r="I100" s="196"/>
      <c r="J100" s="196"/>
      <c r="K100" s="193"/>
      <c r="L100" s="192"/>
      <c r="M100" s="192" t="str">
        <f>IF(OR(H100="NA",I100="NA",J100="NA",K100="NA",L100="NA"),"NA",IF(AND(H100="",I100="",J100="",K100="",L100=""),"",SUM(H100:L100)))</f>
        <v/>
      </c>
      <c r="N100" s="192"/>
      <c r="O100" s="243"/>
      <c r="P100" s="249">
        <f t="shared" si="46"/>
        <v>0</v>
      </c>
      <c r="Q100" s="250">
        <f t="shared" si="47"/>
        <v>0</v>
      </c>
    </row>
    <row r="101" spans="1:17" ht="15" customHeight="1" x14ac:dyDescent="0.25">
      <c r="A101" s="164"/>
      <c r="B101" s="180" t="s">
        <v>856</v>
      </c>
      <c r="C101" s="638" t="s">
        <v>2626</v>
      </c>
      <c r="D101" s="342"/>
      <c r="E101" s="240"/>
      <c r="F101" s="240"/>
      <c r="G101" s="240"/>
      <c r="H101" s="241"/>
      <c r="I101" s="240"/>
      <c r="J101" s="240"/>
      <c r="K101" s="241"/>
      <c r="L101" s="240"/>
      <c r="M101" s="242"/>
      <c r="N101" s="240"/>
      <c r="O101" s="243"/>
      <c r="P101" s="244"/>
      <c r="Q101" s="245"/>
    </row>
    <row r="102" spans="1:17" ht="10.35" customHeight="1" x14ac:dyDescent="0.25">
      <c r="A102" s="164" t="s">
        <v>1817</v>
      </c>
      <c r="B102" s="152" t="s">
        <v>1400</v>
      </c>
      <c r="C102" s="626" t="s">
        <v>2627</v>
      </c>
      <c r="D102" s="353" t="s">
        <v>33</v>
      </c>
      <c r="E102" s="93"/>
      <c r="F102" s="93"/>
      <c r="G102" s="93"/>
      <c r="H102" s="93" t="str">
        <f t="shared" ref="H102:H107" si="49">IF(OR(E102="NA",F102="NA",G102="NA"),"NA",IF(AND(E102="",F102="",G102=""),"",SUM(E102:G102)))</f>
        <v/>
      </c>
      <c r="I102" s="93"/>
      <c r="J102" s="93"/>
      <c r="K102" s="97"/>
      <c r="L102" s="93"/>
      <c r="M102" s="93" t="str">
        <f t="shared" ref="M102:M107" si="50">IF(OR(H102="NA",I102="NA",J102="NA",K102="NA",L102="NA"),"NA",IF(AND(H102="",I102="",J102="",K102="",L102=""),"",SUM(H102:L102)))</f>
        <v/>
      </c>
      <c r="N102" s="93"/>
      <c r="O102" s="243"/>
      <c r="P102" s="244">
        <f t="shared" ref="P102:P107" si="51">IF(OR(H102="NA",E102="NA",F102="NA",G102="NA"),"NA",SUM(H102)-SUM(E102:G102))</f>
        <v>0</v>
      </c>
      <c r="Q102" s="245">
        <f t="shared" ref="Q102:Q107" si="52">IF(OR(M102="NA",H102="NA",I102="NA",J102="NA",K102="NA",L102="NA"),"NA",SUM(M102)-SUM(H102:L102))</f>
        <v>0</v>
      </c>
    </row>
    <row r="103" spans="1:17" ht="10.35" customHeight="1" x14ac:dyDescent="0.25">
      <c r="A103" s="164" t="s">
        <v>1818</v>
      </c>
      <c r="B103" s="152" t="s">
        <v>1401</v>
      </c>
      <c r="C103" s="626" t="s">
        <v>2628</v>
      </c>
      <c r="D103" s="353" t="s">
        <v>33</v>
      </c>
      <c r="E103" s="93"/>
      <c r="F103" s="93"/>
      <c r="G103" s="93"/>
      <c r="H103" s="93" t="str">
        <f t="shared" si="49"/>
        <v/>
      </c>
      <c r="I103" s="93"/>
      <c r="J103" s="93"/>
      <c r="K103" s="97"/>
      <c r="L103" s="93"/>
      <c r="M103" s="93" t="str">
        <f t="shared" si="50"/>
        <v/>
      </c>
      <c r="N103" s="93"/>
      <c r="O103" s="243"/>
      <c r="P103" s="244">
        <f t="shared" si="51"/>
        <v>0</v>
      </c>
      <c r="Q103" s="245">
        <f t="shared" si="52"/>
        <v>0</v>
      </c>
    </row>
    <row r="104" spans="1:17" ht="10.35" customHeight="1" x14ac:dyDescent="0.25">
      <c r="A104" s="164" t="s">
        <v>1819</v>
      </c>
      <c r="B104" s="152" t="s">
        <v>1402</v>
      </c>
      <c r="C104" s="626" t="s">
        <v>2629</v>
      </c>
      <c r="D104" s="353" t="s">
        <v>33</v>
      </c>
      <c r="E104" s="93"/>
      <c r="F104" s="93"/>
      <c r="G104" s="93"/>
      <c r="H104" s="93" t="str">
        <f t="shared" si="49"/>
        <v/>
      </c>
      <c r="I104" s="93"/>
      <c r="J104" s="93"/>
      <c r="K104" s="97"/>
      <c r="L104" s="93"/>
      <c r="M104" s="93" t="str">
        <f t="shared" si="50"/>
        <v/>
      </c>
      <c r="N104" s="93"/>
      <c r="O104" s="243"/>
      <c r="P104" s="244">
        <f t="shared" si="51"/>
        <v>0</v>
      </c>
      <c r="Q104" s="245">
        <f t="shared" si="52"/>
        <v>0</v>
      </c>
    </row>
    <row r="105" spans="1:17" ht="10.35" customHeight="1" x14ac:dyDescent="0.25">
      <c r="A105" s="164" t="s">
        <v>1820</v>
      </c>
      <c r="B105" s="152" t="s">
        <v>1403</v>
      </c>
      <c r="C105" s="626" t="s">
        <v>2630</v>
      </c>
      <c r="D105" s="353" t="s">
        <v>33</v>
      </c>
      <c r="E105" s="93"/>
      <c r="F105" s="93"/>
      <c r="G105" s="93"/>
      <c r="H105" s="93" t="str">
        <f t="shared" si="49"/>
        <v/>
      </c>
      <c r="I105" s="93"/>
      <c r="J105" s="93"/>
      <c r="K105" s="97"/>
      <c r="L105" s="93"/>
      <c r="M105" s="93" t="str">
        <f t="shared" si="50"/>
        <v/>
      </c>
      <c r="N105" s="93"/>
      <c r="O105" s="243"/>
      <c r="P105" s="244">
        <f t="shared" si="51"/>
        <v>0</v>
      </c>
      <c r="Q105" s="245">
        <f t="shared" si="52"/>
        <v>0</v>
      </c>
    </row>
    <row r="106" spans="1:17" ht="10.35" customHeight="1" x14ac:dyDescent="0.25">
      <c r="A106" s="164" t="s">
        <v>1821</v>
      </c>
      <c r="B106" s="152" t="s">
        <v>1404</v>
      </c>
      <c r="C106" s="626" t="s">
        <v>2631</v>
      </c>
      <c r="D106" s="353" t="s">
        <v>33</v>
      </c>
      <c r="E106" s="93"/>
      <c r="F106" s="93"/>
      <c r="G106" s="93"/>
      <c r="H106" s="93" t="str">
        <f t="shared" si="49"/>
        <v/>
      </c>
      <c r="I106" s="93"/>
      <c r="J106" s="93"/>
      <c r="K106" s="97"/>
      <c r="L106" s="93"/>
      <c r="M106" s="93" t="str">
        <f t="shared" si="50"/>
        <v/>
      </c>
      <c r="N106" s="93"/>
      <c r="O106" s="243"/>
      <c r="P106" s="244">
        <f t="shared" si="51"/>
        <v>0</v>
      </c>
      <c r="Q106" s="245">
        <f t="shared" si="52"/>
        <v>0</v>
      </c>
    </row>
    <row r="107" spans="1:17" ht="10.35" customHeight="1" x14ac:dyDescent="0.25">
      <c r="A107" s="164" t="s">
        <v>1822</v>
      </c>
      <c r="B107" s="152" t="s">
        <v>1405</v>
      </c>
      <c r="C107" s="626" t="s">
        <v>2632</v>
      </c>
      <c r="D107" s="353" t="s">
        <v>33</v>
      </c>
      <c r="E107" s="93"/>
      <c r="F107" s="93"/>
      <c r="G107" s="93"/>
      <c r="H107" s="93" t="str">
        <f t="shared" si="49"/>
        <v/>
      </c>
      <c r="I107" s="93"/>
      <c r="J107" s="93"/>
      <c r="K107" s="97"/>
      <c r="L107" s="93"/>
      <c r="M107" s="93" t="str">
        <f t="shared" si="50"/>
        <v/>
      </c>
      <c r="N107" s="93"/>
      <c r="O107" s="243"/>
      <c r="P107" s="244">
        <f t="shared" si="51"/>
        <v>0</v>
      </c>
      <c r="Q107" s="245">
        <f t="shared" si="52"/>
        <v>0</v>
      </c>
    </row>
    <row r="108" spans="1:17" ht="15" customHeight="1" x14ac:dyDescent="0.25">
      <c r="A108" s="164"/>
      <c r="B108" s="180" t="s">
        <v>856</v>
      </c>
      <c r="C108" s="638" t="s">
        <v>2633</v>
      </c>
      <c r="D108" s="342"/>
      <c r="E108" s="240"/>
      <c r="F108" s="240"/>
      <c r="G108" s="240"/>
      <c r="H108" s="241"/>
      <c r="I108" s="240"/>
      <c r="J108" s="240"/>
      <c r="K108" s="241"/>
      <c r="L108" s="240"/>
      <c r="M108" s="242"/>
      <c r="N108" s="240"/>
      <c r="O108" s="243"/>
      <c r="P108" s="244"/>
      <c r="Q108" s="245"/>
    </row>
    <row r="109" spans="1:17" ht="10.35" customHeight="1" x14ac:dyDescent="0.25">
      <c r="A109" s="164" t="s">
        <v>1823</v>
      </c>
      <c r="B109" s="152" t="s">
        <v>1304</v>
      </c>
      <c r="C109" s="626" t="s">
        <v>2627</v>
      </c>
      <c r="D109" s="353" t="s">
        <v>33</v>
      </c>
      <c r="E109" s="93"/>
      <c r="F109" s="93"/>
      <c r="G109" s="93"/>
      <c r="H109" s="93" t="str">
        <f t="shared" ref="H109:H114" si="53">IF(OR(E109="NA",F109="NA",G109="NA"),"NA",IF(AND(E109="",F109="",G109=""),"",SUM(E109:G109)))</f>
        <v/>
      </c>
      <c r="I109" s="93"/>
      <c r="J109" s="93"/>
      <c r="K109" s="97"/>
      <c r="L109" s="93"/>
      <c r="M109" s="93" t="str">
        <f t="shared" ref="M109:M114" si="54">IF(OR(H109="NA",I109="NA",J109="NA",K109="NA",L109="NA"),"NA",IF(AND(H109="",I109="",J109="",K109="",L109=""),"",SUM(H109:L109)))</f>
        <v/>
      </c>
      <c r="N109" s="93"/>
      <c r="O109" s="243"/>
      <c r="P109" s="244">
        <f t="shared" ref="P109:P114" si="55">IF(OR(H109="NA",E109="NA",F109="NA",G109="NA"),"NA",SUM(H109)-SUM(E109:G109))</f>
        <v>0</v>
      </c>
      <c r="Q109" s="245">
        <f t="shared" ref="Q109:Q114" si="56">IF(OR(M109="NA",H109="NA",I109="NA",J109="NA",K109="NA",L109="NA"),"NA",SUM(M109)-SUM(H109:L109))</f>
        <v>0</v>
      </c>
    </row>
    <row r="110" spans="1:17" ht="10.35" customHeight="1" x14ac:dyDescent="0.25">
      <c r="A110" s="164" t="s">
        <v>1824</v>
      </c>
      <c r="B110" s="152" t="s">
        <v>1320</v>
      </c>
      <c r="C110" s="626" t="s">
        <v>2634</v>
      </c>
      <c r="D110" s="353" t="s">
        <v>33</v>
      </c>
      <c r="E110" s="93"/>
      <c r="F110" s="93"/>
      <c r="G110" s="93"/>
      <c r="H110" s="93" t="str">
        <f t="shared" si="53"/>
        <v/>
      </c>
      <c r="I110" s="93"/>
      <c r="J110" s="93"/>
      <c r="K110" s="97"/>
      <c r="L110" s="93"/>
      <c r="M110" s="93" t="str">
        <f t="shared" si="54"/>
        <v/>
      </c>
      <c r="N110" s="93"/>
      <c r="O110" s="243"/>
      <c r="P110" s="244">
        <f t="shared" si="55"/>
        <v>0</v>
      </c>
      <c r="Q110" s="245">
        <f t="shared" si="56"/>
        <v>0</v>
      </c>
    </row>
    <row r="111" spans="1:17" ht="10.35" customHeight="1" x14ac:dyDescent="0.25">
      <c r="A111" s="164" t="s">
        <v>1825</v>
      </c>
      <c r="B111" s="152" t="s">
        <v>1336</v>
      </c>
      <c r="C111" s="626" t="s">
        <v>2629</v>
      </c>
      <c r="D111" s="353" t="s">
        <v>33</v>
      </c>
      <c r="E111" s="93"/>
      <c r="F111" s="93"/>
      <c r="G111" s="93"/>
      <c r="H111" s="93" t="str">
        <f t="shared" si="53"/>
        <v/>
      </c>
      <c r="I111" s="93"/>
      <c r="J111" s="93"/>
      <c r="K111" s="97"/>
      <c r="L111" s="93"/>
      <c r="M111" s="93" t="str">
        <f t="shared" si="54"/>
        <v/>
      </c>
      <c r="N111" s="93"/>
      <c r="O111" s="243"/>
      <c r="P111" s="244">
        <f t="shared" si="55"/>
        <v>0</v>
      </c>
      <c r="Q111" s="245">
        <f t="shared" si="56"/>
        <v>0</v>
      </c>
    </row>
    <row r="112" spans="1:17" ht="10.35" customHeight="1" x14ac:dyDescent="0.25">
      <c r="A112" s="164" t="s">
        <v>1826</v>
      </c>
      <c r="B112" s="152" t="s">
        <v>1352</v>
      </c>
      <c r="C112" s="626" t="s">
        <v>2635</v>
      </c>
      <c r="D112" s="353" t="s">
        <v>33</v>
      </c>
      <c r="E112" s="93"/>
      <c r="F112" s="93"/>
      <c r="G112" s="93"/>
      <c r="H112" s="93" t="str">
        <f t="shared" si="53"/>
        <v/>
      </c>
      <c r="I112" s="93"/>
      <c r="J112" s="93"/>
      <c r="K112" s="97"/>
      <c r="L112" s="93"/>
      <c r="M112" s="93" t="str">
        <f t="shared" si="54"/>
        <v/>
      </c>
      <c r="N112" s="93"/>
      <c r="O112" s="243"/>
      <c r="P112" s="244">
        <f t="shared" si="55"/>
        <v>0</v>
      </c>
      <c r="Q112" s="245">
        <f t="shared" si="56"/>
        <v>0</v>
      </c>
    </row>
    <row r="113" spans="1:17" ht="10.35" customHeight="1" x14ac:dyDescent="0.25">
      <c r="A113" s="164" t="s">
        <v>1827</v>
      </c>
      <c r="B113" s="152" t="s">
        <v>1368</v>
      </c>
      <c r="C113" s="626" t="s">
        <v>2636</v>
      </c>
      <c r="D113" s="353" t="s">
        <v>33</v>
      </c>
      <c r="E113" s="93"/>
      <c r="F113" s="93"/>
      <c r="G113" s="93"/>
      <c r="H113" s="93" t="str">
        <f t="shared" si="53"/>
        <v/>
      </c>
      <c r="I113" s="93"/>
      <c r="J113" s="93"/>
      <c r="K113" s="97"/>
      <c r="L113" s="93"/>
      <c r="M113" s="93" t="str">
        <f t="shared" si="54"/>
        <v/>
      </c>
      <c r="N113" s="93"/>
      <c r="O113" s="243"/>
      <c r="P113" s="244">
        <f t="shared" si="55"/>
        <v>0</v>
      </c>
      <c r="Q113" s="245">
        <f t="shared" si="56"/>
        <v>0</v>
      </c>
    </row>
    <row r="114" spans="1:17" ht="10.35" customHeight="1" x14ac:dyDescent="0.25">
      <c r="A114" s="164" t="s">
        <v>1828</v>
      </c>
      <c r="B114" s="168" t="s">
        <v>1384</v>
      </c>
      <c r="C114" s="628" t="s">
        <v>2637</v>
      </c>
      <c r="D114" s="354" t="s">
        <v>33</v>
      </c>
      <c r="E114" s="190"/>
      <c r="F114" s="190"/>
      <c r="G114" s="190"/>
      <c r="H114" s="190" t="str">
        <f t="shared" si="53"/>
        <v/>
      </c>
      <c r="I114" s="190"/>
      <c r="J114" s="190"/>
      <c r="K114" s="191"/>
      <c r="L114" s="190"/>
      <c r="M114" s="190" t="str">
        <f t="shared" si="54"/>
        <v/>
      </c>
      <c r="N114" s="190"/>
      <c r="O114" s="243"/>
      <c r="P114" s="269">
        <f t="shared" si="55"/>
        <v>0</v>
      </c>
      <c r="Q114" s="270">
        <f t="shared" si="56"/>
        <v>0</v>
      </c>
    </row>
    <row r="115" spans="1:17" ht="10.5" customHeight="1" x14ac:dyDescent="0.2">
      <c r="B115" s="355"/>
      <c r="C115" s="356"/>
      <c r="D115" s="356"/>
      <c r="E115" s="282"/>
      <c r="F115" s="282"/>
      <c r="G115" s="282"/>
      <c r="H115" s="282"/>
      <c r="I115" s="282"/>
      <c r="J115" s="282"/>
      <c r="K115" s="282"/>
      <c r="L115" s="282"/>
      <c r="M115" s="282"/>
      <c r="N115" s="282"/>
      <c r="O115" s="282"/>
      <c r="P115" s="357"/>
      <c r="Q115" s="357"/>
    </row>
    <row r="116" spans="1:17" s="274" customFormat="1" ht="15" customHeight="1" x14ac:dyDescent="0.2">
      <c r="B116" s="621" t="s">
        <v>2526</v>
      </c>
      <c r="C116" s="620"/>
      <c r="D116" s="275"/>
      <c r="E116" s="328"/>
      <c r="F116" s="328"/>
      <c r="G116" s="328"/>
      <c r="H116" s="328"/>
      <c r="I116" s="328"/>
      <c r="J116" s="328"/>
      <c r="K116" s="328"/>
      <c r="L116" s="328"/>
      <c r="M116" s="328"/>
      <c r="N116" s="329"/>
      <c r="O116" s="358"/>
      <c r="P116" s="358"/>
      <c r="Q116" s="358"/>
    </row>
    <row r="117" spans="1:17" s="125" customFormat="1" ht="10.9" customHeight="1" x14ac:dyDescent="0.15">
      <c r="B117" s="644" t="s">
        <v>2380</v>
      </c>
      <c r="C117" s="641"/>
      <c r="E117" s="281"/>
      <c r="F117" s="281"/>
      <c r="G117" s="281"/>
      <c r="H117" s="281"/>
      <c r="I117" s="281"/>
      <c r="J117" s="281"/>
      <c r="K117" s="281"/>
      <c r="L117" s="281"/>
      <c r="M117" s="281"/>
      <c r="N117" s="281"/>
      <c r="O117" s="359"/>
      <c r="P117" s="359"/>
      <c r="Q117" s="272"/>
    </row>
    <row r="118" spans="1:17" s="125" customFormat="1" ht="10.9" customHeight="1" x14ac:dyDescent="0.15">
      <c r="B118" s="645"/>
      <c r="C118" s="641" t="s">
        <v>593</v>
      </c>
      <c r="E118" s="283">
        <f t="shared" ref="E118:N118" si="57">IF(OR(E8="NA",E9="NA",E42="NA",E52="NA",E62="NA"),"NA",-SUM(E8)+SUM(E9)+SUM(E42)+SUM(E52)+SUM(E62))</f>
        <v>7.2759576141834259E-12</v>
      </c>
      <c r="F118" s="283">
        <f t="shared" si="57"/>
        <v>-1.8189894035458565E-12</v>
      </c>
      <c r="G118" s="283">
        <f t="shared" si="57"/>
        <v>-9.0949470177292824E-13</v>
      </c>
      <c r="H118" s="283">
        <f t="shared" si="57"/>
        <v>-7.2759576141834259E-12</v>
      </c>
      <c r="I118" s="283">
        <f t="shared" si="57"/>
        <v>2.7284841053187847E-12</v>
      </c>
      <c r="J118" s="283">
        <f t="shared" si="57"/>
        <v>9.0949470177292824E-13</v>
      </c>
      <c r="K118" s="283">
        <f t="shared" si="57"/>
        <v>0</v>
      </c>
      <c r="L118" s="283">
        <f t="shared" si="57"/>
        <v>1.0800249583553523E-12</v>
      </c>
      <c r="M118" s="283">
        <f t="shared" si="57"/>
        <v>2.1827872842550278E-11</v>
      </c>
      <c r="N118" s="283">
        <f t="shared" si="57"/>
        <v>0</v>
      </c>
      <c r="O118" s="359"/>
      <c r="P118" s="359"/>
      <c r="Q118" s="272"/>
    </row>
    <row r="119" spans="1:17" s="125" customFormat="1" ht="10.9" customHeight="1" x14ac:dyDescent="0.15">
      <c r="B119" s="645"/>
      <c r="C119" s="641" t="s">
        <v>603</v>
      </c>
      <c r="E119" s="283">
        <f t="shared" ref="E119:N119" si="58">IF(OR(E9="NA",E10="NA",E14="NA",E15="NA",E21="NA",E34="NA",E41="NA"),"NA",-SUM(E9)+SUM(E10)+SUM(E14)+SUM(E15)+SUM(E21)+SUM(E34)+SUM(E41))</f>
        <v>4.5474735088646412E-12</v>
      </c>
      <c r="F119" s="283">
        <f t="shared" si="58"/>
        <v>7.9580786405131221E-13</v>
      </c>
      <c r="G119" s="283">
        <f t="shared" si="58"/>
        <v>-2.8421709430404007E-14</v>
      </c>
      <c r="H119" s="283">
        <f t="shared" si="58"/>
        <v>-1.6370904631912708E-11</v>
      </c>
      <c r="I119" s="283">
        <f t="shared" si="58"/>
        <v>2.2737367544323206E-13</v>
      </c>
      <c r="J119" s="283">
        <f t="shared" si="58"/>
        <v>-4.5474735088646412E-13</v>
      </c>
      <c r="K119" s="283">
        <f t="shared" si="58"/>
        <v>-2.7284841053187847E-12</v>
      </c>
      <c r="L119" s="283">
        <f t="shared" si="58"/>
        <v>8.1712414612411521E-14</v>
      </c>
      <c r="M119" s="283">
        <f t="shared" si="58"/>
        <v>-1.6370904631912708E-11</v>
      </c>
      <c r="N119" s="283">
        <f t="shared" si="58"/>
        <v>-1.6370904631912708E-11</v>
      </c>
      <c r="O119" s="359"/>
      <c r="P119" s="359"/>
      <c r="Q119" s="272"/>
    </row>
    <row r="120" spans="1:17" s="125" customFormat="1" ht="10.9" customHeight="1" x14ac:dyDescent="0.15">
      <c r="B120" s="645"/>
      <c r="C120" s="641" t="s">
        <v>604</v>
      </c>
      <c r="E120" s="283">
        <f t="shared" ref="E120:N120" si="59">IF(OR(E42="NA",E43="NA",E48="NA",),"NA",-SUM(E42)+SUM(E43)+SUM(E48))</f>
        <v>0</v>
      </c>
      <c r="F120" s="283">
        <f t="shared" si="59"/>
        <v>0</v>
      </c>
      <c r="G120" s="283">
        <f t="shared" si="59"/>
        <v>0</v>
      </c>
      <c r="H120" s="283">
        <f t="shared" si="59"/>
        <v>0</v>
      </c>
      <c r="I120" s="283">
        <f t="shared" si="59"/>
        <v>0</v>
      </c>
      <c r="J120" s="283">
        <f t="shared" si="59"/>
        <v>0</v>
      </c>
      <c r="K120" s="283">
        <f t="shared" si="59"/>
        <v>0</v>
      </c>
      <c r="L120" s="283">
        <f t="shared" si="59"/>
        <v>0</v>
      </c>
      <c r="M120" s="283">
        <f t="shared" si="59"/>
        <v>0</v>
      </c>
      <c r="N120" s="283">
        <f t="shared" si="59"/>
        <v>0</v>
      </c>
      <c r="O120" s="359"/>
      <c r="P120" s="359"/>
      <c r="Q120" s="272"/>
    </row>
    <row r="121" spans="1:17" s="125" customFormat="1" ht="10.9" customHeight="1" x14ac:dyDescent="0.15">
      <c r="B121" s="645"/>
      <c r="C121" s="641" t="s">
        <v>605</v>
      </c>
      <c r="E121" s="283">
        <f t="shared" ref="E121:N121" si="60">IF(OR(E52="NA",E53="NA",E56="NA",E59="NA"),"NA",-SUM(E52)+SUM(E53)+SUM(E56)+SUM(E59))</f>
        <v>-2.2737367544323206E-13</v>
      </c>
      <c r="F121" s="283">
        <f t="shared" si="60"/>
        <v>0</v>
      </c>
      <c r="G121" s="283">
        <f t="shared" si="60"/>
        <v>0</v>
      </c>
      <c r="H121" s="283">
        <f t="shared" si="60"/>
        <v>0</v>
      </c>
      <c r="I121" s="283">
        <f t="shared" si="60"/>
        <v>0</v>
      </c>
      <c r="J121" s="283">
        <f t="shared" si="60"/>
        <v>0</v>
      </c>
      <c r="K121" s="283">
        <f t="shared" si="60"/>
        <v>0</v>
      </c>
      <c r="L121" s="283">
        <f t="shared" si="60"/>
        <v>0</v>
      </c>
      <c r="M121" s="283">
        <f t="shared" si="60"/>
        <v>0</v>
      </c>
      <c r="N121" s="283">
        <f t="shared" si="60"/>
        <v>0</v>
      </c>
      <c r="O121" s="359"/>
      <c r="P121" s="359"/>
      <c r="Q121" s="272"/>
    </row>
    <row r="122" spans="1:17" s="125" customFormat="1" ht="10.9" customHeight="1" x14ac:dyDescent="0.15">
      <c r="B122" s="645"/>
      <c r="C122" s="641" t="s">
        <v>606</v>
      </c>
      <c r="E122" s="283">
        <f t="shared" ref="E122:N122" si="61">IF(OR(E62="NA",E63="NA",E73="NA",E78="NA",E79="NA",E84="NA"),"NA",-SUM(E62)+SUM(E63)+SUM(E73)+SUM(E78)+SUM(E79)+SUM(E84))</f>
        <v>4.5474735088646412E-13</v>
      </c>
      <c r="F122" s="283">
        <f t="shared" si="61"/>
        <v>7.9580786405131221E-13</v>
      </c>
      <c r="G122" s="283">
        <f t="shared" si="61"/>
        <v>-3.9997866130292437E-13</v>
      </c>
      <c r="H122" s="283">
        <f t="shared" si="61"/>
        <v>-3.8780853528486148E-12</v>
      </c>
      <c r="I122" s="283">
        <f t="shared" si="61"/>
        <v>-2.8421709430404007E-13</v>
      </c>
      <c r="J122" s="283">
        <f t="shared" si="61"/>
        <v>2.2737367544323206E-13</v>
      </c>
      <c r="K122" s="283">
        <f t="shared" si="61"/>
        <v>-9.0949470177292824E-13</v>
      </c>
      <c r="L122" s="283">
        <f t="shared" si="61"/>
        <v>1.4210854715202004E-14</v>
      </c>
      <c r="M122" s="283">
        <f t="shared" si="61"/>
        <v>-1.0244548265259112E-11</v>
      </c>
      <c r="N122" s="283">
        <f t="shared" si="61"/>
        <v>-6.6065694581673995E-12</v>
      </c>
      <c r="O122" s="359"/>
      <c r="P122" s="359"/>
      <c r="Q122" s="272"/>
    </row>
    <row r="123" spans="1:17" s="125" customFormat="1" ht="10.9" customHeight="1" x14ac:dyDescent="0.15">
      <c r="B123" s="645"/>
      <c r="C123" s="641" t="s">
        <v>607</v>
      </c>
      <c r="E123" s="283">
        <f t="shared" ref="E123:M123" si="62">IF(OR(E10="NA",E11="NA",E12="NA",E13="NA"),"NA",-SUM(E10)+SUM(E11)+SUM(E12)+SUM(E13))</f>
        <v>0</v>
      </c>
      <c r="F123" s="283">
        <f t="shared" si="62"/>
        <v>0</v>
      </c>
      <c r="G123" s="283">
        <f t="shared" si="62"/>
        <v>0</v>
      </c>
      <c r="H123" s="283">
        <f t="shared" si="62"/>
        <v>0</v>
      </c>
      <c r="I123" s="283">
        <f t="shared" si="62"/>
        <v>0</v>
      </c>
      <c r="J123" s="283">
        <f t="shared" si="62"/>
        <v>0</v>
      </c>
      <c r="K123" s="283">
        <f t="shared" si="62"/>
        <v>0</v>
      </c>
      <c r="L123" s="283">
        <f t="shared" si="62"/>
        <v>0</v>
      </c>
      <c r="M123" s="283">
        <f t="shared" si="62"/>
        <v>0</v>
      </c>
      <c r="N123" s="283">
        <f>IF(OR(N10="NA",N11="NA",N12="NA",N13="NA"),"NA",-SUM(N10)+SUM(N11)+SUM(N12)+SUM(N13))</f>
        <v>0</v>
      </c>
      <c r="O123" s="359"/>
      <c r="P123" s="359"/>
      <c r="Q123" s="272"/>
    </row>
    <row r="124" spans="1:17" s="125" customFormat="1" ht="10.9" customHeight="1" x14ac:dyDescent="0.15">
      <c r="B124" s="645"/>
      <c r="C124" s="641" t="s">
        <v>618</v>
      </c>
      <c r="E124" s="283">
        <f t="shared" ref="E124:N124" si="63">IF(OR(E15="NA",E16="NA",E17="NA",E18="NA",E19="NA",E20="NA"),"NA",-SUM(E15)+SUM(E16)+SUM(E17)+SUM(E18)+SUM(E19)+SUM(E20))</f>
        <v>-1.0824674490095276E-15</v>
      </c>
      <c r="F124" s="283">
        <f t="shared" si="63"/>
        <v>0</v>
      </c>
      <c r="G124" s="283">
        <f t="shared" si="63"/>
        <v>0</v>
      </c>
      <c r="H124" s="283">
        <f t="shared" si="63"/>
        <v>-4.3715031594615539E-14</v>
      </c>
      <c r="I124" s="283">
        <f t="shared" si="63"/>
        <v>0</v>
      </c>
      <c r="J124" s="283">
        <f t="shared" si="63"/>
        <v>0</v>
      </c>
      <c r="K124" s="283">
        <f t="shared" si="63"/>
        <v>0</v>
      </c>
      <c r="L124" s="283">
        <f t="shared" si="63"/>
        <v>0</v>
      </c>
      <c r="M124" s="283">
        <f t="shared" si="63"/>
        <v>-3.8477554475946363E-13</v>
      </c>
      <c r="N124" s="283">
        <f t="shared" si="63"/>
        <v>-4.3715031594615539E-14</v>
      </c>
      <c r="O124" s="359"/>
      <c r="P124" s="359"/>
      <c r="Q124" s="272"/>
    </row>
    <row r="125" spans="1:17" s="125" customFormat="1" ht="10.9" customHeight="1" x14ac:dyDescent="0.15">
      <c r="B125" s="645"/>
      <c r="C125" s="641" t="s">
        <v>608</v>
      </c>
      <c r="E125" s="283">
        <f t="shared" ref="E125:N125" si="64">IF(OR(E21="NA",E22="NA",E27="NA",E28="NA",E29="NA",E30="NA",E33="NA"),"NA",-SUM(E21)+SUM(E22)+SUM(E27)+SUM(E28)+SUM(E29)+SUM(E30)+SUM(E33))</f>
        <v>-1.6910917111090384E-12</v>
      </c>
      <c r="F125" s="283">
        <f t="shared" si="64"/>
        <v>0</v>
      </c>
      <c r="G125" s="283">
        <f t="shared" si="64"/>
        <v>0</v>
      </c>
      <c r="H125" s="283">
        <f t="shared" si="64"/>
        <v>-6.7181815666117473E-12</v>
      </c>
      <c r="I125" s="283">
        <f t="shared" si="64"/>
        <v>0</v>
      </c>
      <c r="J125" s="283">
        <f t="shared" si="64"/>
        <v>-3.4106051316484809E-13</v>
      </c>
      <c r="K125" s="283">
        <f t="shared" si="64"/>
        <v>-6.4481753270229092E-13</v>
      </c>
      <c r="L125" s="283">
        <f t="shared" si="64"/>
        <v>3.5527136788005009E-15</v>
      </c>
      <c r="M125" s="283">
        <f t="shared" si="64"/>
        <v>-1.2477130439947359E-11</v>
      </c>
      <c r="N125" s="283">
        <f t="shared" si="64"/>
        <v>-1.1475265182525618E-12</v>
      </c>
      <c r="O125" s="359"/>
      <c r="P125" s="359"/>
      <c r="Q125" s="272"/>
    </row>
    <row r="126" spans="1:17" s="125" customFormat="1" ht="10.9" customHeight="1" x14ac:dyDescent="0.15">
      <c r="B126" s="645"/>
      <c r="C126" s="641" t="s">
        <v>619</v>
      </c>
      <c r="E126" s="283">
        <f t="shared" ref="E126:N126" si="65">IF(OR(E22="NA",E23="NA",E24="NA",E25="NA",E26="NA"),"NA",-SUM(E22)+SUM(E23)+SUM(E24)+SUM(E25)+SUM(E26))</f>
        <v>-9.0949470177292824E-13</v>
      </c>
      <c r="F126" s="283">
        <f t="shared" si="65"/>
        <v>0</v>
      </c>
      <c r="G126" s="283">
        <f t="shared" si="65"/>
        <v>0</v>
      </c>
      <c r="H126" s="283">
        <f t="shared" si="65"/>
        <v>-9.0949470177292824E-13</v>
      </c>
      <c r="I126" s="283">
        <f t="shared" si="65"/>
        <v>0</v>
      </c>
      <c r="J126" s="283">
        <f t="shared" si="65"/>
        <v>0</v>
      </c>
      <c r="K126" s="283">
        <f t="shared" si="65"/>
        <v>-8.5265128291212022E-14</v>
      </c>
      <c r="L126" s="283">
        <f t="shared" si="65"/>
        <v>-4.0245584642661925E-16</v>
      </c>
      <c r="M126" s="283">
        <f t="shared" si="65"/>
        <v>1.8189894035458565E-12</v>
      </c>
      <c r="N126" s="283">
        <f t="shared" si="65"/>
        <v>-9.0949470177292824E-13</v>
      </c>
      <c r="O126" s="359"/>
      <c r="P126" s="359"/>
      <c r="Q126" s="272"/>
    </row>
    <row r="127" spans="1:17" s="125" customFormat="1" ht="10.9" customHeight="1" x14ac:dyDescent="0.15">
      <c r="B127" s="645"/>
      <c r="C127" s="641" t="s">
        <v>617</v>
      </c>
      <c r="E127" s="283">
        <f t="shared" ref="E127:N127" si="66">IF(OR(E30="NA",E31="NA",E32="NA"),"NA",-SUM(E30)+SUM(E31)+SUM(E32))</f>
        <v>0</v>
      </c>
      <c r="F127" s="283">
        <f t="shared" si="66"/>
        <v>0</v>
      </c>
      <c r="G127" s="283">
        <f t="shared" si="66"/>
        <v>0</v>
      </c>
      <c r="H127" s="283">
        <f t="shared" si="66"/>
        <v>0</v>
      </c>
      <c r="I127" s="283">
        <f t="shared" si="66"/>
        <v>0</v>
      </c>
      <c r="J127" s="283">
        <f t="shared" si="66"/>
        <v>1.9095836023552692E-14</v>
      </c>
      <c r="K127" s="283">
        <f t="shared" si="66"/>
        <v>-5.6843418860808015E-14</v>
      </c>
      <c r="L127" s="283">
        <f t="shared" si="66"/>
        <v>0</v>
      </c>
      <c r="M127" s="283">
        <f t="shared" si="66"/>
        <v>0</v>
      </c>
      <c r="N127" s="283">
        <f t="shared" si="66"/>
        <v>5.6843418860808015E-14</v>
      </c>
      <c r="O127" s="359"/>
      <c r="P127" s="359"/>
      <c r="Q127" s="272"/>
    </row>
    <row r="128" spans="1:17" s="125" customFormat="1" ht="10.9" customHeight="1" x14ac:dyDescent="0.15">
      <c r="B128" s="645"/>
      <c r="C128" s="641" t="s">
        <v>609</v>
      </c>
      <c r="E128" s="283">
        <f t="shared" ref="E128:N128" si="67">IF(OR(E34="NA",E35="NA",E36="NA",E37="NA",E38="NA",E39="NA",E40="NA"),"NA",-SUM(E34)+SUM(E35)+SUM(E36)+SUM(E37)+SUM(E38)+SUM(E39)+SUM(E40))</f>
        <v>8.5265128291212022E-14</v>
      </c>
      <c r="F128" s="283">
        <f t="shared" si="67"/>
        <v>0</v>
      </c>
      <c r="G128" s="283">
        <f t="shared" si="67"/>
        <v>0</v>
      </c>
      <c r="H128" s="283">
        <f t="shared" si="67"/>
        <v>8.5265128291212022E-14</v>
      </c>
      <c r="I128" s="283">
        <f t="shared" si="67"/>
        <v>0</v>
      </c>
      <c r="J128" s="283">
        <f t="shared" si="67"/>
        <v>0</v>
      </c>
      <c r="K128" s="283">
        <f t="shared" si="67"/>
        <v>0</v>
      </c>
      <c r="L128" s="283">
        <f t="shared" si="67"/>
        <v>0</v>
      </c>
      <c r="M128" s="283">
        <f t="shared" si="67"/>
        <v>8.5265128291212022E-14</v>
      </c>
      <c r="N128" s="283">
        <f t="shared" si="67"/>
        <v>8.5265128291212022E-14</v>
      </c>
      <c r="O128" s="359"/>
      <c r="P128" s="359"/>
      <c r="Q128" s="272"/>
    </row>
    <row r="129" spans="2:17" s="125" customFormat="1" ht="10.9" customHeight="1" x14ac:dyDescent="0.15">
      <c r="B129" s="645"/>
      <c r="C129" s="641" t="s">
        <v>610</v>
      </c>
      <c r="E129" s="283">
        <f t="shared" ref="E129:N129" si="68">IF(OR(E43="NA",E44="NA",E45="NA",E46="NA",E47="NA"),"NA",-SUM(E43)+SUM(E44)+SUM(E45)+SUM(E46)+SUM(E47))</f>
        <v>0</v>
      </c>
      <c r="F129" s="283">
        <f t="shared" si="68"/>
        <v>0</v>
      </c>
      <c r="G129" s="283">
        <f t="shared" si="68"/>
        <v>0</v>
      </c>
      <c r="H129" s="283">
        <f t="shared" si="68"/>
        <v>0</v>
      </c>
      <c r="I129" s="283">
        <f t="shared" si="68"/>
        <v>0</v>
      </c>
      <c r="J129" s="283">
        <f t="shared" si="68"/>
        <v>0</v>
      </c>
      <c r="K129" s="283">
        <f t="shared" si="68"/>
        <v>0</v>
      </c>
      <c r="L129" s="283">
        <f t="shared" si="68"/>
        <v>0</v>
      </c>
      <c r="M129" s="283">
        <f t="shared" si="68"/>
        <v>0</v>
      </c>
      <c r="N129" s="283">
        <f t="shared" si="68"/>
        <v>0</v>
      </c>
      <c r="O129" s="359"/>
      <c r="P129" s="359"/>
      <c r="Q129" s="272"/>
    </row>
    <row r="130" spans="2:17" s="125" customFormat="1" ht="10.9" customHeight="1" x14ac:dyDescent="0.15">
      <c r="B130" s="645"/>
      <c r="C130" s="641" t="s">
        <v>611</v>
      </c>
      <c r="E130" s="283">
        <f t="shared" ref="E130:N130" si="69">IF(OR(E48="NA",E49="NA",E50="NA",E51="NA"),"NA",-SUM(E48)+SUM(E49)+SUM(E50)+SUM(E51))</f>
        <v>0</v>
      </c>
      <c r="F130" s="283">
        <f t="shared" si="69"/>
        <v>0</v>
      </c>
      <c r="G130" s="283">
        <f t="shared" si="69"/>
        <v>0</v>
      </c>
      <c r="H130" s="283">
        <f t="shared" si="69"/>
        <v>0</v>
      </c>
      <c r="I130" s="283">
        <f t="shared" si="69"/>
        <v>0</v>
      </c>
      <c r="J130" s="283">
        <f t="shared" si="69"/>
        <v>0</v>
      </c>
      <c r="K130" s="283">
        <f t="shared" si="69"/>
        <v>0</v>
      </c>
      <c r="L130" s="283">
        <f t="shared" si="69"/>
        <v>0</v>
      </c>
      <c r="M130" s="283">
        <f t="shared" si="69"/>
        <v>0</v>
      </c>
      <c r="N130" s="283">
        <f t="shared" si="69"/>
        <v>0</v>
      </c>
      <c r="O130" s="359"/>
      <c r="P130" s="359"/>
      <c r="Q130" s="272"/>
    </row>
    <row r="131" spans="2:17" s="125" customFormat="1" ht="10.9" customHeight="1" x14ac:dyDescent="0.15">
      <c r="B131" s="645"/>
      <c r="C131" s="641" t="s">
        <v>612</v>
      </c>
      <c r="E131" s="283">
        <f t="shared" ref="E131:N131" si="70">IF(OR(E53="NA",E54="NA",E55="NA"),"NA",-SUM(E53)+SUM(E54)+SUM(E55))</f>
        <v>0</v>
      </c>
      <c r="F131" s="283">
        <f t="shared" si="70"/>
        <v>0</v>
      </c>
      <c r="G131" s="283">
        <f t="shared" si="70"/>
        <v>0</v>
      </c>
      <c r="H131" s="283">
        <f t="shared" si="70"/>
        <v>0</v>
      </c>
      <c r="I131" s="283">
        <f t="shared" si="70"/>
        <v>0</v>
      </c>
      <c r="J131" s="283">
        <f t="shared" si="70"/>
        <v>0</v>
      </c>
      <c r="K131" s="283">
        <f t="shared" si="70"/>
        <v>0</v>
      </c>
      <c r="L131" s="283">
        <f t="shared" si="70"/>
        <v>0</v>
      </c>
      <c r="M131" s="283">
        <f t="shared" si="70"/>
        <v>0</v>
      </c>
      <c r="N131" s="283">
        <f t="shared" si="70"/>
        <v>0</v>
      </c>
      <c r="O131" s="359"/>
      <c r="P131" s="359"/>
      <c r="Q131" s="272"/>
    </row>
    <row r="132" spans="2:17" s="125" customFormat="1" ht="10.9" customHeight="1" x14ac:dyDescent="0.15">
      <c r="B132" s="645"/>
      <c r="C132" s="641" t="s">
        <v>613</v>
      </c>
      <c r="E132" s="283">
        <f t="shared" ref="E132:N132" si="71">IF(OR(E56="NA",E57="NA",E58="NA"),"NA",-SUM(E56)+SUM(E57)+SUM(E58))</f>
        <v>0</v>
      </c>
      <c r="F132" s="283">
        <f t="shared" si="71"/>
        <v>0</v>
      </c>
      <c r="G132" s="283">
        <f t="shared" si="71"/>
        <v>0</v>
      </c>
      <c r="H132" s="283">
        <f t="shared" si="71"/>
        <v>0</v>
      </c>
      <c r="I132" s="283">
        <f t="shared" si="71"/>
        <v>0</v>
      </c>
      <c r="J132" s="283">
        <f t="shared" si="71"/>
        <v>0</v>
      </c>
      <c r="K132" s="283">
        <f t="shared" si="71"/>
        <v>0</v>
      </c>
      <c r="L132" s="283">
        <f t="shared" si="71"/>
        <v>0</v>
      </c>
      <c r="M132" s="283">
        <f t="shared" si="71"/>
        <v>0</v>
      </c>
      <c r="N132" s="283">
        <f t="shared" si="71"/>
        <v>0</v>
      </c>
      <c r="O132" s="359"/>
      <c r="P132" s="359"/>
      <c r="Q132" s="272"/>
    </row>
    <row r="133" spans="2:17" s="125" customFormat="1" ht="10.9" customHeight="1" x14ac:dyDescent="0.15">
      <c r="B133" s="645"/>
      <c r="C133" s="641" t="s">
        <v>614</v>
      </c>
      <c r="E133" s="283">
        <f t="shared" ref="E133:N133" si="72">IF(OR(E59="NA",E60="NA",E61="NA"),"NA",-SUM(E59)+SUM(E60)+SUM(E61))</f>
        <v>-1.0835776720341528E-13</v>
      </c>
      <c r="F133" s="283">
        <f t="shared" si="72"/>
        <v>-7.9580786405131221E-13</v>
      </c>
      <c r="G133" s="283">
        <f t="shared" si="72"/>
        <v>1.1368683772161603E-13</v>
      </c>
      <c r="H133" s="283">
        <f t="shared" si="72"/>
        <v>1.1368683772161603E-13</v>
      </c>
      <c r="I133" s="283">
        <f t="shared" si="72"/>
        <v>-4.3631764867768652E-14</v>
      </c>
      <c r="J133" s="283">
        <f t="shared" si="72"/>
        <v>-9.0949470177292824E-13</v>
      </c>
      <c r="K133" s="283">
        <f t="shared" si="72"/>
        <v>0</v>
      </c>
      <c r="L133" s="283">
        <f t="shared" si="72"/>
        <v>0</v>
      </c>
      <c r="M133" s="283">
        <f t="shared" si="72"/>
        <v>0</v>
      </c>
      <c r="N133" s="283">
        <f t="shared" si="72"/>
        <v>5.6843418860808015E-14</v>
      </c>
      <c r="O133" s="359"/>
      <c r="P133" s="359"/>
      <c r="Q133" s="272"/>
    </row>
    <row r="134" spans="2:17" s="125" customFormat="1" ht="10.9" customHeight="1" x14ac:dyDescent="0.15">
      <c r="B134" s="645"/>
      <c r="C134" s="641" t="s">
        <v>620</v>
      </c>
      <c r="E134" s="283">
        <f t="shared" ref="E134:N134" si="73">IF(OR(E63="NA",E64="NA",E68="NA",E69="NA",E70="NA",E71="NA",E72="NA"),"NA",-SUM(E63)+SUM(E64)+SUM(E68)+SUM(E69)+SUM(E70)+SUM(E71)+SUM(E72))</f>
        <v>-9.0949470177292824E-13</v>
      </c>
      <c r="F134" s="283">
        <f t="shared" si="73"/>
        <v>2.0872192862952943E-14</v>
      </c>
      <c r="G134" s="283">
        <f t="shared" si="73"/>
        <v>0</v>
      </c>
      <c r="H134" s="283">
        <f t="shared" si="73"/>
        <v>0</v>
      </c>
      <c r="I134" s="283">
        <f t="shared" si="73"/>
        <v>-2.4868995751603507E-14</v>
      </c>
      <c r="J134" s="283">
        <f t="shared" si="73"/>
        <v>-2.8421709430404007E-14</v>
      </c>
      <c r="K134" s="283">
        <f t="shared" si="73"/>
        <v>1.9895196601282805E-13</v>
      </c>
      <c r="L134" s="283">
        <f t="shared" si="73"/>
        <v>0</v>
      </c>
      <c r="M134" s="283">
        <f t="shared" si="73"/>
        <v>-1.8189894035458565E-12</v>
      </c>
      <c r="N134" s="283">
        <f t="shared" si="73"/>
        <v>0</v>
      </c>
      <c r="O134" s="359"/>
      <c r="P134" s="359"/>
      <c r="Q134" s="272"/>
    </row>
    <row r="135" spans="2:17" s="125" customFormat="1" ht="10.9" customHeight="1" x14ac:dyDescent="0.15">
      <c r="B135" s="645"/>
      <c r="C135" s="641" t="s">
        <v>615</v>
      </c>
      <c r="E135" s="283">
        <f t="shared" ref="E135:N135" si="74">IF(OR(E73="NA",E74="NA",E75="NA",E76="NA",E77="NA"),"NA",-SUM(E73)+SUM(E74)+SUM(E75)+SUM(E76)+SUM(E77))</f>
        <v>9.0949470177292824E-13</v>
      </c>
      <c r="F135" s="283">
        <f t="shared" si="74"/>
        <v>-4.5474735088646412E-13</v>
      </c>
      <c r="G135" s="283">
        <f t="shared" si="74"/>
        <v>9.0949470177292824E-13</v>
      </c>
      <c r="H135" s="283">
        <f t="shared" si="74"/>
        <v>-1.8189894035458565E-12</v>
      </c>
      <c r="I135" s="283">
        <f t="shared" si="74"/>
        <v>1.2186085474041874E-13</v>
      </c>
      <c r="J135" s="283">
        <f t="shared" si="74"/>
        <v>-3.0730973321624333E-13</v>
      </c>
      <c r="K135" s="283">
        <f t="shared" si="74"/>
        <v>3.4969943607521259E-13</v>
      </c>
      <c r="L135" s="283">
        <f t="shared" si="74"/>
        <v>-7.1054273576010019E-15</v>
      </c>
      <c r="M135" s="283">
        <f t="shared" si="74"/>
        <v>1.7863488466218769E-12</v>
      </c>
      <c r="N135" s="283">
        <f t="shared" si="74"/>
        <v>-1.3824358324754371E-12</v>
      </c>
      <c r="O135" s="359"/>
      <c r="P135" s="359"/>
      <c r="Q135" s="272"/>
    </row>
    <row r="136" spans="2:17" s="125" customFormat="1" ht="10.9" customHeight="1" x14ac:dyDescent="0.15">
      <c r="B136" s="645"/>
      <c r="C136" s="641" t="s">
        <v>616</v>
      </c>
      <c r="E136" s="283">
        <f t="shared" ref="E136:N136" si="75">IF(OR(E79="NA",E80="NA",E83="NA"),"NA",-SUM(E79)+SUM(E80)+SUM(E83))</f>
        <v>5.6843418860808015E-14</v>
      </c>
      <c r="F136" s="283">
        <f t="shared" si="75"/>
        <v>-5.6843418860808015E-14</v>
      </c>
      <c r="G136" s="283">
        <f t="shared" si="75"/>
        <v>0</v>
      </c>
      <c r="H136" s="283">
        <f t="shared" si="75"/>
        <v>2.2737367544323206E-13</v>
      </c>
      <c r="I136" s="283">
        <f t="shared" si="75"/>
        <v>2.5923707624997405E-14</v>
      </c>
      <c r="J136" s="283">
        <f t="shared" si="75"/>
        <v>0</v>
      </c>
      <c r="K136" s="283">
        <f t="shared" si="75"/>
        <v>5.6843418860808015E-14</v>
      </c>
      <c r="L136" s="283">
        <f t="shared" si="75"/>
        <v>0</v>
      </c>
      <c r="M136" s="283">
        <f t="shared" si="75"/>
        <v>-6.8212102632969618E-13</v>
      </c>
      <c r="N136" s="283">
        <f t="shared" si="75"/>
        <v>-4.5474735088646412E-13</v>
      </c>
      <c r="O136" s="359"/>
      <c r="P136" s="359"/>
      <c r="Q136" s="272"/>
    </row>
    <row r="137" spans="2:17" s="125" customFormat="1" ht="10.9" customHeight="1" x14ac:dyDescent="0.15">
      <c r="B137" s="645"/>
      <c r="C137" s="641" t="s">
        <v>622</v>
      </c>
      <c r="E137" s="283">
        <f t="shared" ref="E137:N137" si="76">IF(OR(E84="NA",E85="NA",E89="NA"),"NA",-SUM(E84)+SUM(E85)+SUM(E89))</f>
        <v>0</v>
      </c>
      <c r="F137" s="283">
        <f t="shared" si="76"/>
        <v>0</v>
      </c>
      <c r="G137" s="283">
        <f t="shared" si="76"/>
        <v>0</v>
      </c>
      <c r="H137" s="283">
        <f t="shared" si="76"/>
        <v>0</v>
      </c>
      <c r="I137" s="283">
        <f t="shared" si="76"/>
        <v>0</v>
      </c>
      <c r="J137" s="283">
        <f t="shared" si="76"/>
        <v>0</v>
      </c>
      <c r="K137" s="283">
        <f t="shared" si="76"/>
        <v>0</v>
      </c>
      <c r="L137" s="283">
        <f t="shared" si="76"/>
        <v>0</v>
      </c>
      <c r="M137" s="283">
        <f t="shared" si="76"/>
        <v>0</v>
      </c>
      <c r="N137" s="283">
        <f t="shared" si="76"/>
        <v>0</v>
      </c>
      <c r="O137" s="359"/>
      <c r="P137" s="359"/>
      <c r="Q137" s="272"/>
    </row>
    <row r="138" spans="2:17" s="125" customFormat="1" ht="10.9" customHeight="1" x14ac:dyDescent="0.15">
      <c r="B138" s="645"/>
      <c r="C138" s="641" t="s">
        <v>623</v>
      </c>
      <c r="E138" s="283">
        <f t="shared" ref="E138:N138" si="77">IF(OR(E64="NA",E65="NA",E66="NA",E67="NA"),"NA",-SUM(E64)+SUM(E65)+SUM(E66)+SUM(E67))</f>
        <v>0</v>
      </c>
      <c r="F138" s="283">
        <f t="shared" si="77"/>
        <v>0</v>
      </c>
      <c r="G138" s="283">
        <f t="shared" si="77"/>
        <v>0</v>
      </c>
      <c r="H138" s="283">
        <f t="shared" si="77"/>
        <v>0</v>
      </c>
      <c r="I138" s="283">
        <f t="shared" si="77"/>
        <v>0</v>
      </c>
      <c r="J138" s="283">
        <f t="shared" si="77"/>
        <v>0</v>
      </c>
      <c r="K138" s="283">
        <f t="shared" si="77"/>
        <v>0</v>
      </c>
      <c r="L138" s="283">
        <f t="shared" si="77"/>
        <v>0</v>
      </c>
      <c r="M138" s="283">
        <f t="shared" si="77"/>
        <v>0</v>
      </c>
      <c r="N138" s="283">
        <f t="shared" si="77"/>
        <v>0</v>
      </c>
      <c r="O138" s="359"/>
      <c r="P138" s="359"/>
      <c r="Q138" s="272"/>
    </row>
    <row r="139" spans="2:17" s="125" customFormat="1" ht="10.9" customHeight="1" x14ac:dyDescent="0.15">
      <c r="B139" s="645"/>
      <c r="C139" s="641" t="s">
        <v>621</v>
      </c>
      <c r="E139" s="283">
        <f t="shared" ref="E139:N139" si="78">IF(OR(E80="NA",E81="NA",E82="NA"),"NA",-SUM(E80)+SUM(E81)+SUM(E82))</f>
        <v>0</v>
      </c>
      <c r="F139" s="283">
        <f t="shared" si="78"/>
        <v>0</v>
      </c>
      <c r="G139" s="283">
        <f t="shared" si="78"/>
        <v>0</v>
      </c>
      <c r="H139" s="283">
        <f t="shared" si="78"/>
        <v>0</v>
      </c>
      <c r="I139" s="283">
        <f t="shared" si="78"/>
        <v>0</v>
      </c>
      <c r="J139" s="283">
        <f t="shared" si="78"/>
        <v>0</v>
      </c>
      <c r="K139" s="283">
        <f t="shared" si="78"/>
        <v>0</v>
      </c>
      <c r="L139" s="283">
        <f t="shared" si="78"/>
        <v>0</v>
      </c>
      <c r="M139" s="283">
        <f t="shared" si="78"/>
        <v>0</v>
      </c>
      <c r="N139" s="283">
        <f t="shared" si="78"/>
        <v>0</v>
      </c>
      <c r="O139" s="359"/>
      <c r="P139" s="359"/>
      <c r="Q139" s="272"/>
    </row>
    <row r="140" spans="2:17" s="125" customFormat="1" ht="10.9" customHeight="1" x14ac:dyDescent="0.15">
      <c r="B140" s="647"/>
      <c r="C140" s="643" t="s">
        <v>624</v>
      </c>
      <c r="D140" s="154"/>
      <c r="E140" s="286">
        <f t="shared" ref="E140:N140" si="79">IF(OR(E85="NA",E86="NA",E87="NA",E88="NA",E62="NA"),"NA",-SUM(E85)+SUM(E86)+SUM(E87)+SUM(E88))</f>
        <v>0</v>
      </c>
      <c r="F140" s="286">
        <f t="shared" si="79"/>
        <v>0</v>
      </c>
      <c r="G140" s="286">
        <f t="shared" si="79"/>
        <v>0</v>
      </c>
      <c r="H140" s="286">
        <f t="shared" si="79"/>
        <v>0</v>
      </c>
      <c r="I140" s="286">
        <f t="shared" si="79"/>
        <v>0</v>
      </c>
      <c r="J140" s="286">
        <f t="shared" si="79"/>
        <v>0</v>
      </c>
      <c r="K140" s="286">
        <f t="shared" si="79"/>
        <v>0</v>
      </c>
      <c r="L140" s="286">
        <f t="shared" si="79"/>
        <v>0</v>
      </c>
      <c r="M140" s="286">
        <f t="shared" si="79"/>
        <v>0</v>
      </c>
      <c r="N140" s="286">
        <f t="shared" si="79"/>
        <v>0</v>
      </c>
      <c r="O140" s="359"/>
      <c r="P140" s="359"/>
      <c r="Q140" s="272"/>
    </row>
    <row r="141" spans="2:17" s="125" customFormat="1" ht="10.9" customHeight="1" x14ac:dyDescent="0.15">
      <c r="B141" s="644" t="s">
        <v>2408</v>
      </c>
      <c r="C141" s="641"/>
      <c r="E141" s="290"/>
      <c r="F141" s="290"/>
      <c r="G141" s="290"/>
      <c r="H141" s="290"/>
      <c r="I141" s="290"/>
      <c r="J141" s="290"/>
      <c r="K141" s="290"/>
      <c r="L141" s="290"/>
      <c r="M141" s="290"/>
      <c r="N141" s="290"/>
      <c r="O141" s="272"/>
      <c r="P141" s="272"/>
      <c r="Q141" s="272"/>
    </row>
    <row r="142" spans="2:17" s="125" customFormat="1" ht="10.9" customHeight="1" x14ac:dyDescent="0.15">
      <c r="B142" s="644"/>
      <c r="C142" s="648" t="s">
        <v>2639</v>
      </c>
      <c r="E142" s="290"/>
      <c r="F142" s="290"/>
      <c r="G142" s="290"/>
      <c r="H142" s="290"/>
      <c r="I142" s="290"/>
      <c r="J142" s="290"/>
      <c r="K142" s="290"/>
      <c r="L142" s="290"/>
      <c r="M142" s="290"/>
      <c r="N142" s="290"/>
      <c r="O142" s="272"/>
      <c r="P142" s="272"/>
      <c r="Q142" s="272"/>
    </row>
    <row r="143" spans="2:17" s="125" customFormat="1" ht="10.9" customHeight="1" x14ac:dyDescent="0.15">
      <c r="B143" s="645"/>
      <c r="C143" s="649" t="s">
        <v>2640</v>
      </c>
      <c r="E143" s="292"/>
      <c r="F143" s="292"/>
      <c r="G143" s="292"/>
      <c r="H143" s="292"/>
      <c r="I143" s="292"/>
      <c r="J143" s="292"/>
      <c r="K143" s="292"/>
      <c r="L143" s="292"/>
      <c r="M143" s="283" t="str">
        <f>IF(OR(M59="NA"),"NA",IF(ROUND(SUM(M59),1)=0,"si","verificar!"))</f>
        <v>si</v>
      </c>
      <c r="N143" s="292"/>
      <c r="O143" s="359"/>
      <c r="P143" s="359"/>
      <c r="Q143" s="272"/>
    </row>
    <row r="144" spans="2:17" s="125" customFormat="1" ht="10.9" customHeight="1" x14ac:dyDescent="0.15">
      <c r="B144" s="645"/>
      <c r="C144" s="649" t="s">
        <v>2641</v>
      </c>
      <c r="E144" s="292"/>
      <c r="F144" s="292"/>
      <c r="G144" s="292"/>
      <c r="H144" s="292"/>
      <c r="I144" s="292"/>
      <c r="J144" s="292"/>
      <c r="K144" s="292"/>
      <c r="L144" s="292"/>
      <c r="M144" s="283" t="str">
        <f>IF(OR(M60="NA"),"NA",IF(ROUND(SUM(M60),1)=0,"si","verificar!"))</f>
        <v>si</v>
      </c>
      <c r="N144" s="292"/>
      <c r="O144" s="359"/>
      <c r="P144" s="359"/>
      <c r="Q144" s="272"/>
    </row>
    <row r="145" spans="2:17" s="125" customFormat="1" ht="10.9" customHeight="1" x14ac:dyDescent="0.15">
      <c r="B145" s="645"/>
      <c r="C145" s="649" t="s">
        <v>2642</v>
      </c>
      <c r="E145" s="292"/>
      <c r="F145" s="292"/>
      <c r="G145" s="292"/>
      <c r="H145" s="292"/>
      <c r="I145" s="292"/>
      <c r="J145" s="292"/>
      <c r="K145" s="292"/>
      <c r="L145" s="292"/>
      <c r="M145" s="283" t="str">
        <f>IF(OR(M61="NA"),"NA",IF(ROUND(SUM(M61),1)=0,"si","verificar!"))</f>
        <v>si</v>
      </c>
      <c r="N145" s="292"/>
      <c r="O145" s="359"/>
      <c r="P145" s="359"/>
      <c r="Q145" s="272"/>
    </row>
    <row r="146" spans="2:17" s="125" customFormat="1" ht="10.9" customHeight="1" x14ac:dyDescent="0.15">
      <c r="B146" s="645"/>
      <c r="C146" s="649" t="s">
        <v>2643</v>
      </c>
      <c r="E146" s="292"/>
      <c r="F146" s="292"/>
      <c r="G146" s="292"/>
      <c r="H146" s="292"/>
      <c r="I146" s="292"/>
      <c r="J146" s="292"/>
      <c r="K146" s="292"/>
      <c r="L146" s="292"/>
      <c r="M146" s="283" t="str">
        <f>IF(OR(M67="NA"),"NA",IF(ROUND(M67,1)=0,"si","verificar!"))</f>
        <v>si</v>
      </c>
      <c r="N146" s="292"/>
      <c r="O146" s="359"/>
      <c r="P146" s="359"/>
      <c r="Q146" s="272"/>
    </row>
    <row r="147" spans="2:17" s="125" customFormat="1" ht="10.9" customHeight="1" x14ac:dyDescent="0.15">
      <c r="B147" s="644"/>
      <c r="C147" s="648" t="s">
        <v>2415</v>
      </c>
      <c r="E147" s="290"/>
      <c r="F147" s="290"/>
      <c r="G147" s="290"/>
      <c r="H147" s="290"/>
      <c r="I147" s="290"/>
      <c r="J147" s="290"/>
      <c r="K147" s="290"/>
      <c r="L147" s="290"/>
      <c r="M147" s="290"/>
      <c r="N147" s="290"/>
      <c r="O147" s="272"/>
      <c r="P147" s="272"/>
      <c r="Q147" s="272"/>
    </row>
    <row r="148" spans="2:17" s="125" customFormat="1" ht="10.9" customHeight="1" x14ac:dyDescent="0.15">
      <c r="B148" s="645"/>
      <c r="C148" s="649" t="s">
        <v>2644</v>
      </c>
      <c r="E148" s="292"/>
      <c r="F148" s="292"/>
      <c r="G148" s="283" t="str">
        <f t="array" ref="G148">IF(OR(G11:G12="NA"),"NA",IF(AND(ROUND(G11:G12,1)=0),"si","verificar!"))</f>
        <v>si</v>
      </c>
      <c r="H148" s="292"/>
      <c r="I148" s="292"/>
      <c r="J148" s="292"/>
      <c r="K148" s="292"/>
      <c r="L148" s="283" t="str">
        <f t="array" ref="L148">IF(OR(L11:L12="NA"),"NA",IF(AND(ROUND(L11:L12,1)=0),"si","verificar!"))</f>
        <v>si</v>
      </c>
      <c r="M148" s="292"/>
      <c r="N148" s="292"/>
      <c r="O148" s="272"/>
      <c r="P148" s="272"/>
      <c r="Q148" s="272"/>
    </row>
    <row r="149" spans="2:17" s="125" customFormat="1" ht="10.9" customHeight="1" x14ac:dyDescent="0.15">
      <c r="B149" s="645"/>
      <c r="C149" s="649" t="s">
        <v>2645</v>
      </c>
      <c r="E149" s="292"/>
      <c r="F149" s="292"/>
      <c r="G149" s="283" t="str">
        <f t="array" ref="G149">IF(OR(G42:G51="NA"),"NA",IF(AND(ROUND(G42:G51,1)=0),"si","verificar!"))</f>
        <v>verificar!</v>
      </c>
      <c r="H149" s="292"/>
      <c r="I149" s="292"/>
      <c r="J149" s="292"/>
      <c r="K149" s="292"/>
      <c r="L149" s="283" t="str">
        <f t="array" ref="L149">IF(OR(L42:L51="NA"),"NA",IF(AND(ROUND(L42:L51,1)=0),"si","verificar!"))</f>
        <v>verificar!</v>
      </c>
      <c r="M149" s="292"/>
      <c r="N149" s="292"/>
      <c r="O149" s="272"/>
      <c r="P149" s="272"/>
      <c r="Q149" s="272"/>
    </row>
    <row r="150" spans="2:17" s="125" customFormat="1" ht="10.9" customHeight="1" x14ac:dyDescent="0.15">
      <c r="B150" s="645"/>
      <c r="C150" s="649" t="s">
        <v>2646</v>
      </c>
      <c r="E150" s="292"/>
      <c r="F150" s="292"/>
      <c r="G150" s="283" t="str">
        <f t="array" ref="G150">IF(OR(G53:G58="NA"),"NA",IF(AND(ROUND(G53:G58,1)=0),"si","verificar!"))</f>
        <v>verificar!</v>
      </c>
      <c r="H150" s="292"/>
      <c r="I150" s="292"/>
      <c r="J150" s="292"/>
      <c r="K150" s="292"/>
      <c r="L150" s="283" t="str">
        <f t="array" ref="L150">IF(OR(L53:L58="NA"),"NA",IF(AND(ROUND(L53:L58,1)=0),"si","verificar!"))</f>
        <v>si</v>
      </c>
      <c r="M150" s="292"/>
      <c r="N150" s="292"/>
      <c r="O150" s="272"/>
      <c r="P150" s="272"/>
      <c r="Q150" s="272"/>
    </row>
    <row r="151" spans="2:17" s="125" customFormat="1" ht="10.9" customHeight="1" x14ac:dyDescent="0.15">
      <c r="B151" s="645"/>
      <c r="C151" s="649" t="s">
        <v>2647</v>
      </c>
      <c r="E151" s="292"/>
      <c r="F151" s="292"/>
      <c r="G151" s="283" t="str">
        <f t="array" ref="G151">IF(OR(G65:G66="NA"),"NA",IF(AND(ROUND(G65:G66,1)=0),"si","verificar!"))</f>
        <v>verificar!</v>
      </c>
      <c r="H151" s="292"/>
      <c r="I151" s="292"/>
      <c r="J151" s="292"/>
      <c r="K151" s="292"/>
      <c r="L151" s="283" t="str">
        <f t="array" ref="L151">IF(OR(L65:L66="NA"),"NA",IF(AND(ROUND(L65:L66,1)=0),"si","verificar!"))</f>
        <v>verificar!</v>
      </c>
      <c r="M151" s="292"/>
      <c r="N151" s="292"/>
      <c r="O151" s="272"/>
      <c r="P151" s="272"/>
      <c r="Q151" s="272"/>
    </row>
    <row r="152" spans="2:17" s="125" customFormat="1" ht="10.9" customHeight="1" x14ac:dyDescent="0.15">
      <c r="B152" s="645"/>
      <c r="C152" s="649" t="s">
        <v>2648</v>
      </c>
      <c r="E152" s="292"/>
      <c r="F152" s="292"/>
      <c r="G152" s="283" t="str">
        <f t="array" ref="G152">IF(OR(G68:G70="NA"),"NA",IF(AND(ROUND(G68:G70,1)=0),"si","verificar!"))</f>
        <v>si</v>
      </c>
      <c r="H152" s="292"/>
      <c r="I152" s="292"/>
      <c r="J152" s="292"/>
      <c r="K152" s="292"/>
      <c r="L152" s="283" t="str">
        <f t="array" ref="L152">IF(OR(L68:L70="NA"),"NA",IF(AND(ROUND(L68:L70,1)=0),"si","verificar!"))</f>
        <v>si</v>
      </c>
      <c r="M152" s="292"/>
      <c r="N152" s="292"/>
      <c r="O152" s="272"/>
      <c r="P152" s="272"/>
      <c r="Q152" s="272"/>
    </row>
    <row r="153" spans="2:17" s="125" customFormat="1" ht="10.9" customHeight="1" x14ac:dyDescent="0.15">
      <c r="B153" s="645"/>
      <c r="C153" s="649" t="s">
        <v>2649</v>
      </c>
      <c r="E153" s="292"/>
      <c r="F153" s="292"/>
      <c r="G153" s="283" t="str">
        <f>IF(OR(G72="NA"),"NA",IF(ROUND(G72,1)=0,"si","verificar!"))</f>
        <v>si</v>
      </c>
      <c r="H153" s="292"/>
      <c r="I153" s="292"/>
      <c r="J153" s="292"/>
      <c r="K153" s="292"/>
      <c r="L153" s="283" t="str">
        <f>IF(OR(L72="NA"),"NA",IF(ROUND(L72,1)=0,"si","verificar!"))</f>
        <v>si</v>
      </c>
      <c r="M153" s="292"/>
      <c r="N153" s="292"/>
      <c r="O153" s="272"/>
      <c r="P153" s="272"/>
      <c r="Q153" s="272"/>
    </row>
    <row r="154" spans="2:17" s="125" customFormat="1" ht="10.9" customHeight="1" x14ac:dyDescent="0.15">
      <c r="B154" s="645"/>
      <c r="C154" s="649" t="s">
        <v>2650</v>
      </c>
      <c r="E154" s="292"/>
      <c r="F154" s="292"/>
      <c r="G154" s="283" t="str">
        <f t="array" ref="G154">IF(OR(G82:G83="NA"),"NA",IF(AND(ROUND(G82:G83,1)=0),"si","verificar!"))</f>
        <v>verificar!</v>
      </c>
      <c r="H154" s="292"/>
      <c r="I154" s="292"/>
      <c r="J154" s="292"/>
      <c r="K154" s="292"/>
      <c r="L154" s="283" t="str">
        <f t="array" ref="L154">IF(OR(L82:L83="NA"),"NA",IF(AND(ROUND(L82:L83,1)=0),"si","verificar!"))</f>
        <v>verificar!</v>
      </c>
      <c r="M154" s="292"/>
      <c r="N154" s="292"/>
      <c r="O154" s="272"/>
      <c r="P154" s="272"/>
      <c r="Q154" s="272"/>
    </row>
    <row r="155" spans="2:17" s="125" customFormat="1" ht="10.9" customHeight="1" x14ac:dyDescent="0.15">
      <c r="B155" s="644"/>
      <c r="C155" s="648" t="s">
        <v>2651</v>
      </c>
      <c r="E155" s="290"/>
      <c r="F155" s="290"/>
      <c r="G155" s="293"/>
      <c r="H155" s="290"/>
      <c r="I155" s="290"/>
      <c r="J155" s="290"/>
      <c r="K155" s="290"/>
      <c r="L155" s="293"/>
      <c r="M155" s="290"/>
      <c r="N155" s="290"/>
      <c r="O155" s="272"/>
      <c r="P155" s="272"/>
      <c r="Q155" s="272"/>
    </row>
    <row r="156" spans="2:17" s="125" customFormat="1" ht="10.9" customHeight="1" x14ac:dyDescent="0.15">
      <c r="B156" s="645"/>
      <c r="C156" s="649" t="s">
        <v>2652</v>
      </c>
      <c r="E156" s="292"/>
      <c r="F156" s="292"/>
      <c r="G156" s="283" t="str">
        <f>IF(OR(G59="NA",Table2!G31="NA"),"NA",IF(ROUND(SUM(G59),1)=ROUND(SUM(Table2!G31),1),"si","verificar!"))</f>
        <v>si</v>
      </c>
      <c r="H156" s="292"/>
      <c r="I156" s="292"/>
      <c r="J156" s="292"/>
      <c r="K156" s="292"/>
      <c r="L156" s="283" t="str">
        <f>IF(OR(L59="NA",Table2!L31="NA"),"NA",IF(ROUND(SUM(L59),1)=ROUND(SUM(Table2!L31),1),"si","verificar!"))</f>
        <v>verificar!</v>
      </c>
      <c r="M156" s="292"/>
      <c r="N156" s="292"/>
      <c r="O156" s="272"/>
      <c r="P156" s="272"/>
      <c r="Q156" s="272"/>
    </row>
    <row r="157" spans="2:17" s="125" customFormat="1" ht="10.9" customHeight="1" x14ac:dyDescent="0.15">
      <c r="B157" s="645"/>
      <c r="C157" s="649" t="s">
        <v>2653</v>
      </c>
      <c r="E157" s="292"/>
      <c r="F157" s="292"/>
      <c r="G157" s="283" t="str">
        <f>IF(OR(G60="NA",Table2!G32="NA"),"NA",IF(ROUND(G60,1)=ROUND(Table2!G32,1),"si","verificar!"))</f>
        <v>si</v>
      </c>
      <c r="H157" s="292"/>
      <c r="I157" s="292"/>
      <c r="J157" s="292"/>
      <c r="K157" s="292"/>
      <c r="L157" s="283" t="str">
        <f>IF(OR(L60="NA",Table2!L32="NA"),"NA",IF(ROUND(L60,1)=ROUND(Table2!L32,1),"si","verificar!"))</f>
        <v>verificar!</v>
      </c>
      <c r="M157" s="292"/>
      <c r="N157" s="292"/>
      <c r="O157" s="272"/>
      <c r="P157" s="272"/>
      <c r="Q157" s="272"/>
    </row>
    <row r="158" spans="2:17" s="125" customFormat="1" ht="10.9" customHeight="1" x14ac:dyDescent="0.15">
      <c r="B158" s="645"/>
      <c r="C158" s="649" t="s">
        <v>2654</v>
      </c>
      <c r="E158" s="292"/>
      <c r="F158" s="292"/>
      <c r="G158" s="283" t="str">
        <f>IF(OR(G33="NA",Table2!G33="NA"),"NA",IF(ROUND(G61,1)=ROUND(Table2!G33,1),"si","verificar!"))</f>
        <v>si</v>
      </c>
      <c r="H158" s="292"/>
      <c r="I158" s="292"/>
      <c r="J158" s="292"/>
      <c r="K158" s="292"/>
      <c r="L158" s="283" t="str">
        <f>IF(OR(L33="NA",Table2!L33="NA"),"NA",IF(ROUND(L61,1)=ROUND(Table2!L33,1),"si","verificar!"))</f>
        <v>verificar!</v>
      </c>
      <c r="M158" s="292"/>
      <c r="N158" s="292"/>
      <c r="O158" s="272"/>
      <c r="P158" s="272"/>
      <c r="Q158" s="272"/>
    </row>
    <row r="159" spans="2:17" s="125" customFormat="1" ht="10.9" customHeight="1" x14ac:dyDescent="0.15">
      <c r="B159" s="645"/>
      <c r="C159" s="649" t="s">
        <v>2655</v>
      </c>
      <c r="E159" s="292"/>
      <c r="F159" s="292"/>
      <c r="G159" s="283" t="str">
        <f>IF(OR(G67="NA",Table2!G19="NA"),"NA",IF(ROUND(G67,1)=ROUND(Table2!G19,1),"si","verificar!"))</f>
        <v>verificar!</v>
      </c>
      <c r="H159" s="292"/>
      <c r="I159" s="292"/>
      <c r="J159" s="292"/>
      <c r="K159" s="292"/>
      <c r="L159" s="283" t="str">
        <f>IF(OR(L67="NA",Table2!L19="NA"),"NA",IF(ROUND(L67,1)=ROUND(Table2!L19,1),"si","verificar!"))</f>
        <v>verificar!</v>
      </c>
      <c r="M159" s="292"/>
      <c r="N159" s="292"/>
      <c r="O159" s="272"/>
      <c r="P159" s="272"/>
      <c r="Q159" s="272"/>
    </row>
    <row r="160" spans="2:17" s="125" customFormat="1" ht="10.9" customHeight="1" x14ac:dyDescent="0.15">
      <c r="B160" s="645"/>
      <c r="C160" s="649" t="s">
        <v>2656</v>
      </c>
      <c r="E160" s="292"/>
      <c r="F160" s="292"/>
      <c r="G160" s="283" t="str">
        <f>IF(OR(G71="NA",Table2!G43="NA"),"NA",IF(ROUND(G71,1)=ROUND(Table2!G43,1),"si","verificar!"))</f>
        <v>si</v>
      </c>
      <c r="H160" s="292"/>
      <c r="I160" s="292"/>
      <c r="J160" s="292"/>
      <c r="K160" s="292"/>
      <c r="L160" s="283" t="str">
        <f>IF(OR(L71="NA",Table2!L43="NA"),"NA",IF(ROUND(L71,1)=ROUND(Table2!L43,1),"si","verificar!"))</f>
        <v>si</v>
      </c>
      <c r="M160" s="292"/>
      <c r="N160" s="292"/>
      <c r="O160" s="272"/>
      <c r="P160" s="272"/>
      <c r="Q160" s="272"/>
    </row>
    <row r="161" spans="2:17" s="125" customFormat="1" ht="10.9" customHeight="1" x14ac:dyDescent="0.15">
      <c r="B161" s="645"/>
      <c r="C161" s="649" t="s">
        <v>2657</v>
      </c>
      <c r="E161" s="292"/>
      <c r="F161" s="292"/>
      <c r="G161" s="283" t="str">
        <f>IF(OR(G73="NA",Table2!G14="NA"),"NA",IF(ROUND(SUM(G73),1)=ROUND(SUM(Table2!G14),1),"si","verificar!"))</f>
        <v>verificar!</v>
      </c>
      <c r="H161" s="292"/>
      <c r="I161" s="292"/>
      <c r="J161" s="292"/>
      <c r="K161" s="292"/>
      <c r="L161" s="283" t="str">
        <f>IF(OR(L73="NA",Table2!L14="NA"),"NA",IF(ROUND(SUM(L73),1)=ROUND(SUM(Table2!L14),1),"si","verificar!"))</f>
        <v>verificar!</v>
      </c>
      <c r="M161" s="292"/>
      <c r="N161" s="292"/>
      <c r="O161" s="272"/>
      <c r="P161" s="272"/>
      <c r="Q161" s="272"/>
    </row>
    <row r="162" spans="2:17" s="125" customFormat="1" ht="10.9" customHeight="1" x14ac:dyDescent="0.15">
      <c r="B162" s="645"/>
      <c r="C162" s="649" t="s">
        <v>2658</v>
      </c>
      <c r="E162" s="292"/>
      <c r="F162" s="292"/>
      <c r="G162" s="283" t="str">
        <f>IF(OR(G81="NA",Table2!G23="NA"),"NA",IF(ROUND(G81,1)=ROUND(Table2!G23,1),"si","verificar!"))</f>
        <v>si</v>
      </c>
      <c r="H162" s="292"/>
      <c r="I162" s="292"/>
      <c r="J162" s="292"/>
      <c r="K162" s="292"/>
      <c r="L162" s="283" t="str">
        <f>IF(OR(L81="NA",Table2!L23="NA"),"NA",IF(ROUND(L81,1)=ROUND(Table2!L23,1),"si","verificar!"))</f>
        <v>si</v>
      </c>
      <c r="M162" s="292"/>
      <c r="N162" s="292"/>
      <c r="O162" s="272"/>
      <c r="P162" s="272"/>
      <c r="Q162" s="272"/>
    </row>
    <row r="163" spans="2:17" s="125" customFormat="1" ht="10.9" customHeight="1" x14ac:dyDescent="0.15">
      <c r="B163" s="646"/>
      <c r="C163" s="642"/>
      <c r="D163" s="80"/>
      <c r="E163" s="296"/>
      <c r="F163" s="296"/>
      <c r="G163" s="296"/>
      <c r="H163" s="296"/>
      <c r="I163" s="296"/>
      <c r="J163" s="296"/>
      <c r="K163" s="296"/>
      <c r="L163" s="296"/>
      <c r="M163" s="296"/>
      <c r="N163" s="296"/>
      <c r="O163" s="359"/>
      <c r="P163" s="359"/>
      <c r="Q163" s="272"/>
    </row>
    <row r="164" spans="2:17" s="125" customFormat="1" ht="10.9" customHeight="1" x14ac:dyDescent="0.15">
      <c r="B164" s="271"/>
      <c r="E164" s="297"/>
      <c r="F164" s="297"/>
      <c r="G164" s="297"/>
      <c r="H164" s="297"/>
      <c r="I164" s="297"/>
      <c r="J164" s="297"/>
      <c r="K164" s="297"/>
      <c r="L164" s="297"/>
      <c r="M164" s="297"/>
      <c r="N164" s="297"/>
      <c r="O164" s="297"/>
      <c r="P164" s="297"/>
    </row>
    <row r="165" spans="2:17" s="125" customFormat="1" ht="10.9" customHeight="1" x14ac:dyDescent="0.15">
      <c r="B165" s="271"/>
      <c r="E165" s="297"/>
      <c r="F165" s="297"/>
      <c r="G165" s="318"/>
      <c r="H165" s="318"/>
      <c r="I165" s="318"/>
      <c r="J165" s="318"/>
      <c r="K165" s="297"/>
      <c r="L165" s="297"/>
      <c r="M165" s="297"/>
      <c r="N165" s="297"/>
      <c r="O165" s="297"/>
      <c r="P165" s="297"/>
    </row>
    <row r="166" spans="2:17" s="125" customFormat="1" ht="10.9" customHeight="1" x14ac:dyDescent="0.15">
      <c r="B166" s="271"/>
      <c r="E166" s="297"/>
      <c r="F166" s="297"/>
      <c r="G166" s="318"/>
      <c r="H166" s="318"/>
      <c r="I166" s="318"/>
      <c r="J166" s="318"/>
      <c r="K166" s="297"/>
      <c r="L166" s="297"/>
      <c r="M166" s="297"/>
      <c r="N166" s="297"/>
      <c r="O166" s="297"/>
      <c r="P166" s="297"/>
    </row>
    <row r="167" spans="2:17" s="125" customFormat="1" ht="10.9" customHeight="1" x14ac:dyDescent="0.15">
      <c r="B167" s="271"/>
      <c r="E167" s="297"/>
      <c r="F167" s="297"/>
      <c r="G167" s="318"/>
      <c r="H167" s="318"/>
      <c r="I167" s="318"/>
      <c r="J167" s="318"/>
      <c r="K167" s="297"/>
      <c r="L167" s="297"/>
      <c r="M167" s="297"/>
      <c r="N167" s="297"/>
      <c r="O167" s="297"/>
      <c r="P167" s="297"/>
    </row>
    <row r="168" spans="2:17" s="125" customFormat="1" ht="10.9" customHeight="1" x14ac:dyDescent="0.15">
      <c r="B168" s="271"/>
      <c r="E168" s="297"/>
      <c r="F168" s="297"/>
      <c r="G168" s="318"/>
      <c r="H168" s="318"/>
      <c r="I168" s="318"/>
      <c r="J168" s="318"/>
      <c r="K168" s="297"/>
      <c r="L168" s="297"/>
      <c r="M168" s="297"/>
      <c r="N168" s="297"/>
      <c r="O168" s="297"/>
      <c r="P168" s="297"/>
    </row>
    <row r="169" spans="2:17" s="125" customFormat="1" ht="10.9" customHeight="1" x14ac:dyDescent="0.15">
      <c r="B169" s="271"/>
      <c r="E169" s="297"/>
      <c r="F169" s="297"/>
      <c r="G169" s="297"/>
      <c r="H169" s="318"/>
      <c r="I169" s="318"/>
      <c r="J169" s="318"/>
      <c r="K169" s="297"/>
      <c r="L169" s="297"/>
      <c r="M169" s="297"/>
      <c r="N169" s="297"/>
      <c r="O169" s="297"/>
      <c r="P169" s="297"/>
    </row>
    <row r="170" spans="2:17" s="125" customFormat="1" ht="10.9" customHeight="1" x14ac:dyDescent="0.15">
      <c r="B170" s="271"/>
      <c r="E170" s="297"/>
      <c r="F170" s="297"/>
      <c r="G170" s="297"/>
      <c r="H170" s="297"/>
      <c r="I170" s="297"/>
      <c r="J170" s="297"/>
      <c r="K170" s="297"/>
      <c r="L170" s="297"/>
      <c r="M170" s="297"/>
      <c r="N170" s="297"/>
      <c r="O170" s="297"/>
      <c r="P170" s="297"/>
    </row>
    <row r="171" spans="2:17" s="125" customFormat="1" ht="10.9" customHeight="1" x14ac:dyDescent="0.15">
      <c r="B171" s="271"/>
      <c r="E171" s="297"/>
      <c r="F171" s="297"/>
      <c r="G171" s="297"/>
      <c r="H171" s="297"/>
      <c r="I171" s="297"/>
      <c r="J171" s="297"/>
      <c r="K171" s="297"/>
      <c r="L171" s="297"/>
      <c r="M171" s="297"/>
      <c r="N171" s="297"/>
      <c r="O171" s="297"/>
      <c r="P171" s="297"/>
    </row>
    <row r="172" spans="2:17" s="125" customFormat="1" ht="10.9" customHeight="1" x14ac:dyDescent="0.15">
      <c r="B172" s="271"/>
      <c r="E172" s="297"/>
      <c r="F172" s="297"/>
      <c r="G172" s="297"/>
      <c r="H172" s="297"/>
      <c r="I172" s="297"/>
      <c r="J172" s="297"/>
      <c r="K172" s="297"/>
      <c r="L172" s="297"/>
      <c r="M172" s="297"/>
      <c r="N172" s="297"/>
      <c r="O172" s="297"/>
      <c r="P172" s="297"/>
    </row>
    <row r="173" spans="2:17" s="125" customFormat="1" ht="10.9" customHeight="1" x14ac:dyDescent="0.15">
      <c r="B173" s="271"/>
      <c r="E173" s="297"/>
      <c r="F173" s="297"/>
      <c r="G173" s="297"/>
      <c r="H173" s="297"/>
      <c r="I173" s="297"/>
      <c r="J173" s="297"/>
      <c r="K173" s="297"/>
      <c r="L173" s="297"/>
      <c r="M173" s="297"/>
      <c r="N173" s="297"/>
      <c r="O173" s="297"/>
      <c r="P173" s="297"/>
    </row>
    <row r="174" spans="2:17" s="125" customFormat="1" ht="10.9" customHeight="1" x14ac:dyDescent="0.15">
      <c r="B174" s="271"/>
      <c r="E174" s="297"/>
      <c r="F174" s="297"/>
      <c r="G174" s="297"/>
      <c r="H174" s="297"/>
      <c r="I174" s="297"/>
      <c r="J174" s="297"/>
      <c r="K174" s="297"/>
      <c r="L174" s="297"/>
      <c r="M174" s="297"/>
      <c r="N174" s="297"/>
      <c r="O174" s="297"/>
      <c r="P174" s="297"/>
    </row>
    <row r="175" spans="2:17" s="125" customFormat="1" ht="10.9" customHeight="1" x14ac:dyDescent="0.15">
      <c r="B175" s="271"/>
      <c r="E175" s="297"/>
      <c r="F175" s="297"/>
      <c r="G175" s="297"/>
      <c r="H175" s="297"/>
      <c r="I175" s="297"/>
      <c r="J175" s="297"/>
      <c r="K175" s="297"/>
      <c r="L175" s="297"/>
      <c r="M175" s="297"/>
      <c r="N175" s="297"/>
      <c r="O175" s="297"/>
      <c r="P175" s="297"/>
    </row>
    <row r="176" spans="2:17" s="125" customFormat="1" ht="10.9" customHeight="1" x14ac:dyDescent="0.15">
      <c r="B176" s="271"/>
      <c r="E176" s="297"/>
      <c r="F176" s="297"/>
      <c r="G176" s="297"/>
      <c r="H176" s="297"/>
      <c r="I176" s="297"/>
      <c r="J176" s="297"/>
      <c r="K176" s="297"/>
      <c r="L176" s="297"/>
      <c r="M176" s="297"/>
      <c r="N176" s="297"/>
      <c r="O176" s="297"/>
      <c r="P176" s="297"/>
    </row>
    <row r="177" spans="2:16" s="125" customFormat="1" ht="10.9" customHeight="1" x14ac:dyDescent="0.15">
      <c r="B177" s="271"/>
      <c r="E177" s="297"/>
      <c r="F177" s="297"/>
      <c r="G177" s="297"/>
      <c r="H177" s="297"/>
      <c r="I177" s="297"/>
      <c r="J177" s="297"/>
      <c r="K177" s="297"/>
      <c r="L177" s="297"/>
      <c r="M177" s="297"/>
      <c r="N177" s="297"/>
      <c r="O177" s="297"/>
      <c r="P177" s="297"/>
    </row>
    <row r="178" spans="2:16" s="125" customFormat="1" ht="10.9" customHeight="1" x14ac:dyDescent="0.15">
      <c r="B178" s="271"/>
      <c r="E178" s="297"/>
      <c r="F178" s="297"/>
      <c r="G178" s="297"/>
      <c r="H178" s="297"/>
      <c r="I178" s="297"/>
      <c r="J178" s="297"/>
      <c r="K178" s="297"/>
      <c r="L178" s="297"/>
      <c r="M178" s="297"/>
      <c r="N178" s="297"/>
      <c r="O178" s="297"/>
      <c r="P178" s="297"/>
    </row>
    <row r="179" spans="2:16" s="125" customFormat="1" ht="10.9" customHeight="1" x14ac:dyDescent="0.15">
      <c r="B179" s="271"/>
      <c r="E179" s="297"/>
      <c r="F179" s="297"/>
      <c r="G179" s="297"/>
      <c r="H179" s="297"/>
      <c r="I179" s="297"/>
      <c r="J179" s="297"/>
      <c r="K179" s="297"/>
      <c r="L179" s="297"/>
      <c r="M179" s="297"/>
      <c r="N179" s="297"/>
      <c r="O179" s="297"/>
      <c r="P179" s="297"/>
    </row>
    <row r="180" spans="2:16" s="125" customFormat="1" ht="10.9" customHeight="1" x14ac:dyDescent="0.15">
      <c r="B180" s="271"/>
    </row>
    <row r="181" spans="2:16" s="125" customFormat="1" ht="10.9" customHeight="1" x14ac:dyDescent="0.15">
      <c r="B181" s="271"/>
    </row>
    <row r="182" spans="2:16" s="125" customFormat="1" ht="10.9" customHeight="1" x14ac:dyDescent="0.15">
      <c r="B182" s="271"/>
    </row>
    <row r="183" spans="2:16" s="125" customFormat="1" ht="10.9" customHeight="1" x14ac:dyDescent="0.15">
      <c r="B183" s="271"/>
    </row>
    <row r="184" spans="2:16" s="125" customFormat="1" ht="10.9" customHeight="1" x14ac:dyDescent="0.15">
      <c r="B184" s="271"/>
    </row>
    <row r="185" spans="2:16" s="125" customFormat="1" ht="10.9" customHeight="1" x14ac:dyDescent="0.15">
      <c r="B185" s="271"/>
    </row>
    <row r="186" spans="2:16" s="125" customFormat="1" ht="10.9" customHeight="1" x14ac:dyDescent="0.15">
      <c r="B186" s="271"/>
    </row>
    <row r="187" spans="2:16" s="125" customFormat="1" ht="10.9" customHeight="1" x14ac:dyDescent="0.15">
      <c r="B187" s="271"/>
    </row>
    <row r="188" spans="2:16" s="125" customFormat="1" ht="10.9" customHeight="1" x14ac:dyDescent="0.15">
      <c r="B188" s="271"/>
    </row>
    <row r="189" spans="2:16" s="125" customFormat="1" ht="10.9" customHeight="1" x14ac:dyDescent="0.15">
      <c r="B189" s="271"/>
    </row>
    <row r="190" spans="2:16" s="125" customFormat="1" ht="10.9" customHeight="1" x14ac:dyDescent="0.15">
      <c r="B190" s="271"/>
    </row>
    <row r="191" spans="2:16" s="125" customFormat="1" ht="10.9" customHeight="1" x14ac:dyDescent="0.15">
      <c r="B191" s="271"/>
    </row>
    <row r="192" spans="2:16" s="125" customFormat="1" ht="10.9" customHeight="1" x14ac:dyDescent="0.15">
      <c r="B192" s="271"/>
    </row>
    <row r="193" spans="2:2" s="125" customFormat="1" ht="10.9" customHeight="1" x14ac:dyDescent="0.15">
      <c r="B193" s="271"/>
    </row>
    <row r="194" spans="2:2" s="125" customFormat="1" ht="10.9" customHeight="1" x14ac:dyDescent="0.15">
      <c r="B194" s="271"/>
    </row>
    <row r="195" spans="2:2" s="125" customFormat="1" ht="10.9" customHeight="1" x14ac:dyDescent="0.15">
      <c r="B195" s="271"/>
    </row>
    <row r="196" spans="2:2" s="125" customFormat="1" ht="10.9" customHeight="1" x14ac:dyDescent="0.15">
      <c r="B196" s="271"/>
    </row>
    <row r="197" spans="2:2" s="125" customFormat="1" ht="10.9" customHeight="1" x14ac:dyDescent="0.15">
      <c r="B197" s="271"/>
    </row>
    <row r="198" spans="2:2" s="125" customFormat="1" ht="10.9" customHeight="1" x14ac:dyDescent="0.15">
      <c r="B198" s="271"/>
    </row>
    <row r="199" spans="2:2" s="125" customFormat="1" ht="10.9" customHeight="1" x14ac:dyDescent="0.15">
      <c r="B199" s="271"/>
    </row>
    <row r="200" spans="2:2" s="125" customFormat="1" ht="10.9" customHeight="1" x14ac:dyDescent="0.15">
      <c r="B200" s="271"/>
    </row>
    <row r="201" spans="2:2" s="125" customFormat="1" ht="10.9" customHeight="1" x14ac:dyDescent="0.15">
      <c r="B201" s="271"/>
    </row>
    <row r="202" spans="2:2" s="125" customFormat="1" ht="10.9" customHeight="1" x14ac:dyDescent="0.15">
      <c r="B202" s="271"/>
    </row>
    <row r="203" spans="2:2" s="125" customFormat="1" ht="10.9" customHeight="1" x14ac:dyDescent="0.15">
      <c r="B203" s="271"/>
    </row>
    <row r="204" spans="2:2" s="125" customFormat="1" ht="10.9" customHeight="1" x14ac:dyDescent="0.15">
      <c r="B204" s="271"/>
    </row>
    <row r="205" spans="2:2" s="125" customFormat="1" ht="10.9" customHeight="1" x14ac:dyDescent="0.15">
      <c r="B205" s="271"/>
    </row>
    <row r="206" spans="2:2" s="125" customFormat="1" ht="10.9" customHeight="1" x14ac:dyDescent="0.15">
      <c r="B206" s="271"/>
    </row>
    <row r="207" spans="2:2" s="125" customFormat="1" ht="10.9" customHeight="1" x14ac:dyDescent="0.15">
      <c r="B207" s="271"/>
    </row>
    <row r="208" spans="2:2" s="125" customFormat="1" ht="10.9" customHeight="1" x14ac:dyDescent="0.15">
      <c r="B208" s="271"/>
    </row>
    <row r="209" spans="2:2" s="125" customFormat="1" ht="10.9" customHeight="1" x14ac:dyDescent="0.15">
      <c r="B209" s="271"/>
    </row>
    <row r="210" spans="2:2" s="125" customFormat="1" ht="10.9" customHeight="1" x14ac:dyDescent="0.15">
      <c r="B210" s="271"/>
    </row>
    <row r="211" spans="2:2" s="125" customFormat="1" ht="10.9" customHeight="1" x14ac:dyDescent="0.15">
      <c r="B211" s="271"/>
    </row>
    <row r="212" spans="2:2" s="125" customFormat="1" ht="10.9" customHeight="1" x14ac:dyDescent="0.15">
      <c r="B212" s="271"/>
    </row>
    <row r="213" spans="2:2" s="125" customFormat="1" ht="10.9" customHeight="1" x14ac:dyDescent="0.15">
      <c r="B213" s="271"/>
    </row>
    <row r="214" spans="2:2" s="125" customFormat="1" ht="10.9" customHeight="1" x14ac:dyDescent="0.15">
      <c r="B214" s="271"/>
    </row>
    <row r="215" spans="2:2" s="125" customFormat="1" ht="10.9" customHeight="1" x14ac:dyDescent="0.15">
      <c r="B215" s="271"/>
    </row>
    <row r="216" spans="2:2" s="125" customFormat="1" ht="10.9" customHeight="1" x14ac:dyDescent="0.15">
      <c r="B216" s="271"/>
    </row>
    <row r="217" spans="2:2" s="125" customFormat="1" ht="10.9" customHeight="1" x14ac:dyDescent="0.15">
      <c r="B217" s="271"/>
    </row>
    <row r="218" spans="2:2" s="125" customFormat="1" ht="10.9" customHeight="1" x14ac:dyDescent="0.15">
      <c r="B218" s="271"/>
    </row>
    <row r="219" spans="2:2" s="125" customFormat="1" ht="10.9" customHeight="1" x14ac:dyDescent="0.15">
      <c r="B219" s="271"/>
    </row>
    <row r="220" spans="2:2" s="125" customFormat="1" ht="10.9" customHeight="1" x14ac:dyDescent="0.15">
      <c r="B220" s="271"/>
    </row>
    <row r="221" spans="2:2" s="125" customFormat="1" ht="10.9" customHeight="1" x14ac:dyDescent="0.15">
      <c r="B221" s="271"/>
    </row>
    <row r="222" spans="2:2" s="125" customFormat="1" ht="10.9" customHeight="1" x14ac:dyDescent="0.15">
      <c r="B222" s="271"/>
    </row>
    <row r="223" spans="2:2" s="125" customFormat="1" ht="10.9" customHeight="1" x14ac:dyDescent="0.15">
      <c r="B223" s="271"/>
    </row>
    <row r="224" spans="2:2" s="125" customFormat="1" ht="10.9" customHeight="1" x14ac:dyDescent="0.15">
      <c r="B224" s="271"/>
    </row>
    <row r="225" spans="2:2" s="125" customFormat="1" ht="10.9" customHeight="1" x14ac:dyDescent="0.15">
      <c r="B225" s="271"/>
    </row>
    <row r="226" spans="2:2" s="125" customFormat="1" ht="10.9" customHeight="1" x14ac:dyDescent="0.15">
      <c r="B226" s="271"/>
    </row>
    <row r="227" spans="2:2" s="125" customFormat="1" ht="10.9" customHeight="1" x14ac:dyDescent="0.15">
      <c r="B227" s="271"/>
    </row>
    <row r="228" spans="2:2" s="125" customFormat="1" ht="10.9" customHeight="1" x14ac:dyDescent="0.15">
      <c r="B228" s="271"/>
    </row>
    <row r="229" spans="2:2" s="125" customFormat="1" ht="10.9" customHeight="1" x14ac:dyDescent="0.15">
      <c r="B229" s="271"/>
    </row>
    <row r="230" spans="2:2" s="125" customFormat="1" ht="10.9" customHeight="1" x14ac:dyDescent="0.15">
      <c r="B230" s="271"/>
    </row>
    <row r="231" spans="2:2" s="125" customFormat="1" ht="10.9" customHeight="1" x14ac:dyDescent="0.15">
      <c r="B231" s="271"/>
    </row>
    <row r="232" spans="2:2" s="125" customFormat="1" ht="10.9" customHeight="1" x14ac:dyDescent="0.15">
      <c r="B232" s="271"/>
    </row>
    <row r="233" spans="2:2" s="125" customFormat="1" ht="10.9" customHeight="1" x14ac:dyDescent="0.15">
      <c r="B233" s="271"/>
    </row>
    <row r="234" spans="2:2" s="125" customFormat="1" ht="10.9" customHeight="1" x14ac:dyDescent="0.15">
      <c r="B234" s="271"/>
    </row>
    <row r="235" spans="2:2" s="125" customFormat="1" ht="10.9" customHeight="1" x14ac:dyDescent="0.15">
      <c r="B235" s="271"/>
    </row>
    <row r="236" spans="2:2" s="125" customFormat="1" ht="10.9" customHeight="1" x14ac:dyDescent="0.15">
      <c r="B236" s="271"/>
    </row>
    <row r="237" spans="2:2" s="125" customFormat="1" ht="10.9" customHeight="1" x14ac:dyDescent="0.15">
      <c r="B237" s="271"/>
    </row>
    <row r="238" spans="2:2" s="125" customFormat="1" ht="10.9" customHeight="1" x14ac:dyDescent="0.15">
      <c r="B238" s="271"/>
    </row>
    <row r="239" spans="2:2" s="125" customFormat="1" ht="10.9" customHeight="1" x14ac:dyDescent="0.15">
      <c r="B239" s="271"/>
    </row>
    <row r="240" spans="2:2" s="125" customFormat="1" ht="10.9" customHeight="1" x14ac:dyDescent="0.15">
      <c r="B240" s="271"/>
    </row>
    <row r="241" spans="2:2" s="125" customFormat="1" ht="10.9" customHeight="1" x14ac:dyDescent="0.15">
      <c r="B241" s="271"/>
    </row>
    <row r="242" spans="2:2" s="125" customFormat="1" ht="10.9" customHeight="1" x14ac:dyDescent="0.15">
      <c r="B242" s="271"/>
    </row>
    <row r="243" spans="2:2" s="125" customFormat="1" ht="10.9" customHeight="1" x14ac:dyDescent="0.15">
      <c r="B243" s="271"/>
    </row>
    <row r="244" spans="2:2" s="125" customFormat="1" ht="10.9" customHeight="1" x14ac:dyDescent="0.15">
      <c r="B244" s="271"/>
    </row>
    <row r="245" spans="2:2" s="125" customFormat="1" ht="10.9" customHeight="1" x14ac:dyDescent="0.15">
      <c r="B245" s="271"/>
    </row>
    <row r="246" spans="2:2" s="125" customFormat="1" ht="10.9" customHeight="1" x14ac:dyDescent="0.15">
      <c r="B246" s="271"/>
    </row>
    <row r="247" spans="2:2" s="125" customFormat="1" ht="10.9" customHeight="1" x14ac:dyDescent="0.15">
      <c r="B247" s="271"/>
    </row>
    <row r="248" spans="2:2" s="125" customFormat="1" ht="10.9" customHeight="1" x14ac:dyDescent="0.15">
      <c r="B248" s="271"/>
    </row>
    <row r="249" spans="2:2" s="125" customFormat="1" ht="10.9" customHeight="1" x14ac:dyDescent="0.15">
      <c r="B249" s="271"/>
    </row>
    <row r="250" spans="2:2" s="125" customFormat="1" ht="10.9" customHeight="1" x14ac:dyDescent="0.15">
      <c r="B250" s="271"/>
    </row>
    <row r="251" spans="2:2" s="125" customFormat="1" ht="10.9" customHeight="1" x14ac:dyDescent="0.15">
      <c r="B251" s="271"/>
    </row>
    <row r="252" spans="2:2" s="125" customFormat="1" ht="10.9" customHeight="1" x14ac:dyDescent="0.15">
      <c r="B252" s="271"/>
    </row>
    <row r="253" spans="2:2" s="125" customFormat="1" ht="10.9" customHeight="1" x14ac:dyDescent="0.15">
      <c r="B253" s="271"/>
    </row>
    <row r="254" spans="2:2" s="125" customFormat="1" ht="10.9" customHeight="1" x14ac:dyDescent="0.15">
      <c r="B254" s="271"/>
    </row>
    <row r="255" spans="2:2" s="125" customFormat="1" ht="10.9" customHeight="1" x14ac:dyDescent="0.15">
      <c r="B255" s="271"/>
    </row>
    <row r="256" spans="2:2" s="125" customFormat="1" ht="10.9" customHeight="1" x14ac:dyDescent="0.15">
      <c r="B256" s="271"/>
    </row>
    <row r="257" spans="2:2" s="125" customFormat="1" ht="10.9" customHeight="1" x14ac:dyDescent="0.15">
      <c r="B257" s="271"/>
    </row>
    <row r="258" spans="2:2" s="125" customFormat="1" ht="10.9" customHeight="1" x14ac:dyDescent="0.15">
      <c r="B258" s="271"/>
    </row>
    <row r="259" spans="2:2" s="125" customFormat="1" ht="10.9" customHeight="1" x14ac:dyDescent="0.15">
      <c r="B259" s="271"/>
    </row>
    <row r="260" spans="2:2" s="125" customFormat="1" ht="10.9" customHeight="1" x14ac:dyDescent="0.15">
      <c r="B260" s="271"/>
    </row>
    <row r="261" spans="2:2" s="125" customFormat="1" ht="10.9" customHeight="1" x14ac:dyDescent="0.15">
      <c r="B261" s="271"/>
    </row>
    <row r="262" spans="2:2" s="125" customFormat="1" ht="10.9" customHeight="1" x14ac:dyDescent="0.15">
      <c r="B262" s="271"/>
    </row>
    <row r="263" spans="2:2" s="125" customFormat="1" ht="10.9" customHeight="1" x14ac:dyDescent="0.15">
      <c r="B263" s="271"/>
    </row>
    <row r="264" spans="2:2" s="125" customFormat="1" ht="10.9" customHeight="1" x14ac:dyDescent="0.15">
      <c r="B264" s="271"/>
    </row>
    <row r="265" spans="2:2" s="125" customFormat="1" ht="10.9" customHeight="1" x14ac:dyDescent="0.15">
      <c r="B265" s="271"/>
    </row>
    <row r="266" spans="2:2" s="125" customFormat="1" ht="10.9" customHeight="1" x14ac:dyDescent="0.15">
      <c r="B266" s="271"/>
    </row>
    <row r="267" spans="2:2" s="125" customFormat="1" ht="10.9" customHeight="1" x14ac:dyDescent="0.15">
      <c r="B267" s="271"/>
    </row>
    <row r="268" spans="2:2" s="125" customFormat="1" ht="10.9" customHeight="1" x14ac:dyDescent="0.15">
      <c r="B268" s="271"/>
    </row>
    <row r="269" spans="2:2" s="125" customFormat="1" ht="10.9" customHeight="1" x14ac:dyDescent="0.15">
      <c r="B269" s="271"/>
    </row>
    <row r="270" spans="2:2" s="125" customFormat="1" ht="10.9" customHeight="1" x14ac:dyDescent="0.15">
      <c r="B270" s="271"/>
    </row>
    <row r="271" spans="2:2" s="125" customFormat="1" ht="10.9" customHeight="1" x14ac:dyDescent="0.15">
      <c r="B271" s="271"/>
    </row>
    <row r="272" spans="2:2" s="125" customFormat="1" ht="10.9" customHeight="1" x14ac:dyDescent="0.15">
      <c r="B272" s="271"/>
    </row>
    <row r="273" spans="2:2" s="125" customFormat="1" ht="10.9" customHeight="1" x14ac:dyDescent="0.15">
      <c r="B273" s="271"/>
    </row>
    <row r="274" spans="2:2" s="125" customFormat="1" ht="10.9" customHeight="1" x14ac:dyDescent="0.15">
      <c r="B274" s="271"/>
    </row>
    <row r="275" spans="2:2" s="125" customFormat="1" ht="10.9" customHeight="1" x14ac:dyDescent="0.15">
      <c r="B275" s="271"/>
    </row>
    <row r="276" spans="2:2" s="125" customFormat="1" ht="10.9" customHeight="1" x14ac:dyDescent="0.15">
      <c r="B276" s="271"/>
    </row>
    <row r="277" spans="2:2" s="125" customFormat="1" ht="10.9" customHeight="1" x14ac:dyDescent="0.15">
      <c r="B277" s="271"/>
    </row>
    <row r="278" spans="2:2" s="125" customFormat="1" ht="10.9" customHeight="1" x14ac:dyDescent="0.15">
      <c r="B278" s="271"/>
    </row>
    <row r="279" spans="2:2" s="125" customFormat="1" ht="10.9" customHeight="1" x14ac:dyDescent="0.15">
      <c r="B279" s="271"/>
    </row>
    <row r="280" spans="2:2" s="125" customFormat="1" ht="10.9" customHeight="1" x14ac:dyDescent="0.15">
      <c r="B280" s="271"/>
    </row>
    <row r="281" spans="2:2" s="125" customFormat="1" ht="10.9" customHeight="1" x14ac:dyDescent="0.15">
      <c r="B281" s="271"/>
    </row>
    <row r="282" spans="2:2" s="125" customFormat="1" ht="10.9" customHeight="1" x14ac:dyDescent="0.15">
      <c r="B282" s="271"/>
    </row>
    <row r="283" spans="2:2" s="125" customFormat="1" ht="10.9" customHeight="1" x14ac:dyDescent="0.15">
      <c r="B283" s="271"/>
    </row>
    <row r="284" spans="2:2" s="125" customFormat="1" ht="10.9" customHeight="1" x14ac:dyDescent="0.15">
      <c r="B284" s="271"/>
    </row>
    <row r="285" spans="2:2" s="125" customFormat="1" ht="10.9" customHeight="1" x14ac:dyDescent="0.15">
      <c r="B285" s="271"/>
    </row>
    <row r="286" spans="2:2" s="125" customFormat="1" ht="10.9" customHeight="1" x14ac:dyDescent="0.15">
      <c r="B286" s="271"/>
    </row>
    <row r="287" spans="2:2" s="125" customFormat="1" ht="10.9" customHeight="1" x14ac:dyDescent="0.15">
      <c r="B287" s="271"/>
    </row>
    <row r="288" spans="2:2" s="125" customFormat="1" ht="10.9" customHeight="1" x14ac:dyDescent="0.15">
      <c r="B288" s="271"/>
    </row>
    <row r="289" spans="2:2" s="125" customFormat="1" ht="10.9" customHeight="1" x14ac:dyDescent="0.15">
      <c r="B289" s="271"/>
    </row>
    <row r="290" spans="2:2" s="125" customFormat="1" ht="10.9" customHeight="1" x14ac:dyDescent="0.15">
      <c r="B290" s="271"/>
    </row>
    <row r="291" spans="2:2" s="125" customFormat="1" ht="10.9" customHeight="1" x14ac:dyDescent="0.15">
      <c r="B291" s="271"/>
    </row>
    <row r="292" spans="2:2" s="125" customFormat="1" ht="10.9" customHeight="1" x14ac:dyDescent="0.15">
      <c r="B292" s="271"/>
    </row>
    <row r="293" spans="2:2" s="125" customFormat="1" ht="10.9" customHeight="1" x14ac:dyDescent="0.15">
      <c r="B293" s="271"/>
    </row>
    <row r="294" spans="2:2" s="125" customFormat="1" ht="10.9" customHeight="1" x14ac:dyDescent="0.15">
      <c r="B294" s="271"/>
    </row>
    <row r="295" spans="2:2" s="125" customFormat="1" ht="10.9" customHeight="1" x14ac:dyDescent="0.15">
      <c r="B295" s="271"/>
    </row>
    <row r="296" spans="2:2" s="125" customFormat="1" ht="10.9" customHeight="1" x14ac:dyDescent="0.15">
      <c r="B296" s="271"/>
    </row>
    <row r="297" spans="2:2" s="125" customFormat="1" ht="10.9" customHeight="1" x14ac:dyDescent="0.15">
      <c r="B297" s="271"/>
    </row>
    <row r="298" spans="2:2" s="125" customFormat="1" ht="10.9" customHeight="1" x14ac:dyDescent="0.15">
      <c r="B298" s="271"/>
    </row>
    <row r="299" spans="2:2" s="125" customFormat="1" ht="10.9" customHeight="1" x14ac:dyDescent="0.15">
      <c r="B299" s="271"/>
    </row>
    <row r="300" spans="2:2" s="125" customFormat="1" ht="10.9" customHeight="1" x14ac:dyDescent="0.15">
      <c r="B300" s="271"/>
    </row>
    <row r="301" spans="2:2" s="125" customFormat="1" ht="10.9" customHeight="1" x14ac:dyDescent="0.15">
      <c r="B301" s="271"/>
    </row>
    <row r="302" spans="2:2" s="125" customFormat="1" ht="10.9" customHeight="1" x14ac:dyDescent="0.15">
      <c r="B302" s="271"/>
    </row>
    <row r="303" spans="2:2" s="125" customFormat="1" ht="10.9" customHeight="1" x14ac:dyDescent="0.15">
      <c r="B303" s="271"/>
    </row>
    <row r="304" spans="2:2" s="125" customFormat="1" ht="10.9" customHeight="1" x14ac:dyDescent="0.15">
      <c r="B304" s="271"/>
    </row>
    <row r="305" spans="2:2" s="125" customFormat="1" ht="10.9" customHeight="1" x14ac:dyDescent="0.15">
      <c r="B305" s="271"/>
    </row>
    <row r="306" spans="2:2" s="125" customFormat="1" ht="10.9" customHeight="1" x14ac:dyDescent="0.15">
      <c r="B306" s="271"/>
    </row>
    <row r="307" spans="2:2" s="125" customFormat="1" ht="10.9" customHeight="1" x14ac:dyDescent="0.15">
      <c r="B307" s="271"/>
    </row>
    <row r="308" spans="2:2" s="125" customFormat="1" ht="10.9" customHeight="1" x14ac:dyDescent="0.15">
      <c r="B308" s="271"/>
    </row>
    <row r="309" spans="2:2" s="125" customFormat="1" ht="10.9" customHeight="1" x14ac:dyDescent="0.15">
      <c r="B309" s="271"/>
    </row>
    <row r="310" spans="2:2" s="125" customFormat="1" ht="10.9" customHeight="1" x14ac:dyDescent="0.15">
      <c r="B310" s="271"/>
    </row>
    <row r="311" spans="2:2" s="125" customFormat="1" ht="10.9" customHeight="1" x14ac:dyDescent="0.15">
      <c r="B311" s="271"/>
    </row>
    <row r="312" spans="2:2" s="125" customFormat="1" ht="10.9" customHeight="1" x14ac:dyDescent="0.15">
      <c r="B312" s="271"/>
    </row>
    <row r="313" spans="2:2" s="125" customFormat="1" ht="10.9" customHeight="1" x14ac:dyDescent="0.15">
      <c r="B313" s="271"/>
    </row>
    <row r="314" spans="2:2" s="125" customFormat="1" ht="10.9" customHeight="1" x14ac:dyDescent="0.15">
      <c r="B314" s="271"/>
    </row>
    <row r="315" spans="2:2" s="125" customFormat="1" ht="10.9" customHeight="1" x14ac:dyDescent="0.15">
      <c r="B315" s="271"/>
    </row>
    <row r="316" spans="2:2" s="125" customFormat="1" ht="10.9" customHeight="1" x14ac:dyDescent="0.15">
      <c r="B316" s="271"/>
    </row>
    <row r="317" spans="2:2" s="125" customFormat="1" ht="10.9" customHeight="1" x14ac:dyDescent="0.15">
      <c r="B317" s="271"/>
    </row>
    <row r="318" spans="2:2" s="125" customFormat="1" ht="10.9" customHeight="1" x14ac:dyDescent="0.15">
      <c r="B318" s="271"/>
    </row>
    <row r="319" spans="2:2" s="125" customFormat="1" ht="10.9" customHeight="1" x14ac:dyDescent="0.15">
      <c r="B319" s="271"/>
    </row>
    <row r="320" spans="2:2" s="125" customFormat="1" ht="10.9" customHeight="1" x14ac:dyDescent="0.15">
      <c r="B320" s="271"/>
    </row>
    <row r="321" spans="2:2" s="125" customFormat="1" ht="10.9" customHeight="1" x14ac:dyDescent="0.15">
      <c r="B321" s="271"/>
    </row>
    <row r="322" spans="2:2" s="125" customFormat="1" ht="10.9" customHeight="1" x14ac:dyDescent="0.15">
      <c r="B322" s="271"/>
    </row>
    <row r="323" spans="2:2" s="125" customFormat="1" ht="10.9" customHeight="1" x14ac:dyDescent="0.15">
      <c r="B323" s="271"/>
    </row>
    <row r="324" spans="2:2" s="125" customFormat="1" ht="10.9" customHeight="1" x14ac:dyDescent="0.15">
      <c r="B324" s="271"/>
    </row>
    <row r="325" spans="2:2" s="125" customFormat="1" ht="10.9" customHeight="1" x14ac:dyDescent="0.15">
      <c r="B325" s="271"/>
    </row>
    <row r="326" spans="2:2" s="125" customFormat="1" ht="10.9" customHeight="1" x14ac:dyDescent="0.15">
      <c r="B326" s="271"/>
    </row>
    <row r="327" spans="2:2" s="125" customFormat="1" ht="10.9" customHeight="1" x14ac:dyDescent="0.15">
      <c r="B327" s="271"/>
    </row>
    <row r="328" spans="2:2" s="125" customFormat="1" ht="10.9" customHeight="1" x14ac:dyDescent="0.15">
      <c r="B328" s="271"/>
    </row>
    <row r="329" spans="2:2" s="125" customFormat="1" ht="10.9" customHeight="1" x14ac:dyDescent="0.15">
      <c r="B329" s="271"/>
    </row>
    <row r="330" spans="2:2" s="125" customFormat="1" ht="10.9" customHeight="1" x14ac:dyDescent="0.15">
      <c r="B330" s="271"/>
    </row>
    <row r="331" spans="2:2" s="125" customFormat="1" ht="10.9" customHeight="1" x14ac:dyDescent="0.15">
      <c r="B331" s="271"/>
    </row>
    <row r="332" spans="2:2" s="125" customFormat="1" ht="10.9" customHeight="1" x14ac:dyDescent="0.15">
      <c r="B332" s="271"/>
    </row>
    <row r="333" spans="2:2" s="125" customFormat="1" ht="10.9" customHeight="1" x14ac:dyDescent="0.15">
      <c r="B333" s="271"/>
    </row>
    <row r="334" spans="2:2" s="125" customFormat="1" ht="10.9" customHeight="1" x14ac:dyDescent="0.15">
      <c r="B334" s="271"/>
    </row>
    <row r="335" spans="2:2" s="125" customFormat="1" ht="10.9" customHeight="1" x14ac:dyDescent="0.15">
      <c r="B335" s="271"/>
    </row>
    <row r="336" spans="2:2" s="125" customFormat="1" ht="10.9" customHeight="1" x14ac:dyDescent="0.15">
      <c r="B336" s="271"/>
    </row>
    <row r="337" spans="2:2" s="125" customFormat="1" ht="10.9" customHeight="1" x14ac:dyDescent="0.15">
      <c r="B337" s="271"/>
    </row>
    <row r="338" spans="2:2" s="125" customFormat="1" ht="10.9" customHeight="1" x14ac:dyDescent="0.15">
      <c r="B338" s="271"/>
    </row>
    <row r="339" spans="2:2" s="125" customFormat="1" ht="10.9" customHeight="1" x14ac:dyDescent="0.15">
      <c r="B339" s="271"/>
    </row>
    <row r="340" spans="2:2" s="125" customFormat="1" ht="10.9" customHeight="1" x14ac:dyDescent="0.15">
      <c r="B340" s="271"/>
    </row>
    <row r="341" spans="2:2" s="125" customFormat="1" ht="10.9" customHeight="1" x14ac:dyDescent="0.15">
      <c r="B341" s="271"/>
    </row>
    <row r="342" spans="2:2" s="125" customFormat="1" ht="10.9" customHeight="1" x14ac:dyDescent="0.15">
      <c r="B342" s="271"/>
    </row>
    <row r="343" spans="2:2" s="125" customFormat="1" ht="10.9" customHeight="1" x14ac:dyDescent="0.15">
      <c r="B343" s="271"/>
    </row>
    <row r="344" spans="2:2" s="125" customFormat="1" ht="10.9" customHeight="1" x14ac:dyDescent="0.15">
      <c r="B344" s="271"/>
    </row>
    <row r="345" spans="2:2" s="125" customFormat="1" ht="10.9" customHeight="1" x14ac:dyDescent="0.15">
      <c r="B345" s="271"/>
    </row>
    <row r="346" spans="2:2" s="125" customFormat="1" ht="10.9" customHeight="1" x14ac:dyDescent="0.15">
      <c r="B346" s="271"/>
    </row>
    <row r="347" spans="2:2" s="125" customFormat="1" ht="10.9" customHeight="1" x14ac:dyDescent="0.15">
      <c r="B347" s="271"/>
    </row>
    <row r="348" spans="2:2" s="125" customFormat="1" ht="10.9" customHeight="1" x14ac:dyDescent="0.15">
      <c r="B348" s="271"/>
    </row>
    <row r="349" spans="2:2" s="125" customFormat="1" ht="10.9" customHeight="1" x14ac:dyDescent="0.15">
      <c r="B349" s="271"/>
    </row>
    <row r="350" spans="2:2" s="125" customFormat="1" ht="10.9" customHeight="1" x14ac:dyDescent="0.15">
      <c r="B350" s="271"/>
    </row>
    <row r="351" spans="2:2" s="125" customFormat="1" ht="10.9" customHeight="1" x14ac:dyDescent="0.15">
      <c r="B351" s="271"/>
    </row>
    <row r="352" spans="2:2" s="125" customFormat="1" ht="10.9" customHeight="1" x14ac:dyDescent="0.15">
      <c r="B352" s="271"/>
    </row>
    <row r="353" spans="2:2" s="125" customFormat="1" ht="10.9" customHeight="1" x14ac:dyDescent="0.15">
      <c r="B353" s="271"/>
    </row>
    <row r="354" spans="2:2" s="125" customFormat="1" ht="10.9" customHeight="1" x14ac:dyDescent="0.15">
      <c r="B354" s="271"/>
    </row>
    <row r="355" spans="2:2" s="125" customFormat="1" ht="10.9" customHeight="1" x14ac:dyDescent="0.15">
      <c r="B355" s="271"/>
    </row>
    <row r="356" spans="2:2" s="125" customFormat="1" ht="10.9" customHeight="1" x14ac:dyDescent="0.15">
      <c r="B356" s="271"/>
    </row>
    <row r="357" spans="2:2" s="125" customFormat="1" ht="10.9" customHeight="1" x14ac:dyDescent="0.15">
      <c r="B357" s="271"/>
    </row>
  </sheetData>
  <sheetProtection password="EECE" sheet="1" objects="1" scenarios="1" formatColumns="0" formatRows="0"/>
  <customSheetViews>
    <customSheetView guid="{C3088B2E-F853-4D7E-B687-C6500891DFCB}" scale="78" showPageBreaks="1" fitToPage="1" printArea="1">
      <pane xSplit="3" ySplit="6" topLeftCell="D52" activePane="bottomRight" state="frozen"/>
      <selection pane="bottomRight" activeCell="H10" sqref="H10"/>
      <rowBreaks count="1" manualBreakCount="1">
        <brk id="99" max="12" man="1"/>
      </rowBreaks>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3" ySplit="6" topLeftCell="D49" activePane="bottomRight" state="frozen"/>
      <selection pane="bottomRight" activeCell="L58" sqref="L58"/>
      <rowBreaks count="1" manualBreakCount="1">
        <brk id="99" max="12" man="1"/>
      </rowBreaks>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E15" sqref="E15"/>
      <rowBreaks count="1" manualBreakCount="1">
        <brk id="99" max="12" man="1"/>
      </rowBreaks>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B4:C5"/>
    <mergeCell ref="G1:M1"/>
    <mergeCell ref="F2:N2"/>
    <mergeCell ref="P4:Q4"/>
    <mergeCell ref="K4:K5"/>
    <mergeCell ref="L4:L5"/>
    <mergeCell ref="M4:M5"/>
    <mergeCell ref="J4:J5"/>
    <mergeCell ref="G3:H3"/>
    <mergeCell ref="E4:H4"/>
    <mergeCell ref="I4:I5"/>
    <mergeCell ref="N3:N5"/>
  </mergeCells>
  <conditionalFormatting sqref="P8:Q114">
    <cfRule type="containsText" dxfId="205" priority="7" operator="containsText" text="NV">
      <formula>NOT(ISERROR(SEARCH("NV",P8)))</formula>
    </cfRule>
    <cfRule type="cellIs" dxfId="204" priority="11" operator="lessThan">
      <formula>-0.5</formula>
    </cfRule>
    <cfRule type="cellIs" dxfId="203" priority="12" operator="greaterThan">
      <formula>0.5</formula>
    </cfRule>
  </conditionalFormatting>
  <conditionalFormatting sqref="E117:N140">
    <cfRule type="containsText" dxfId="202" priority="6" operator="containsText" text="NV">
      <formula>NOT(ISERROR(SEARCH("NV",E117)))</formula>
    </cfRule>
    <cfRule type="cellIs" dxfId="201" priority="9" operator="lessThan">
      <formula>-0.5</formula>
    </cfRule>
    <cfRule type="cellIs" dxfId="200" priority="10" operator="greaterThan">
      <formula>0.5</formula>
    </cfRule>
  </conditionalFormatting>
  <conditionalFormatting sqref="E118:N140">
    <cfRule type="containsText" dxfId="199" priority="2" operator="containsText" text="NV">
      <formula>NOT(ISERROR(SEARCH("NV",E118)))</formula>
    </cfRule>
    <cfRule type="cellIs" dxfId="198" priority="3" operator="lessThan">
      <formula>-0.5</formula>
    </cfRule>
    <cfRule type="cellIs" dxfId="197" priority="4" operator="greaterThan">
      <formula>0.5</formula>
    </cfRule>
  </conditionalFormatting>
  <conditionalFormatting sqref="E141:N163">
    <cfRule type="containsText" dxfId="196" priority="1" operator="containsText" text="NV">
      <formula>NOT(ISERROR(SEARCH("NV",E141)))</formula>
    </cfRule>
    <cfRule type="containsText" dxfId="195" priority="5" operator="containsText" text="check">
      <formula>NOT(ISERROR(SEARCH("check",E141)))</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rowBreaks count="1" manualBreakCount="1">
    <brk id="100" min="1" max="13" man="1"/>
  </rowBreaks>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169"/>
  <sheetViews>
    <sheetView zoomScale="110" zoomScaleNormal="110" workbookViewId="0">
      <pane xSplit="4" ySplit="7" topLeftCell="E8" activePane="bottomRight" state="frozen"/>
      <selection activeCell="E11" sqref="E11"/>
      <selection pane="topRight" activeCell="E11" sqref="E11"/>
      <selection pane="bottomLeft" activeCell="E11" sqref="E11"/>
      <selection pane="bottomRight" activeCell="L44" sqref="L44"/>
    </sheetView>
  </sheetViews>
  <sheetFormatPr baseColWidth="10" defaultColWidth="9.140625" defaultRowHeight="12.75" x14ac:dyDescent="0.2"/>
  <cols>
    <col min="1" max="1" width="9.140625" style="232" hidden="1" customWidth="1"/>
    <col min="2" max="2" width="7.28515625" style="298" customWidth="1"/>
    <col min="3" max="3" width="50.7109375" style="232" customWidth="1"/>
    <col min="4" max="4" width="0.85546875" style="232" customWidth="1"/>
    <col min="5" max="14" width="10"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70"/>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650" t="s">
        <v>2659</v>
      </c>
      <c r="C2" s="74"/>
      <c r="D2" s="75"/>
      <c r="E2" s="76"/>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0"/>
      <c r="C3" s="77"/>
      <c r="D3" s="78"/>
      <c r="E3" s="142"/>
      <c r="F3" s="143"/>
      <c r="G3" s="1019" t="s">
        <v>2422</v>
      </c>
      <c r="H3" s="1019"/>
      <c r="I3" s="144" t="str">
        <f>Reporting_Period_Code</f>
        <v>2015</v>
      </c>
      <c r="J3" s="144"/>
      <c r="K3" s="143"/>
      <c r="L3" s="143"/>
      <c r="M3" s="145"/>
      <c r="N3" s="1013" t="s">
        <v>2334</v>
      </c>
      <c r="O3" s="125"/>
      <c r="P3" s="125"/>
      <c r="Q3" s="125"/>
    </row>
    <row r="4" spans="1:17" ht="12" customHeight="1" x14ac:dyDescent="0.2">
      <c r="B4" s="1032" t="s">
        <v>2660</v>
      </c>
      <c r="C4" s="1033"/>
      <c r="D4" s="79"/>
      <c r="E4" s="1010" t="s">
        <v>2330</v>
      </c>
      <c r="F4" s="1011"/>
      <c r="G4" s="1011"/>
      <c r="H4" s="1012"/>
      <c r="I4" s="1013" t="s">
        <v>2313</v>
      </c>
      <c r="J4" s="1013" t="s">
        <v>2314</v>
      </c>
      <c r="K4" s="1016" t="s">
        <v>2315</v>
      </c>
      <c r="L4" s="1013" t="s">
        <v>2333</v>
      </c>
      <c r="M4" s="1015" t="s">
        <v>2316</v>
      </c>
      <c r="N4" s="1014"/>
      <c r="O4" s="125"/>
      <c r="P4" s="1020" t="s">
        <v>2335</v>
      </c>
      <c r="Q4" s="1021"/>
    </row>
    <row r="5" spans="1:17" ht="30" customHeight="1" x14ac:dyDescent="0.2">
      <c r="B5" s="1032"/>
      <c r="C5" s="1033"/>
      <c r="D5" s="79"/>
      <c r="E5" s="495" t="s">
        <v>2331</v>
      </c>
      <c r="F5" s="496" t="s">
        <v>2332</v>
      </c>
      <c r="G5" s="496" t="s">
        <v>2333</v>
      </c>
      <c r="H5" s="497" t="s">
        <v>2312</v>
      </c>
      <c r="I5" s="1014"/>
      <c r="J5" s="1014"/>
      <c r="K5" s="1016"/>
      <c r="L5" s="1014"/>
      <c r="M5" s="1015"/>
      <c r="N5" s="1014"/>
      <c r="O5" s="125"/>
      <c r="P5" s="555" t="s">
        <v>2337</v>
      </c>
      <c r="Q5" s="556" t="s">
        <v>2336</v>
      </c>
    </row>
    <row r="6" spans="1:17" ht="30" hidden="1" customHeight="1" x14ac:dyDescent="0.2">
      <c r="B6" s="222"/>
      <c r="C6" s="223"/>
      <c r="D6" s="79"/>
      <c r="E6" s="146" t="s">
        <v>1406</v>
      </c>
      <c r="F6" s="216" t="s">
        <v>1407</v>
      </c>
      <c r="G6" s="216" t="s">
        <v>1419</v>
      </c>
      <c r="H6" s="217" t="s">
        <v>539</v>
      </c>
      <c r="I6" s="217" t="s">
        <v>1408</v>
      </c>
      <c r="J6" s="216" t="s">
        <v>1418</v>
      </c>
      <c r="K6" s="217" t="s">
        <v>542</v>
      </c>
      <c r="L6" s="216" t="s">
        <v>1420</v>
      </c>
      <c r="M6" s="221" t="s">
        <v>1409</v>
      </c>
      <c r="N6" s="221" t="s">
        <v>1421</v>
      </c>
      <c r="O6" s="125"/>
      <c r="P6" s="235"/>
      <c r="Q6" s="236"/>
    </row>
    <row r="7" spans="1:17" ht="10.5" customHeight="1" x14ac:dyDescent="0.2">
      <c r="A7" s="164"/>
      <c r="B7" s="161"/>
      <c r="C7" s="80"/>
      <c r="D7" s="80"/>
      <c r="E7" s="147" t="s">
        <v>537</v>
      </c>
      <c r="F7" s="148" t="s">
        <v>538</v>
      </c>
      <c r="G7" s="149" t="s">
        <v>140</v>
      </c>
      <c r="H7" s="148" t="s">
        <v>539</v>
      </c>
      <c r="I7" s="149" t="s">
        <v>540</v>
      </c>
      <c r="J7" s="148" t="s">
        <v>541</v>
      </c>
      <c r="K7" s="149" t="s">
        <v>542</v>
      </c>
      <c r="L7" s="148" t="s">
        <v>141</v>
      </c>
      <c r="M7" s="150" t="s">
        <v>543</v>
      </c>
      <c r="N7" s="150" t="s">
        <v>544</v>
      </c>
      <c r="O7" s="125"/>
      <c r="P7" s="237" t="s">
        <v>545</v>
      </c>
      <c r="Q7" s="238" t="s">
        <v>546</v>
      </c>
    </row>
    <row r="8" spans="1:17" ht="15" customHeight="1" x14ac:dyDescent="0.25">
      <c r="A8" s="164" t="s">
        <v>1497</v>
      </c>
      <c r="B8" s="162" t="s">
        <v>43</v>
      </c>
      <c r="C8" s="658" t="s">
        <v>2706</v>
      </c>
      <c r="D8" s="321" t="s">
        <v>33</v>
      </c>
      <c r="E8" s="189">
        <f t="shared" ref="E8:N8" si="0">IF(OR(E9="NA",E14="NA",E15="NA",E16="NA",E20="NA",E24="NA",E34="NA",E38="NA"),"NA",IF(AND(E9="",E14="",E15="",E16="",E20="",E24="",E34="",E38=""),"",SUM(E9)+SUM(E14)+SUM(E15)+SUM(E16)+SUM(E20)+SUM(E24)+SUM(E34)+SUM(E38)))</f>
        <v>175153.37600000002</v>
      </c>
      <c r="F8" s="189">
        <f t="shared" si="0"/>
        <v>25150.974000000002</v>
      </c>
      <c r="G8" s="189">
        <f t="shared" si="0"/>
        <v>-22341.105623000003</v>
      </c>
      <c r="H8" s="189">
        <f t="shared" si="0"/>
        <v>177963.24437700002</v>
      </c>
      <c r="I8" s="189">
        <f t="shared" si="0"/>
        <v>41175.618999999999</v>
      </c>
      <c r="J8" s="189">
        <f t="shared" si="0"/>
        <v>29364.12</v>
      </c>
      <c r="K8" s="189">
        <f t="shared" si="0"/>
        <v>59923.214</v>
      </c>
      <c r="L8" s="189">
        <f t="shared" si="0"/>
        <v>-66659.562999999995</v>
      </c>
      <c r="M8" s="189">
        <f t="shared" si="0"/>
        <v>241766.63437700001</v>
      </c>
      <c r="N8" s="189">
        <f t="shared" si="0"/>
        <v>219138.863377</v>
      </c>
      <c r="O8" s="243"/>
      <c r="P8" s="325">
        <f t="shared" ref="P8:P53" si="1">IF(OR(H8="NA",E8="NA",F8="NA",G8="NA"),"NA",SUM(H8)-SUM(E8:G8))</f>
        <v>0</v>
      </c>
      <c r="Q8" s="326">
        <f t="shared" ref="Q8:Q53" si="2">IF(OR(M8="NA",H8="NA",I8="NA",J8="NA",K8="NA",L8="NA"),"NA",SUM(M8)-SUM(H8:L8))</f>
        <v>0</v>
      </c>
    </row>
    <row r="9" spans="1:17" ht="15.75" customHeight="1" x14ac:dyDescent="0.25">
      <c r="A9" s="164" t="s">
        <v>1498</v>
      </c>
      <c r="B9" s="163" t="s">
        <v>178</v>
      </c>
      <c r="C9" s="653" t="s">
        <v>2707</v>
      </c>
      <c r="D9" s="79" t="s">
        <v>33</v>
      </c>
      <c r="E9" s="94">
        <f t="shared" ref="E9:N9" si="3">IF(OR(E10="NA",E11="NA"),"NA",IF(AND(E10="",E11=""),"",SUM(E10:E11)))</f>
        <v>19065.593000000001</v>
      </c>
      <c r="F9" s="94">
        <f t="shared" si="3"/>
        <v>2469.3440000000001</v>
      </c>
      <c r="G9" s="94">
        <f t="shared" si="3"/>
        <v>-327.06400000000002</v>
      </c>
      <c r="H9" s="94">
        <f t="shared" si="3"/>
        <v>21207.873000000003</v>
      </c>
      <c r="I9" s="94">
        <f t="shared" si="3"/>
        <v>329.09800000000001</v>
      </c>
      <c r="J9" s="94">
        <f t="shared" si="3"/>
        <v>8440.402</v>
      </c>
      <c r="K9" s="94">
        <f t="shared" si="3"/>
        <v>8483.2469999999994</v>
      </c>
      <c r="L9" s="94">
        <f t="shared" si="3"/>
        <v>-25.673000000000002</v>
      </c>
      <c r="M9" s="94">
        <f t="shared" si="3"/>
        <v>38434.947</v>
      </c>
      <c r="N9" s="94">
        <f t="shared" si="3"/>
        <v>21536.971000000005</v>
      </c>
      <c r="O9" s="243"/>
      <c r="P9" s="244">
        <f t="shared" si="1"/>
        <v>0</v>
      </c>
      <c r="Q9" s="245">
        <f t="shared" si="2"/>
        <v>-7.2759576141834259E-12</v>
      </c>
    </row>
    <row r="10" spans="1:17" ht="10.35" customHeight="1" x14ac:dyDescent="0.25">
      <c r="A10" s="164" t="s">
        <v>1499</v>
      </c>
      <c r="B10" s="164" t="s">
        <v>923</v>
      </c>
      <c r="C10" s="654" t="s">
        <v>2708</v>
      </c>
      <c r="D10" s="79" t="s">
        <v>33</v>
      </c>
      <c r="E10" s="93">
        <v>16329.102000000001</v>
      </c>
      <c r="F10" s="93">
        <v>2128.8209999999999</v>
      </c>
      <c r="G10" s="93">
        <v>0</v>
      </c>
      <c r="H10" s="93">
        <f>IF(OR(E10="NA",F10="NA",G10="NA"),"NA",IF(AND(E10="",F10="",G10=""),"",SUM(E10:G10)))</f>
        <v>18457.923000000003</v>
      </c>
      <c r="I10" s="93">
        <v>142.79400000000001</v>
      </c>
      <c r="J10" s="93">
        <v>7237.7039999999997</v>
      </c>
      <c r="K10" s="93">
        <v>7245.6869999999999</v>
      </c>
      <c r="L10" s="93">
        <v>0</v>
      </c>
      <c r="M10" s="93">
        <f>IF(OR(H10="NA",I10="NA",J10="NA",K10="NA",L10="NA"),"NA",IF(AND(H10="",I10="",J10="",K10="",L10=""),"",SUM(H10:L10)))</f>
        <v>33084.108</v>
      </c>
      <c r="N10" s="93">
        <f t="shared" ref="N10:N19" si="4">H10+I10</f>
        <v>18600.717000000004</v>
      </c>
      <c r="O10" s="243"/>
      <c r="P10" s="244">
        <f t="shared" si="1"/>
        <v>0</v>
      </c>
      <c r="Q10" s="245">
        <f t="shared" si="2"/>
        <v>0</v>
      </c>
    </row>
    <row r="11" spans="1:17" ht="10.35" customHeight="1" x14ac:dyDescent="0.25">
      <c r="A11" s="164" t="s">
        <v>1500</v>
      </c>
      <c r="B11" s="164" t="s">
        <v>924</v>
      </c>
      <c r="C11" s="654" t="s">
        <v>2709</v>
      </c>
      <c r="D11" s="79" t="s">
        <v>33</v>
      </c>
      <c r="E11" s="93">
        <f t="shared" ref="E11:M11" si="5">IF(OR(E12="NA",E13="NA"),"NA",IF(AND(E12="",E13=""),"",SUM(E12:E13)))</f>
        <v>2736.491</v>
      </c>
      <c r="F11" s="93">
        <f t="shared" si="5"/>
        <v>340.52300000000002</v>
      </c>
      <c r="G11" s="93">
        <f t="shared" si="5"/>
        <v>-327.06400000000002</v>
      </c>
      <c r="H11" s="93">
        <f t="shared" si="5"/>
        <v>2749.95</v>
      </c>
      <c r="I11" s="93">
        <f t="shared" si="5"/>
        <v>186.304</v>
      </c>
      <c r="J11" s="93">
        <f t="shared" si="5"/>
        <v>1202.6979999999999</v>
      </c>
      <c r="K11" s="93">
        <f t="shared" si="5"/>
        <v>1237.56</v>
      </c>
      <c r="L11" s="93">
        <f t="shared" si="5"/>
        <v>-25.673000000000002</v>
      </c>
      <c r="M11" s="93">
        <f t="shared" si="5"/>
        <v>5350.8389999999999</v>
      </c>
      <c r="N11" s="93">
        <f t="shared" si="4"/>
        <v>2936.2539999999999</v>
      </c>
      <c r="O11" s="243"/>
      <c r="P11" s="244">
        <f t="shared" si="1"/>
        <v>-4.5474735088646412E-13</v>
      </c>
      <c r="Q11" s="245">
        <f t="shared" si="2"/>
        <v>9.0949470177292824E-13</v>
      </c>
    </row>
    <row r="12" spans="1:17" ht="10.35" customHeight="1" x14ac:dyDescent="0.25">
      <c r="A12" s="164" t="s">
        <v>1501</v>
      </c>
      <c r="B12" s="164" t="s">
        <v>925</v>
      </c>
      <c r="C12" s="659" t="s">
        <v>2710</v>
      </c>
      <c r="D12" s="79" t="s">
        <v>33</v>
      </c>
      <c r="E12" s="93">
        <v>2204.5459999999998</v>
      </c>
      <c r="F12" s="93">
        <v>330.89300000000003</v>
      </c>
      <c r="G12" s="93">
        <v>-327.06400000000002</v>
      </c>
      <c r="H12" s="93">
        <f>IF(OR(E12="NA",F12="NA",G12="NA"),"NA",IF(AND(E12="",F12="",G12=""),"",SUM(E12:G12)))</f>
        <v>2208.375</v>
      </c>
      <c r="I12" s="93">
        <v>185.357</v>
      </c>
      <c r="J12" s="93">
        <v>1035.876</v>
      </c>
      <c r="K12" s="93">
        <v>1136.9059999999999</v>
      </c>
      <c r="L12" s="93">
        <v>-25.673000000000002</v>
      </c>
      <c r="M12" s="93">
        <f>IF(OR(H12="NA",I12="NA",J12="NA",K12="NA",L12="NA"),"NA",IF(AND(H12="",I12="",J12="",K12="",L12=""),"",SUM(H12:L12)))</f>
        <v>4540.8410000000003</v>
      </c>
      <c r="N12" s="93">
        <f t="shared" si="4"/>
        <v>2393.732</v>
      </c>
      <c r="O12" s="243"/>
      <c r="P12" s="244">
        <f t="shared" si="1"/>
        <v>0</v>
      </c>
      <c r="Q12" s="245">
        <f t="shared" si="2"/>
        <v>0</v>
      </c>
    </row>
    <row r="13" spans="1:17" ht="10.35" customHeight="1" x14ac:dyDescent="0.25">
      <c r="A13" s="164" t="s">
        <v>1502</v>
      </c>
      <c r="B13" s="166" t="s">
        <v>926</v>
      </c>
      <c r="C13" s="855" t="s">
        <v>2711</v>
      </c>
      <c r="D13" s="154" t="s">
        <v>33</v>
      </c>
      <c r="E13" s="192">
        <v>531.94500000000005</v>
      </c>
      <c r="F13" s="192">
        <v>9.6300000000000008</v>
      </c>
      <c r="G13" s="192">
        <v>0</v>
      </c>
      <c r="H13" s="192">
        <f>IF(OR(E13="NA",F13="NA",G13="NA"),"NA",IF(AND(E13="",F13="",G13=""),"",SUM(E13:G13)))</f>
        <v>541.57500000000005</v>
      </c>
      <c r="I13" s="192">
        <v>0.94700000000000006</v>
      </c>
      <c r="J13" s="192">
        <v>166.822</v>
      </c>
      <c r="K13" s="192">
        <v>100.654</v>
      </c>
      <c r="L13" s="192">
        <v>0</v>
      </c>
      <c r="M13" s="192">
        <f>IF(OR(H13="NA",I13="NA",J13="NA",K13="NA",L13="NA"),"NA",IF(AND(H13="",I13="",J13="",K13="",L13=""),"",SUM(H13:L13)))</f>
        <v>809.99800000000005</v>
      </c>
      <c r="N13" s="192">
        <f t="shared" si="4"/>
        <v>542.52200000000005</v>
      </c>
      <c r="O13" s="243"/>
      <c r="P13" s="244">
        <f t="shared" si="1"/>
        <v>0</v>
      </c>
      <c r="Q13" s="245">
        <f t="shared" si="2"/>
        <v>0</v>
      </c>
    </row>
    <row r="14" spans="1:17" ht="15.75" customHeight="1" x14ac:dyDescent="0.25">
      <c r="A14" s="164" t="s">
        <v>1503</v>
      </c>
      <c r="B14" s="204" t="s">
        <v>927</v>
      </c>
      <c r="C14" s="990" t="s">
        <v>2712</v>
      </c>
      <c r="D14" s="301" t="s">
        <v>33</v>
      </c>
      <c r="E14" s="203">
        <v>24805.190000000002</v>
      </c>
      <c r="F14" s="203">
        <v>15794.606</v>
      </c>
      <c r="G14" s="203">
        <v>-260.77699999999999</v>
      </c>
      <c r="H14" s="203">
        <f>IF(OR(E14="NA",F14="NA",G14="NA"),"NA",IF(AND(E14="",F14="",G14=""),"",SUM(E14:G14)))</f>
        <v>40339.019</v>
      </c>
      <c r="I14" s="203">
        <v>3048.5790000000002</v>
      </c>
      <c r="J14" s="203">
        <v>10735.357</v>
      </c>
      <c r="K14" s="203">
        <v>25645.011999999999</v>
      </c>
      <c r="L14" s="203">
        <v>-168.71</v>
      </c>
      <c r="M14" s="203">
        <f>IF(OR(H14="NA",I14="NA",J14="NA",K14="NA",L14="NA"),"NA",IF(AND(H14="",I14="",J14="",K14="",L14=""),"",SUM(H14:L14)))</f>
        <v>79599.256999999998</v>
      </c>
      <c r="N14" s="203">
        <f t="shared" si="4"/>
        <v>43387.597999999998</v>
      </c>
      <c r="O14" s="243"/>
      <c r="P14" s="244">
        <f t="shared" si="1"/>
        <v>0</v>
      </c>
      <c r="Q14" s="245">
        <f t="shared" si="2"/>
        <v>0</v>
      </c>
    </row>
    <row r="15" spans="1:17" ht="15.75" customHeight="1" x14ac:dyDescent="0.25">
      <c r="A15" s="164" t="s">
        <v>1504</v>
      </c>
      <c r="B15" s="204" t="s">
        <v>928</v>
      </c>
      <c r="C15" s="990" t="s">
        <v>2713</v>
      </c>
      <c r="D15" s="301" t="s">
        <v>33</v>
      </c>
      <c r="E15" s="203">
        <v>1453.7819999999999</v>
      </c>
      <c r="F15" s="203">
        <v>486.12599999999998</v>
      </c>
      <c r="G15" s="203">
        <v>0</v>
      </c>
      <c r="H15" s="203">
        <f>IF(OR(E15="NA",F15="NA",G15="NA"),"NA",IF(AND(E15="",F15="",G15=""),"",SUM(E15:G15)))</f>
        <v>1939.9079999999999</v>
      </c>
      <c r="I15" s="203">
        <v>22.577999999999999</v>
      </c>
      <c r="J15" s="203">
        <v>629.09699999999998</v>
      </c>
      <c r="K15" s="203">
        <v>1553.9639999999999</v>
      </c>
      <c r="L15" s="203">
        <v>0</v>
      </c>
      <c r="M15" s="203">
        <f>IF(OR(H15="NA",I15="NA",J15="NA",K15="NA",L15="NA"),"NA",IF(AND(H15="",I15="",J15="",K15="",L15=""),"",SUM(H15:L15)))</f>
        <v>4145.5469999999996</v>
      </c>
      <c r="N15" s="203">
        <f t="shared" si="4"/>
        <v>1962.4859999999999</v>
      </c>
      <c r="O15" s="243"/>
      <c r="P15" s="244">
        <f t="shared" si="1"/>
        <v>0</v>
      </c>
      <c r="Q15" s="245">
        <f t="shared" si="2"/>
        <v>0</v>
      </c>
    </row>
    <row r="16" spans="1:17" ht="15.75" customHeight="1" x14ac:dyDescent="0.25">
      <c r="A16" s="164" t="s">
        <v>1505</v>
      </c>
      <c r="B16" s="163" t="s">
        <v>929</v>
      </c>
      <c r="C16" s="653" t="s">
        <v>2661</v>
      </c>
      <c r="D16" s="79" t="s">
        <v>33</v>
      </c>
      <c r="E16" s="94">
        <f t="shared" ref="E16:M16" si="6">IF(OR(E17="NA",E18="NA",E19="NA"),"NA",IF(AND(E17="",E18="",E19=""),"",SUM(E17:E19)))</f>
        <v>20673.960999999999</v>
      </c>
      <c r="F16" s="94">
        <f t="shared" si="6"/>
        <v>113.54100000000001</v>
      </c>
      <c r="G16" s="94">
        <f t="shared" si="6"/>
        <v>-104.157</v>
      </c>
      <c r="H16" s="94">
        <f t="shared" si="6"/>
        <v>20683.345000000001</v>
      </c>
      <c r="I16" s="94">
        <f t="shared" si="6"/>
        <v>14.179</v>
      </c>
      <c r="J16" s="94">
        <f t="shared" si="6"/>
        <v>211.929</v>
      </c>
      <c r="K16" s="94">
        <f t="shared" si="6"/>
        <v>512.82600000000002</v>
      </c>
      <c r="L16" s="94">
        <f t="shared" si="6"/>
        <v>-279.29399999999998</v>
      </c>
      <c r="M16" s="94">
        <f t="shared" si="6"/>
        <v>21142.985000000001</v>
      </c>
      <c r="N16" s="94">
        <f t="shared" si="4"/>
        <v>20697.524000000001</v>
      </c>
      <c r="O16" s="243"/>
      <c r="P16" s="244">
        <f t="shared" si="1"/>
        <v>0</v>
      </c>
      <c r="Q16" s="245">
        <f t="shared" si="2"/>
        <v>0</v>
      </c>
    </row>
    <row r="17" spans="1:17" ht="10.35" customHeight="1" x14ac:dyDescent="0.25">
      <c r="A17" s="164" t="s">
        <v>1829</v>
      </c>
      <c r="B17" s="164" t="s">
        <v>191</v>
      </c>
      <c r="C17" s="654" t="s">
        <v>2662</v>
      </c>
      <c r="D17" s="79" t="s">
        <v>33</v>
      </c>
      <c r="E17" s="93">
        <v>5646.2470000000003</v>
      </c>
      <c r="F17" s="93">
        <v>13.028</v>
      </c>
      <c r="G17" s="93">
        <v>0</v>
      </c>
      <c r="H17" s="93">
        <f>IF(OR(E17="NA",F17="NA",G17="NA"),"NA",IF(AND(E17="",F17="",G17=""),"",SUM(E17:G17)))</f>
        <v>5659.2750000000005</v>
      </c>
      <c r="I17" s="93">
        <v>0</v>
      </c>
      <c r="J17" s="93">
        <v>14.867000000000001</v>
      </c>
      <c r="K17" s="93">
        <v>107.614</v>
      </c>
      <c r="L17" s="93">
        <v>0</v>
      </c>
      <c r="M17" s="93">
        <f>IF(OR(H17="NA",I17="NA",J17="NA",K17="NA",L17="NA"),"NA",IF(AND(H17="",I17="",J17="",K17="",L17=""),"",SUM(H17:L17)))</f>
        <v>5781.7560000000003</v>
      </c>
      <c r="N17" s="93">
        <f t="shared" si="4"/>
        <v>5659.2750000000005</v>
      </c>
      <c r="O17" s="243"/>
      <c r="P17" s="244">
        <f t="shared" si="1"/>
        <v>0</v>
      </c>
      <c r="Q17" s="245">
        <f t="shared" si="2"/>
        <v>0</v>
      </c>
    </row>
    <row r="18" spans="1:17" ht="10.35" customHeight="1" x14ac:dyDescent="0.25">
      <c r="A18" s="164" t="s">
        <v>1830</v>
      </c>
      <c r="B18" s="164" t="s">
        <v>192</v>
      </c>
      <c r="C18" s="654" t="s">
        <v>2663</v>
      </c>
      <c r="D18" s="79" t="s">
        <v>33</v>
      </c>
      <c r="E18" s="93">
        <v>14682.303</v>
      </c>
      <c r="F18" s="93">
        <v>89.12</v>
      </c>
      <c r="G18" s="93">
        <v>0</v>
      </c>
      <c r="H18" s="93">
        <f>IF(OR(E18="NA",F18="NA",G18="NA"),"NA",IF(AND(E18="",F18="",G18=""),"",SUM(E18:G18)))</f>
        <v>14771.423000000001</v>
      </c>
      <c r="I18" s="93">
        <v>7.8310000000000004</v>
      </c>
      <c r="J18" s="93">
        <v>188.97900000000001</v>
      </c>
      <c r="K18" s="93">
        <v>387.56799999999998</v>
      </c>
      <c r="L18" s="93">
        <v>-143.05100000000002</v>
      </c>
      <c r="M18" s="93">
        <f>IF(OR(H18="NA",I18="NA",J18="NA",K18="NA",L18="NA"),"NA",IF(AND(H18="",I18="",J18="",K18="",L18=""),"",SUM(H18:L18)))</f>
        <v>15212.75</v>
      </c>
      <c r="N18" s="93">
        <f t="shared" si="4"/>
        <v>14779.254000000001</v>
      </c>
      <c r="O18" s="243"/>
      <c r="P18" s="244">
        <f t="shared" si="1"/>
        <v>0</v>
      </c>
      <c r="Q18" s="245">
        <f t="shared" si="2"/>
        <v>0</v>
      </c>
    </row>
    <row r="19" spans="1:17" ht="10.35" customHeight="1" x14ac:dyDescent="0.25">
      <c r="A19" s="164" t="s">
        <v>1831</v>
      </c>
      <c r="B19" s="166" t="s">
        <v>168</v>
      </c>
      <c r="C19" s="655" t="s">
        <v>2664</v>
      </c>
      <c r="D19" s="154" t="s">
        <v>33</v>
      </c>
      <c r="E19" s="192">
        <v>345.411</v>
      </c>
      <c r="F19" s="192">
        <v>11.393000000000001</v>
      </c>
      <c r="G19" s="192">
        <v>-104.157</v>
      </c>
      <c r="H19" s="192">
        <f>IF(OR(E19="NA",F19="NA",G19="NA"),"NA",IF(AND(E19="",F19="",G19=""),"",SUM(E19:G19)))</f>
        <v>252.64699999999999</v>
      </c>
      <c r="I19" s="192">
        <v>6.3479999999999999</v>
      </c>
      <c r="J19" s="192">
        <v>8.0830000000000002</v>
      </c>
      <c r="K19" s="192">
        <v>17.644000000000002</v>
      </c>
      <c r="L19" s="192">
        <v>-136.24299999999999</v>
      </c>
      <c r="M19" s="192">
        <f>IF(OR(H19="NA",I19="NA",J19="NA",K19="NA",L19="NA"),"NA",IF(AND(H19="",I19="",J19="",K19="",L19=""),"",SUM(H19:L19)))</f>
        <v>148.47900000000004</v>
      </c>
      <c r="N19" s="192">
        <f t="shared" si="4"/>
        <v>258.995</v>
      </c>
      <c r="O19" s="243"/>
      <c r="P19" s="244">
        <f t="shared" si="1"/>
        <v>0</v>
      </c>
      <c r="Q19" s="245">
        <f t="shared" si="2"/>
        <v>0</v>
      </c>
    </row>
    <row r="20" spans="1:17" ht="15.75" customHeight="1" x14ac:dyDescent="0.25">
      <c r="A20" s="164" t="s">
        <v>1506</v>
      </c>
      <c r="B20" s="163" t="s">
        <v>179</v>
      </c>
      <c r="C20" s="653" t="s">
        <v>2665</v>
      </c>
      <c r="D20" s="79" t="s">
        <v>33</v>
      </c>
      <c r="E20" s="94">
        <f t="shared" ref="E20:N20" si="7">IF(OR(E21="NA",E22="NA",E23="NA"),"NA",IF(AND(E21="",E22="",E23=""),"",SUM(E21:E23)))</f>
        <v>630.36900000000003</v>
      </c>
      <c r="F20" s="94">
        <f t="shared" si="7"/>
        <v>34.974000000000004</v>
      </c>
      <c r="G20" s="94">
        <f t="shared" si="7"/>
        <v>0</v>
      </c>
      <c r="H20" s="94">
        <f t="shared" si="7"/>
        <v>665.34300000000007</v>
      </c>
      <c r="I20" s="94">
        <f t="shared" si="7"/>
        <v>0</v>
      </c>
      <c r="J20" s="94">
        <f t="shared" si="7"/>
        <v>78.260000000000005</v>
      </c>
      <c r="K20" s="94">
        <f t="shared" si="7"/>
        <v>697.43200000000002</v>
      </c>
      <c r="L20" s="94">
        <f t="shared" si="7"/>
        <v>0</v>
      </c>
      <c r="M20" s="94">
        <f t="shared" si="7"/>
        <v>1441.0350000000001</v>
      </c>
      <c r="N20" s="94">
        <f t="shared" si="7"/>
        <v>665.34300000000007</v>
      </c>
      <c r="O20" s="243"/>
      <c r="P20" s="244">
        <f t="shared" si="1"/>
        <v>0</v>
      </c>
      <c r="Q20" s="245">
        <f t="shared" si="2"/>
        <v>0</v>
      </c>
    </row>
    <row r="21" spans="1:17" ht="10.35" customHeight="1" x14ac:dyDescent="0.25">
      <c r="A21" s="164" t="s">
        <v>2273</v>
      </c>
      <c r="B21" s="164" t="s">
        <v>930</v>
      </c>
      <c r="C21" s="654" t="s">
        <v>2666</v>
      </c>
      <c r="D21" s="79" t="s">
        <v>33</v>
      </c>
      <c r="E21" s="696">
        <v>0</v>
      </c>
      <c r="F21" s="93">
        <v>0</v>
      </c>
      <c r="G21" s="93">
        <v>0</v>
      </c>
      <c r="H21" s="93">
        <f>IF(OR(E21="NA",F21="NA",G21="NA"),"NA",IF(AND(E21="",F21="",G21=""),"",SUM(E21:G21)))</f>
        <v>0</v>
      </c>
      <c r="I21" s="93">
        <v>0</v>
      </c>
      <c r="J21" s="93">
        <v>0</v>
      </c>
      <c r="K21" s="93">
        <v>0</v>
      </c>
      <c r="L21" s="93">
        <v>0</v>
      </c>
      <c r="M21" s="93">
        <f>IF(OR(H21="NA",I21="NA",J21="NA",K21="NA",L21="NA"),"NA",IF(AND(H21="",I21="",J21="",K21="",L21=""),"",SUM(H21:L21)))</f>
        <v>0</v>
      </c>
      <c r="N21" s="93">
        <f>H21+I21</f>
        <v>0</v>
      </c>
      <c r="O21" s="243"/>
      <c r="P21" s="244">
        <f t="shared" si="1"/>
        <v>0</v>
      </c>
      <c r="Q21" s="245">
        <f t="shared" si="2"/>
        <v>0</v>
      </c>
    </row>
    <row r="22" spans="1:17" ht="10.35" customHeight="1" x14ac:dyDescent="0.25">
      <c r="A22" s="164" t="s">
        <v>1832</v>
      </c>
      <c r="B22" s="164" t="s">
        <v>931</v>
      </c>
      <c r="C22" s="654" t="s">
        <v>2667</v>
      </c>
      <c r="D22" s="79" t="s">
        <v>33</v>
      </c>
      <c r="E22" s="93">
        <v>630.36900000000003</v>
      </c>
      <c r="F22" s="93">
        <v>34.974000000000004</v>
      </c>
      <c r="G22" s="93">
        <v>0</v>
      </c>
      <c r="H22" s="93">
        <f>IF(OR(E22="NA",F22="NA",G22="NA"),"NA",IF(AND(E22="",F22="",G22=""),"",SUM(E22:G22)))</f>
        <v>665.34300000000007</v>
      </c>
      <c r="I22" s="93">
        <v>0</v>
      </c>
      <c r="J22" s="93">
        <v>78.260000000000005</v>
      </c>
      <c r="K22" s="93">
        <v>697.43200000000002</v>
      </c>
      <c r="L22" s="93">
        <v>0</v>
      </c>
      <c r="M22" s="93">
        <f>IF(OR(H22="NA",I22="NA",J22="NA",K22="NA",L22="NA"),"NA",IF(AND(H22="",I22="",J22="",K22="",L22=""),"",SUM(H22:L22)))</f>
        <v>1441.0350000000001</v>
      </c>
      <c r="N22" s="93">
        <f>H22+I22</f>
        <v>665.34300000000007</v>
      </c>
      <c r="O22" s="243"/>
      <c r="P22" s="244">
        <f t="shared" si="1"/>
        <v>0</v>
      </c>
      <c r="Q22" s="245">
        <f t="shared" si="2"/>
        <v>0</v>
      </c>
    </row>
    <row r="23" spans="1:17" ht="10.35" customHeight="1" x14ac:dyDescent="0.25">
      <c r="A23" s="164" t="s">
        <v>1833</v>
      </c>
      <c r="B23" s="166" t="s">
        <v>932</v>
      </c>
      <c r="C23" s="655" t="s">
        <v>2668</v>
      </c>
      <c r="D23" s="154" t="s">
        <v>33</v>
      </c>
      <c r="E23" s="192">
        <v>0</v>
      </c>
      <c r="F23" s="192">
        <v>0</v>
      </c>
      <c r="G23" s="192">
        <v>0</v>
      </c>
      <c r="H23" s="192">
        <f>IF(OR(E23="NA",F23="NA",G23="NA"),"NA",IF(AND(E23="",F23="",G23=""),"",SUM(E23:G23)))</f>
        <v>0</v>
      </c>
      <c r="I23" s="192">
        <v>0</v>
      </c>
      <c r="J23" s="192">
        <v>0</v>
      </c>
      <c r="K23" s="192">
        <v>0</v>
      </c>
      <c r="L23" s="192">
        <v>0</v>
      </c>
      <c r="M23" s="192">
        <f>IF(OR(H23="NA",I23="NA",J23="NA",K23="NA",L23="NA"),"NA",IF(AND(H23="",I23="",J23="",K23="",L23=""),"",SUM(H23:L23)))</f>
        <v>0</v>
      </c>
      <c r="N23" s="192">
        <f>H23+I23</f>
        <v>0</v>
      </c>
      <c r="O23" s="243"/>
      <c r="P23" s="244">
        <f t="shared" si="1"/>
        <v>0</v>
      </c>
      <c r="Q23" s="245">
        <f t="shared" si="2"/>
        <v>0</v>
      </c>
    </row>
    <row r="24" spans="1:17" ht="15.75" customHeight="1" x14ac:dyDescent="0.25">
      <c r="A24" s="164" t="s">
        <v>1507</v>
      </c>
      <c r="B24" s="163" t="s">
        <v>933</v>
      </c>
      <c r="C24" s="653" t="s">
        <v>2669</v>
      </c>
      <c r="D24" s="79" t="s">
        <v>33</v>
      </c>
      <c r="E24" s="94">
        <f t="shared" ref="E24:N24" si="8">IF(OR(E25="NA",E28="NA",E31="NA"),"NA",IF(AND(E25="",E28="",E31=""),"",SUM(E25)+SUM(E28)+SUM(E31)))</f>
        <v>52346.762000000002</v>
      </c>
      <c r="F24" s="94">
        <f t="shared" si="8"/>
        <v>407.61199999999997</v>
      </c>
      <c r="G24" s="94">
        <f t="shared" si="8"/>
        <v>-15163.717000000001</v>
      </c>
      <c r="H24" s="94">
        <f t="shared" si="8"/>
        <v>37590.656999999999</v>
      </c>
      <c r="I24" s="94">
        <f t="shared" si="8"/>
        <v>14884.295</v>
      </c>
      <c r="J24" s="94">
        <f t="shared" si="8"/>
        <v>2010.788</v>
      </c>
      <c r="K24" s="94">
        <f t="shared" si="8"/>
        <v>1692.759</v>
      </c>
      <c r="L24" s="94">
        <f t="shared" si="8"/>
        <v>-56178.498999999996</v>
      </c>
      <c r="M24" s="94">
        <f t="shared" si="8"/>
        <v>0</v>
      </c>
      <c r="N24" s="94">
        <f t="shared" si="8"/>
        <v>52474.951999999997</v>
      </c>
      <c r="O24" s="243"/>
      <c r="P24" s="244">
        <f t="shared" si="1"/>
        <v>-7.2759576141834259E-12</v>
      </c>
      <c r="Q24" s="245">
        <f t="shared" si="2"/>
        <v>0</v>
      </c>
    </row>
    <row r="25" spans="1:17" ht="10.35" customHeight="1" x14ac:dyDescent="0.25">
      <c r="A25" s="164" t="s">
        <v>1834</v>
      </c>
      <c r="B25" s="164" t="s">
        <v>934</v>
      </c>
      <c r="C25" s="654" t="s">
        <v>2670</v>
      </c>
      <c r="D25" s="79" t="s">
        <v>33</v>
      </c>
      <c r="E25" s="93">
        <f t="shared" ref="E25:N25" si="9">IF(OR(E26="NA",E27="NA"),"NA",IF(AND(E26="",E27=""),"",SUM(E26:E27)))</f>
        <v>0</v>
      </c>
      <c r="F25" s="93">
        <f t="shared" si="9"/>
        <v>0</v>
      </c>
      <c r="G25" s="93">
        <f t="shared" si="9"/>
        <v>0</v>
      </c>
      <c r="H25" s="93">
        <f t="shared" si="9"/>
        <v>0</v>
      </c>
      <c r="I25" s="93">
        <f t="shared" si="9"/>
        <v>0</v>
      </c>
      <c r="J25" s="93">
        <f t="shared" si="9"/>
        <v>0</v>
      </c>
      <c r="K25" s="93">
        <f t="shared" si="9"/>
        <v>0</v>
      </c>
      <c r="L25" s="93">
        <f t="shared" si="9"/>
        <v>0</v>
      </c>
      <c r="M25" s="93">
        <f t="shared" si="9"/>
        <v>0</v>
      </c>
      <c r="N25" s="93">
        <f t="shared" si="9"/>
        <v>0</v>
      </c>
      <c r="O25" s="243"/>
      <c r="P25" s="244">
        <f t="shared" si="1"/>
        <v>0</v>
      </c>
      <c r="Q25" s="245">
        <f t="shared" si="2"/>
        <v>0</v>
      </c>
    </row>
    <row r="26" spans="1:17" ht="10.35" customHeight="1" x14ac:dyDescent="0.25">
      <c r="A26" s="164" t="s">
        <v>1835</v>
      </c>
      <c r="B26" s="164" t="s">
        <v>935</v>
      </c>
      <c r="C26" s="659" t="s">
        <v>2671</v>
      </c>
      <c r="D26" s="79" t="s">
        <v>33</v>
      </c>
      <c r="E26" s="93">
        <v>0</v>
      </c>
      <c r="F26" s="93">
        <v>0</v>
      </c>
      <c r="G26" s="93">
        <v>0</v>
      </c>
      <c r="H26" s="93">
        <f>IF(OR(E26="NA",F26="NA",G26="NA"),"NA",IF(AND(E26="",F26="",G26=""),"",SUM(E26:G26)))</f>
        <v>0</v>
      </c>
      <c r="I26" s="93">
        <v>0</v>
      </c>
      <c r="J26" s="93">
        <v>0</v>
      </c>
      <c r="K26" s="93">
        <v>0</v>
      </c>
      <c r="L26" s="93">
        <v>0</v>
      </c>
      <c r="M26" s="93">
        <f>IF(OR(H26="NA",I26="NA",J26="NA",K26="NA",L26="NA"),"NA",IF(AND(H26="",I26="",J26="",K26="",L26=""),"",SUM(H26:L26)))</f>
        <v>0</v>
      </c>
      <c r="N26" s="93">
        <f>H26+I26</f>
        <v>0</v>
      </c>
      <c r="O26" s="243"/>
      <c r="P26" s="244">
        <f t="shared" si="1"/>
        <v>0</v>
      </c>
      <c r="Q26" s="245">
        <f t="shared" si="2"/>
        <v>0</v>
      </c>
    </row>
    <row r="27" spans="1:17" ht="10.35" customHeight="1" x14ac:dyDescent="0.25">
      <c r="A27" s="164" t="s">
        <v>1836</v>
      </c>
      <c r="B27" s="164" t="s">
        <v>936</v>
      </c>
      <c r="C27" s="659" t="s">
        <v>2672</v>
      </c>
      <c r="D27" s="79" t="s">
        <v>33</v>
      </c>
      <c r="E27" s="93">
        <v>0</v>
      </c>
      <c r="F27" s="93">
        <v>0</v>
      </c>
      <c r="G27" s="93">
        <v>0</v>
      </c>
      <c r="H27" s="93">
        <f>IF(OR(E27="NA",F27="NA",G27="NA"),"NA",IF(AND(E27="",F27="",G27=""),"",SUM(E27:G27)))</f>
        <v>0</v>
      </c>
      <c r="I27" s="93">
        <v>0</v>
      </c>
      <c r="J27" s="93">
        <v>0</v>
      </c>
      <c r="K27" s="93">
        <v>0</v>
      </c>
      <c r="L27" s="93">
        <v>0</v>
      </c>
      <c r="M27" s="93">
        <f>IF(OR(H27="NA",I27="NA",J27="NA",K27="NA",L27="NA"),"NA",IF(AND(H27="",I27="",J27="",K27="",L27=""),"",SUM(H27:L27)))</f>
        <v>0</v>
      </c>
      <c r="N27" s="93">
        <f>H27+I27</f>
        <v>0</v>
      </c>
      <c r="O27" s="243"/>
      <c r="P27" s="244">
        <f t="shared" si="1"/>
        <v>0</v>
      </c>
      <c r="Q27" s="245">
        <f t="shared" si="2"/>
        <v>0</v>
      </c>
    </row>
    <row r="28" spans="1:17" ht="10.35" customHeight="1" x14ac:dyDescent="0.25">
      <c r="A28" s="164" t="s">
        <v>1837</v>
      </c>
      <c r="B28" s="164" t="s">
        <v>937</v>
      </c>
      <c r="C28" s="654" t="s">
        <v>2673</v>
      </c>
      <c r="D28" s="79" t="s">
        <v>33</v>
      </c>
      <c r="E28" s="93">
        <f t="shared" ref="E28:N28" si="10">IF(OR(E29="NA",E30="NA"),"NA",IF(AND(E29="",E30=""),"",SUM(E29:E30)))</f>
        <v>0</v>
      </c>
      <c r="F28" s="93">
        <f t="shared" si="10"/>
        <v>0</v>
      </c>
      <c r="G28" s="93">
        <f t="shared" si="10"/>
        <v>0</v>
      </c>
      <c r="H28" s="93">
        <f t="shared" si="10"/>
        <v>0</v>
      </c>
      <c r="I28" s="93">
        <f t="shared" si="10"/>
        <v>0</v>
      </c>
      <c r="J28" s="93">
        <f t="shared" si="10"/>
        <v>0</v>
      </c>
      <c r="K28" s="93">
        <f t="shared" si="10"/>
        <v>0</v>
      </c>
      <c r="L28" s="93">
        <f t="shared" si="10"/>
        <v>0</v>
      </c>
      <c r="M28" s="93">
        <f t="shared" si="10"/>
        <v>0</v>
      </c>
      <c r="N28" s="93">
        <f t="shared" si="10"/>
        <v>0</v>
      </c>
      <c r="O28" s="243"/>
      <c r="P28" s="244">
        <f t="shared" si="1"/>
        <v>0</v>
      </c>
      <c r="Q28" s="245">
        <f t="shared" si="2"/>
        <v>0</v>
      </c>
    </row>
    <row r="29" spans="1:17" ht="10.35" customHeight="1" x14ac:dyDescent="0.25">
      <c r="A29" s="164" t="s">
        <v>1838</v>
      </c>
      <c r="B29" s="164" t="s">
        <v>938</v>
      </c>
      <c r="C29" s="659" t="s">
        <v>2671</v>
      </c>
      <c r="D29" s="79" t="s">
        <v>33</v>
      </c>
      <c r="E29" s="93">
        <v>0</v>
      </c>
      <c r="F29" s="93">
        <v>0</v>
      </c>
      <c r="G29" s="93">
        <v>0</v>
      </c>
      <c r="H29" s="93">
        <f>IF(OR(E29="NA",F29="NA",G29="NA"),"NA",IF(AND(E29="",F29="",G29=""),"",SUM(E29:G29)))</f>
        <v>0</v>
      </c>
      <c r="I29" s="93">
        <v>0</v>
      </c>
      <c r="J29" s="93">
        <v>0</v>
      </c>
      <c r="K29" s="93">
        <v>0</v>
      </c>
      <c r="L29" s="93">
        <v>0</v>
      </c>
      <c r="M29" s="93">
        <f>IF(OR(H29="NA",I29="NA",J29="NA",K29="NA",L29="NA"),"NA",IF(AND(H29="",I29="",J29="",K29="",L29=""),"",SUM(H29:L29)))</f>
        <v>0</v>
      </c>
      <c r="N29" s="93">
        <f>H29+I29</f>
        <v>0</v>
      </c>
      <c r="O29" s="243"/>
      <c r="P29" s="244">
        <f t="shared" si="1"/>
        <v>0</v>
      </c>
      <c r="Q29" s="245">
        <f t="shared" si="2"/>
        <v>0</v>
      </c>
    </row>
    <row r="30" spans="1:17" ht="10.35" customHeight="1" x14ac:dyDescent="0.25">
      <c r="A30" s="164" t="s">
        <v>1839</v>
      </c>
      <c r="B30" s="164" t="s">
        <v>939</v>
      </c>
      <c r="C30" s="659" t="s">
        <v>2672</v>
      </c>
      <c r="D30" s="79" t="s">
        <v>33</v>
      </c>
      <c r="E30" s="93">
        <v>0</v>
      </c>
      <c r="F30" s="93">
        <v>0</v>
      </c>
      <c r="G30" s="93">
        <v>0</v>
      </c>
      <c r="H30" s="93">
        <f>IF(OR(E30="NA",F30="NA",G30="NA"),"NA",IF(AND(E30="",F30="",G30=""),"",SUM(E30:G30)))</f>
        <v>0</v>
      </c>
      <c r="I30" s="93">
        <v>0</v>
      </c>
      <c r="J30" s="93">
        <v>0</v>
      </c>
      <c r="K30" s="93">
        <v>0</v>
      </c>
      <c r="L30" s="93">
        <v>0</v>
      </c>
      <c r="M30" s="93">
        <f>IF(OR(H30="NA",I30="NA",J30="NA",K30="NA",L30="NA"),"NA",IF(AND(H30="",I30="",J30="",K30="",L30=""),"",SUM(H30:L30)))</f>
        <v>0</v>
      </c>
      <c r="N30" s="93">
        <f>I30+H30</f>
        <v>0</v>
      </c>
      <c r="O30" s="243"/>
      <c r="P30" s="244">
        <f t="shared" si="1"/>
        <v>0</v>
      </c>
      <c r="Q30" s="245">
        <f t="shared" si="2"/>
        <v>0</v>
      </c>
    </row>
    <row r="31" spans="1:17" ht="10.35" customHeight="1" x14ac:dyDescent="0.25">
      <c r="A31" s="164" t="s">
        <v>1840</v>
      </c>
      <c r="B31" s="164" t="s">
        <v>169</v>
      </c>
      <c r="C31" s="654" t="s">
        <v>2674</v>
      </c>
      <c r="D31" s="79" t="s">
        <v>33</v>
      </c>
      <c r="E31" s="93">
        <f t="shared" ref="E31:N31" si="11">IF(OR(E32="NA",E33="NA"),"NA",IF(AND(E32="",E33=""),"",SUM(E32:E33)))</f>
        <v>52346.762000000002</v>
      </c>
      <c r="F31" s="93">
        <f t="shared" si="11"/>
        <v>407.61199999999997</v>
      </c>
      <c r="G31" s="93">
        <f t="shared" si="11"/>
        <v>-15163.717000000001</v>
      </c>
      <c r="H31" s="93">
        <f t="shared" si="11"/>
        <v>37590.656999999999</v>
      </c>
      <c r="I31" s="93">
        <f t="shared" si="11"/>
        <v>14884.295</v>
      </c>
      <c r="J31" s="93">
        <f t="shared" si="11"/>
        <v>2010.788</v>
      </c>
      <c r="K31" s="93">
        <f t="shared" si="11"/>
        <v>1692.759</v>
      </c>
      <c r="L31" s="93">
        <f t="shared" si="11"/>
        <v>-56178.498999999996</v>
      </c>
      <c r="M31" s="93">
        <f t="shared" si="11"/>
        <v>0</v>
      </c>
      <c r="N31" s="93">
        <f t="shared" si="11"/>
        <v>52474.951999999997</v>
      </c>
      <c r="O31" s="243"/>
      <c r="P31" s="244">
        <f t="shared" si="1"/>
        <v>-7.2759576141834259E-12</v>
      </c>
      <c r="Q31" s="245">
        <f t="shared" si="2"/>
        <v>0</v>
      </c>
    </row>
    <row r="32" spans="1:17" ht="10.35" customHeight="1" x14ac:dyDescent="0.25">
      <c r="A32" s="164" t="s">
        <v>1841</v>
      </c>
      <c r="B32" s="164" t="s">
        <v>170</v>
      </c>
      <c r="C32" s="659" t="s">
        <v>2671</v>
      </c>
      <c r="D32" s="79" t="s">
        <v>33</v>
      </c>
      <c r="E32" s="93">
        <v>45093.264999999999</v>
      </c>
      <c r="F32" s="93">
        <v>249.114</v>
      </c>
      <c r="G32" s="93">
        <v>-14822.877</v>
      </c>
      <c r="H32" s="93">
        <f>IF(OR(E32="NA",F32="NA",G32="NA"),"NA",IF(AND(E32="",F32="",G32=""),"",SUM(E32:G32)))</f>
        <v>30519.502</v>
      </c>
      <c r="I32" s="93">
        <v>14884.295</v>
      </c>
      <c r="J32" s="93">
        <v>969.59400000000005</v>
      </c>
      <c r="K32" s="93">
        <v>670.90499999999997</v>
      </c>
      <c r="L32" s="93">
        <v>-47044.295999999995</v>
      </c>
      <c r="M32" s="93">
        <f>IF(OR(H32="NA",I32="NA",J32="NA",K32="NA",L32="NA"),"NA",IF(AND(H32="",I32="",J32="",K32="",L32=""),"",SUM(H32:L32)))</f>
        <v>0</v>
      </c>
      <c r="N32" s="93">
        <f>H32+I32</f>
        <v>45403.796999999999</v>
      </c>
      <c r="O32" s="243"/>
      <c r="P32" s="244">
        <f t="shared" si="1"/>
        <v>0</v>
      </c>
      <c r="Q32" s="245">
        <f t="shared" si="2"/>
        <v>0</v>
      </c>
    </row>
    <row r="33" spans="1:17" ht="10.35" customHeight="1" x14ac:dyDescent="0.25">
      <c r="A33" s="164" t="s">
        <v>1842</v>
      </c>
      <c r="B33" s="166" t="s">
        <v>171</v>
      </c>
      <c r="C33" s="855" t="s">
        <v>2672</v>
      </c>
      <c r="D33" s="154" t="s">
        <v>33</v>
      </c>
      <c r="E33" s="192">
        <v>7253.4970000000003</v>
      </c>
      <c r="F33" s="192">
        <v>158.49799999999999</v>
      </c>
      <c r="G33" s="192">
        <v>-340.84000000000003</v>
      </c>
      <c r="H33" s="192">
        <f>IF(OR(E33="NA",F33="NA",G33="NA"),"NA",IF(AND(E33="",F33="",G33=""),"",SUM(E33:G33)))</f>
        <v>7071.1549999999997</v>
      </c>
      <c r="I33" s="192">
        <v>0</v>
      </c>
      <c r="J33" s="192">
        <v>1041.194</v>
      </c>
      <c r="K33" s="192">
        <v>1021.854</v>
      </c>
      <c r="L33" s="192">
        <v>-9134.2029999999995</v>
      </c>
      <c r="M33" s="192">
        <f>IF(OR(H33="NA",I33="NA",J33="NA",K33="NA",L33="NA"),"NA",IF(AND(H33="",I33="",J33="",K33="",L33=""),"",SUM(H33:L33)))</f>
        <v>0</v>
      </c>
      <c r="N33" s="192">
        <f>H33+I33</f>
        <v>7071.1549999999997</v>
      </c>
      <c r="O33" s="243"/>
      <c r="P33" s="244">
        <f t="shared" si="1"/>
        <v>0</v>
      </c>
      <c r="Q33" s="245">
        <f t="shared" si="2"/>
        <v>0</v>
      </c>
    </row>
    <row r="34" spans="1:17" ht="15.75" customHeight="1" x14ac:dyDescent="0.25">
      <c r="A34" s="164" t="s">
        <v>1508</v>
      </c>
      <c r="B34" s="163" t="s">
        <v>180</v>
      </c>
      <c r="C34" s="653" t="s">
        <v>2675</v>
      </c>
      <c r="D34" s="79" t="s">
        <v>33</v>
      </c>
      <c r="E34" s="94">
        <f t="shared" ref="E34:N34" si="12">IF(OR(E35="NA",E36="NA",E37="NA"),"NA",IF(AND(E35="",E36="",E37=""),"",SUM(E35:E37)))</f>
        <v>19650.63</v>
      </c>
      <c r="F34" s="94">
        <f t="shared" si="12"/>
        <v>2937.877</v>
      </c>
      <c r="G34" s="94">
        <f t="shared" si="12"/>
        <v>0</v>
      </c>
      <c r="H34" s="94">
        <f t="shared" si="12"/>
        <v>22588.507000000001</v>
      </c>
      <c r="I34" s="94">
        <f t="shared" si="12"/>
        <v>21058.07</v>
      </c>
      <c r="J34" s="94">
        <f t="shared" si="12"/>
        <v>4234.9889999999996</v>
      </c>
      <c r="K34" s="94">
        <f t="shared" si="12"/>
        <v>18023.055</v>
      </c>
      <c r="L34" s="94">
        <f t="shared" si="12"/>
        <v>0</v>
      </c>
      <c r="M34" s="94">
        <f t="shared" si="12"/>
        <v>65904.620999999999</v>
      </c>
      <c r="N34" s="94">
        <f t="shared" si="12"/>
        <v>43646.577000000005</v>
      </c>
      <c r="O34" s="243"/>
      <c r="P34" s="244">
        <f t="shared" si="1"/>
        <v>0</v>
      </c>
      <c r="Q34" s="245">
        <f t="shared" si="2"/>
        <v>-1.4551915228366852E-11</v>
      </c>
    </row>
    <row r="35" spans="1:17" ht="10.35" customHeight="1" x14ac:dyDescent="0.25">
      <c r="A35" s="164" t="s">
        <v>1509</v>
      </c>
      <c r="B35" s="164" t="s">
        <v>940</v>
      </c>
      <c r="C35" s="654" t="s">
        <v>2676</v>
      </c>
      <c r="D35" s="79" t="s">
        <v>33</v>
      </c>
      <c r="E35" s="93">
        <v>198.78800000000001</v>
      </c>
      <c r="F35" s="93">
        <v>45.249000000000002</v>
      </c>
      <c r="G35" s="93">
        <v>0</v>
      </c>
      <c r="H35" s="93">
        <f>IF(OR(E35="NA",F35="NA",G35="NA"),"NA",IF(AND(E35="",F35="",G35=""),"",SUM(E35:G35)))</f>
        <v>244.03700000000001</v>
      </c>
      <c r="I35" s="93">
        <v>16915.407999999999</v>
      </c>
      <c r="J35" s="93">
        <v>177.58100000000002</v>
      </c>
      <c r="K35" s="93">
        <v>197.99600000000001</v>
      </c>
      <c r="L35" s="93">
        <v>0</v>
      </c>
      <c r="M35" s="93">
        <f>IF(OR(H35="NA",I35="NA",J35="NA",K35="NA",L35="NA"),"NA",IF(AND(H35="",I35="",J35="",K35="",L35=""),"",SUM(H35:L35)))</f>
        <v>17535.021999999997</v>
      </c>
      <c r="N35" s="93">
        <f>H35+I35</f>
        <v>17159.445</v>
      </c>
      <c r="O35" s="243"/>
      <c r="P35" s="244">
        <f t="shared" si="1"/>
        <v>0</v>
      </c>
      <c r="Q35" s="245">
        <f t="shared" si="2"/>
        <v>0</v>
      </c>
    </row>
    <row r="36" spans="1:17" ht="10.35" customHeight="1" x14ac:dyDescent="0.25">
      <c r="A36" s="164" t="s">
        <v>1510</v>
      </c>
      <c r="B36" s="164" t="s">
        <v>941</v>
      </c>
      <c r="C36" s="654" t="s">
        <v>2677</v>
      </c>
      <c r="D36" s="79" t="s">
        <v>33</v>
      </c>
      <c r="E36" s="93">
        <v>4015.8809999999999</v>
      </c>
      <c r="F36" s="93">
        <v>1526.298</v>
      </c>
      <c r="G36" s="93">
        <v>0</v>
      </c>
      <c r="H36" s="93">
        <f>IF(OR(E36="NA",F36="NA",G36="NA"),"NA",IF(AND(E36="",F36="",G36=""),"",SUM(E36:G36)))</f>
        <v>5542.1790000000001</v>
      </c>
      <c r="I36" s="93">
        <v>3691.6080000000002</v>
      </c>
      <c r="J36" s="93">
        <v>2331.299</v>
      </c>
      <c r="K36" s="93">
        <v>15609.621000000001</v>
      </c>
      <c r="L36" s="93">
        <v>0</v>
      </c>
      <c r="M36" s="93">
        <f>IF(OR(H36="NA",I36="NA",J36="NA",K36="NA",L36="NA"),"NA",IF(AND(H36="",I36="",J36="",K36="",L36=""),"",SUM(H36:L36)))</f>
        <v>27174.707000000002</v>
      </c>
      <c r="N36" s="93">
        <f>H36+I36</f>
        <v>9233.7870000000003</v>
      </c>
      <c r="O36" s="243"/>
      <c r="P36" s="244">
        <f t="shared" si="1"/>
        <v>0</v>
      </c>
      <c r="Q36" s="245">
        <f t="shared" si="2"/>
        <v>0</v>
      </c>
    </row>
    <row r="37" spans="1:17" ht="10.35" customHeight="1" x14ac:dyDescent="0.25">
      <c r="A37" s="164" t="s">
        <v>1511</v>
      </c>
      <c r="B37" s="166" t="s">
        <v>942</v>
      </c>
      <c r="C37" s="655" t="s">
        <v>3523</v>
      </c>
      <c r="D37" s="154" t="s">
        <v>33</v>
      </c>
      <c r="E37" s="192">
        <v>15435.961000000001</v>
      </c>
      <c r="F37" s="192">
        <v>1366.33</v>
      </c>
      <c r="G37" s="192">
        <v>0</v>
      </c>
      <c r="H37" s="192">
        <f>IF(OR(E37="NA",F37="NA",G37="NA"),"NA",IF(AND(E37="",F37="",G37=""),"",SUM(E37:G37)))</f>
        <v>16802.291000000001</v>
      </c>
      <c r="I37" s="192">
        <v>451.05400000000003</v>
      </c>
      <c r="J37" s="192">
        <v>1726.1089999999999</v>
      </c>
      <c r="K37" s="192">
        <v>2215.4380000000001</v>
      </c>
      <c r="L37" s="192">
        <v>0</v>
      </c>
      <c r="M37" s="192">
        <f>IF(OR(H37="NA",I37="NA",J37="NA",K37="NA",L37="NA"),"NA",IF(AND(H37="",I37="",J37="",K37="",L37=""),"",SUM(H37:L37)))</f>
        <v>21194.892</v>
      </c>
      <c r="N37" s="192">
        <f>H37+I37</f>
        <v>17253.345000000001</v>
      </c>
      <c r="O37" s="243"/>
      <c r="P37" s="244">
        <f t="shared" si="1"/>
        <v>0</v>
      </c>
      <c r="Q37" s="245">
        <f t="shared" si="2"/>
        <v>0</v>
      </c>
    </row>
    <row r="38" spans="1:17" ht="15.75" customHeight="1" x14ac:dyDescent="0.25">
      <c r="A38" s="164" t="s">
        <v>1512</v>
      </c>
      <c r="B38" s="163" t="s">
        <v>943</v>
      </c>
      <c r="C38" s="653" t="s">
        <v>2678</v>
      </c>
      <c r="D38" s="79" t="s">
        <v>33</v>
      </c>
      <c r="E38" s="94">
        <f t="shared" ref="E38:N38" si="13">IF(OR(E39="NA",E45="NA",E48="NA"),"NA",IF(AND(E39="",E45="",E48=""),"",SUM(E39)+SUM(E45)+SUM(E48)))</f>
        <v>36527.089</v>
      </c>
      <c r="F38" s="94">
        <f t="shared" si="13"/>
        <v>2906.8940000000002</v>
      </c>
      <c r="G38" s="94">
        <f t="shared" si="13"/>
        <v>-6485.390623000003</v>
      </c>
      <c r="H38" s="94">
        <f t="shared" si="13"/>
        <v>32948.592377000008</v>
      </c>
      <c r="I38" s="94">
        <f t="shared" si="13"/>
        <v>1818.82</v>
      </c>
      <c r="J38" s="94">
        <f t="shared" si="13"/>
        <v>3023.2980000000002</v>
      </c>
      <c r="K38" s="94">
        <f t="shared" si="13"/>
        <v>3314.9189999999999</v>
      </c>
      <c r="L38" s="94">
        <f t="shared" si="13"/>
        <v>-10007.386999999993</v>
      </c>
      <c r="M38" s="94">
        <f t="shared" si="13"/>
        <v>31098.24237700001</v>
      </c>
      <c r="N38" s="94">
        <f t="shared" si="13"/>
        <v>34767.412377000008</v>
      </c>
      <c r="O38" s="243"/>
      <c r="P38" s="244">
        <f t="shared" si="1"/>
        <v>1.4551915228366852E-11</v>
      </c>
      <c r="Q38" s="245">
        <f t="shared" si="2"/>
        <v>-7.2759576141834259E-12</v>
      </c>
    </row>
    <row r="39" spans="1:17" ht="10.35" customHeight="1" x14ac:dyDescent="0.25">
      <c r="A39" s="164" t="s">
        <v>1513</v>
      </c>
      <c r="B39" s="164" t="s">
        <v>944</v>
      </c>
      <c r="C39" s="654" t="s">
        <v>2679</v>
      </c>
      <c r="D39" s="79" t="s">
        <v>33</v>
      </c>
      <c r="E39" s="93">
        <f t="shared" ref="E39:N39" si="14">IF(OR(E40="NA",E41="NA",E42="NA",E43="NA",E44="NA"),"NA",IF(AND(E40="",E41="",E42="",E43="",E44=""),"",SUM(E40:E44)))</f>
        <v>26.115000000000002</v>
      </c>
      <c r="F39" s="93">
        <f t="shared" si="14"/>
        <v>1.544</v>
      </c>
      <c r="G39" s="93">
        <f t="shared" si="14"/>
        <v>0</v>
      </c>
      <c r="H39" s="93">
        <f t="shared" si="14"/>
        <v>27.659000000000002</v>
      </c>
      <c r="I39" s="93">
        <f t="shared" si="14"/>
        <v>0.20699999999999999</v>
      </c>
      <c r="J39" s="93">
        <f t="shared" si="14"/>
        <v>106.07899999999999</v>
      </c>
      <c r="K39" s="93">
        <f t="shared" si="14"/>
        <v>9.6560000000000006</v>
      </c>
      <c r="L39" s="93">
        <f t="shared" si="14"/>
        <v>0</v>
      </c>
      <c r="M39" s="93">
        <f t="shared" si="14"/>
        <v>143.601</v>
      </c>
      <c r="N39" s="93">
        <f t="shared" si="14"/>
        <v>27.866000000000003</v>
      </c>
      <c r="O39" s="243"/>
      <c r="P39" s="244">
        <f t="shared" si="1"/>
        <v>0</v>
      </c>
      <c r="Q39" s="245">
        <f t="shared" si="2"/>
        <v>0</v>
      </c>
    </row>
    <row r="40" spans="1:17" ht="10.35" customHeight="1" x14ac:dyDescent="0.25">
      <c r="A40" s="164" t="s">
        <v>1843</v>
      </c>
      <c r="B40" s="164" t="s">
        <v>270</v>
      </c>
      <c r="C40" s="659" t="s">
        <v>2680</v>
      </c>
      <c r="D40" s="79" t="s">
        <v>33</v>
      </c>
      <c r="E40" s="93">
        <v>26.115000000000002</v>
      </c>
      <c r="F40" s="93">
        <v>1.544</v>
      </c>
      <c r="G40" s="93">
        <v>0</v>
      </c>
      <c r="H40" s="93">
        <f>IF(OR(E40="NA",F40="NA",G40="NA"),"NA",IF(AND(E40="",F40="",G40=""),"",SUM(E40:G40)))</f>
        <v>27.659000000000002</v>
      </c>
      <c r="I40" s="93">
        <v>0.20699999999999999</v>
      </c>
      <c r="J40" s="93">
        <v>106.07899999999999</v>
      </c>
      <c r="K40" s="93">
        <v>9.6560000000000006</v>
      </c>
      <c r="L40" s="93">
        <v>0</v>
      </c>
      <c r="M40" s="93">
        <f>IF(OR(H40="NA",I40="NA",J40="NA",K40="NA",L40="NA"),"NA",IF(AND(H40="",I40="",J40="",K40="",L40=""),"",SUM(H40:L40)))</f>
        <v>143.601</v>
      </c>
      <c r="N40" s="93">
        <f>H40+I40</f>
        <v>27.866000000000003</v>
      </c>
      <c r="O40" s="243"/>
      <c r="P40" s="244">
        <f t="shared" si="1"/>
        <v>0</v>
      </c>
      <c r="Q40" s="245">
        <f t="shared" si="2"/>
        <v>0</v>
      </c>
    </row>
    <row r="41" spans="1:17" ht="10.35" customHeight="1" x14ac:dyDescent="0.25">
      <c r="A41" s="164" t="s">
        <v>1844</v>
      </c>
      <c r="B41" s="164" t="s">
        <v>271</v>
      </c>
      <c r="C41" s="659" t="s">
        <v>2681</v>
      </c>
      <c r="D41" s="79" t="s">
        <v>33</v>
      </c>
      <c r="E41" s="93">
        <v>0</v>
      </c>
      <c r="F41" s="93">
        <v>0</v>
      </c>
      <c r="G41" s="93">
        <v>0</v>
      </c>
      <c r="H41" s="93">
        <f>IF(OR(E41="NA",F41="NA",G41="NA"),"NA",IF(AND(E41="",F41="",G41=""),"",SUM(E41:G41)))</f>
        <v>0</v>
      </c>
      <c r="I41" s="93">
        <v>0</v>
      </c>
      <c r="J41" s="93">
        <v>0</v>
      </c>
      <c r="K41" s="93">
        <v>0</v>
      </c>
      <c r="L41" s="93">
        <v>0</v>
      </c>
      <c r="M41" s="93">
        <f>IF(OR(H41="NA",I41="NA",J41="NA",K41="NA",L41="NA"),"NA",IF(AND(H41="",I41="",J41="",K41="",L41=""),"",SUM(H41:L41)))</f>
        <v>0</v>
      </c>
      <c r="N41" s="93">
        <f>H41+I41</f>
        <v>0</v>
      </c>
      <c r="O41" s="243"/>
      <c r="P41" s="244">
        <f t="shared" si="1"/>
        <v>0</v>
      </c>
      <c r="Q41" s="245">
        <f t="shared" si="2"/>
        <v>0</v>
      </c>
    </row>
    <row r="42" spans="1:17" ht="10.35" customHeight="1" x14ac:dyDescent="0.25">
      <c r="A42" s="164" t="s">
        <v>1845</v>
      </c>
      <c r="B42" s="164" t="s">
        <v>272</v>
      </c>
      <c r="C42" s="659" t="s">
        <v>2682</v>
      </c>
      <c r="D42" s="79" t="s">
        <v>33</v>
      </c>
      <c r="E42" s="93">
        <v>0</v>
      </c>
      <c r="F42" s="93">
        <v>0</v>
      </c>
      <c r="G42" s="93">
        <v>0</v>
      </c>
      <c r="H42" s="93">
        <f>IF(OR(E42="NA",F42="NA",G42="NA"),"NA",IF(AND(E42="",F42="",G42=""),"",SUM(E42:G42)))</f>
        <v>0</v>
      </c>
      <c r="I42" s="93">
        <v>0</v>
      </c>
      <c r="J42" s="93">
        <v>0</v>
      </c>
      <c r="K42" s="93">
        <v>0</v>
      </c>
      <c r="L42" s="93">
        <v>0</v>
      </c>
      <c r="M42" s="93">
        <f>IF(OR(H42="NA",I42="NA",J42="NA",K42="NA",L42="NA"),"NA",IF(AND(H42="",I42="",J42="",K42="",L42=""),"",SUM(H42:L42)))</f>
        <v>0</v>
      </c>
      <c r="N42" s="93">
        <f>H42+I42</f>
        <v>0</v>
      </c>
      <c r="O42" s="243"/>
      <c r="P42" s="244">
        <f t="shared" si="1"/>
        <v>0</v>
      </c>
      <c r="Q42" s="245">
        <f t="shared" si="2"/>
        <v>0</v>
      </c>
    </row>
    <row r="43" spans="1:17" ht="10.35" customHeight="1" x14ac:dyDescent="0.25">
      <c r="A43" s="164" t="s">
        <v>1846</v>
      </c>
      <c r="B43" s="164" t="s">
        <v>273</v>
      </c>
      <c r="C43" s="659" t="s">
        <v>2683</v>
      </c>
      <c r="D43" s="79" t="s">
        <v>33</v>
      </c>
      <c r="E43" s="93">
        <v>0</v>
      </c>
      <c r="F43" s="93">
        <v>0</v>
      </c>
      <c r="G43" s="93">
        <v>0</v>
      </c>
      <c r="H43" s="93">
        <f>IF(OR(E43="NA",F43="NA",G43="NA"),"NA",IF(AND(E43="",F43="",G43=""),"",SUM(E43:G43)))</f>
        <v>0</v>
      </c>
      <c r="I43" s="93">
        <v>0</v>
      </c>
      <c r="J43" s="93">
        <v>0</v>
      </c>
      <c r="K43" s="93">
        <v>0</v>
      </c>
      <c r="L43" s="93">
        <v>0</v>
      </c>
      <c r="M43" s="93">
        <f>IF(OR(H43="NA",I43="NA",J43="NA",K43="NA",L43="NA"),"NA",IF(AND(H43="",I43="",J43="",K43="",L43=""),"",SUM(H43:L43)))</f>
        <v>0</v>
      </c>
      <c r="N43" s="93">
        <f>H43+I43</f>
        <v>0</v>
      </c>
      <c r="O43" s="243"/>
      <c r="P43" s="244">
        <f t="shared" si="1"/>
        <v>0</v>
      </c>
      <c r="Q43" s="245">
        <f t="shared" si="2"/>
        <v>0</v>
      </c>
    </row>
    <row r="44" spans="1:17" ht="10.35" customHeight="1" x14ac:dyDescent="0.25">
      <c r="A44" s="164" t="s">
        <v>1847</v>
      </c>
      <c r="B44" s="164" t="s">
        <v>274</v>
      </c>
      <c r="C44" s="659" t="s">
        <v>2684</v>
      </c>
      <c r="D44" s="79" t="s">
        <v>33</v>
      </c>
      <c r="E44" s="93">
        <v>0</v>
      </c>
      <c r="F44" s="93">
        <v>0</v>
      </c>
      <c r="G44" s="93">
        <v>0</v>
      </c>
      <c r="H44" s="93">
        <f>IF(OR(E44="NA",F44="NA",G44="NA"),"NA",IF(AND(E44="",F44="",G44=""),"",SUM(E44:G44)))</f>
        <v>0</v>
      </c>
      <c r="I44" s="93">
        <v>0</v>
      </c>
      <c r="J44" s="93">
        <v>0</v>
      </c>
      <c r="K44" s="93">
        <v>0</v>
      </c>
      <c r="L44" s="93">
        <v>0</v>
      </c>
      <c r="M44" s="93">
        <f>IF(OR(H44="NA",I44="NA",J44="NA",K44="NA",L44="NA"),"NA",IF(AND(H44="",I44="",J44="",K44="",L44=""),"",SUM(H44:L44)))</f>
        <v>0</v>
      </c>
      <c r="N44" s="93">
        <f>H44+I44</f>
        <v>0</v>
      </c>
      <c r="O44" s="243"/>
      <c r="P44" s="244">
        <f t="shared" si="1"/>
        <v>0</v>
      </c>
      <c r="Q44" s="245">
        <f t="shared" si="2"/>
        <v>0</v>
      </c>
    </row>
    <row r="45" spans="1:17" ht="10.35" customHeight="1" x14ac:dyDescent="0.25">
      <c r="A45" s="164" t="s">
        <v>1514</v>
      </c>
      <c r="B45" s="164" t="s">
        <v>945</v>
      </c>
      <c r="C45" s="654" t="s">
        <v>2685</v>
      </c>
      <c r="D45" s="79" t="s">
        <v>33</v>
      </c>
      <c r="E45" s="93">
        <f t="shared" ref="E45:N45" si="15">IF(OR(E46="NA",E47="NA"),"NA",IF(AND(E46="",E47=""),"",SUM(E46:E47)))</f>
        <v>36500.974000000002</v>
      </c>
      <c r="F45" s="93">
        <f t="shared" si="15"/>
        <v>2905.3500000000004</v>
      </c>
      <c r="G45" s="93">
        <f t="shared" si="15"/>
        <v>-6485.390623000003</v>
      </c>
      <c r="H45" s="93">
        <f t="shared" si="15"/>
        <v>32920.933377000008</v>
      </c>
      <c r="I45" s="93">
        <f t="shared" si="15"/>
        <v>1818.6129999999998</v>
      </c>
      <c r="J45" s="93">
        <f t="shared" si="15"/>
        <v>2917.2190000000001</v>
      </c>
      <c r="K45" s="93">
        <f t="shared" si="15"/>
        <v>3305.2629999999999</v>
      </c>
      <c r="L45" s="93">
        <f t="shared" si="15"/>
        <v>-10007.386999999993</v>
      </c>
      <c r="M45" s="93">
        <f t="shared" si="15"/>
        <v>30954.641377000011</v>
      </c>
      <c r="N45" s="93">
        <f t="shared" si="15"/>
        <v>34739.546377000006</v>
      </c>
      <c r="O45" s="243"/>
      <c r="P45" s="244">
        <f t="shared" si="1"/>
        <v>1.4551915228366852E-11</v>
      </c>
      <c r="Q45" s="245">
        <f t="shared" si="2"/>
        <v>3.637978807091713E-12</v>
      </c>
    </row>
    <row r="46" spans="1:17" ht="10.35" customHeight="1" x14ac:dyDescent="0.25">
      <c r="A46" s="164" t="s">
        <v>1515</v>
      </c>
      <c r="B46" s="164" t="s">
        <v>946</v>
      </c>
      <c r="C46" s="659" t="s">
        <v>2584</v>
      </c>
      <c r="D46" s="79" t="s">
        <v>33</v>
      </c>
      <c r="E46" s="93">
        <v>36500.823000000004</v>
      </c>
      <c r="F46" s="93">
        <v>2905.1860000000001</v>
      </c>
      <c r="G46" s="93">
        <v>-6484.7715760000028</v>
      </c>
      <c r="H46" s="93">
        <f>IF(OR(E46="NA",F46="NA",G46="NA"),"NA",IF(AND(E46="",F46="",G46=""),"",SUM(E46:G46)))</f>
        <v>32921.237424000006</v>
      </c>
      <c r="I46" s="93">
        <v>1818.0319999999999</v>
      </c>
      <c r="J46" s="93">
        <v>2913.9410000000003</v>
      </c>
      <c r="K46" s="93">
        <v>3300.3029999999999</v>
      </c>
      <c r="L46" s="93">
        <v>-10003.095999999994</v>
      </c>
      <c r="M46" s="93">
        <f>IF(OR(H46="NA",I46="NA",J46="NA",K46="NA",L46="NA"),"NA",IF(AND(H46="",I46="",J46="",K46="",L46=""),"",SUM(H46:L46)))</f>
        <v>30950.41742400001</v>
      </c>
      <c r="N46" s="93">
        <f>H46+I46</f>
        <v>34739.269424000006</v>
      </c>
      <c r="O46" s="243"/>
      <c r="P46" s="244">
        <f t="shared" si="1"/>
        <v>0</v>
      </c>
      <c r="Q46" s="245">
        <f t="shared" si="2"/>
        <v>0</v>
      </c>
    </row>
    <row r="47" spans="1:17" ht="10.35" customHeight="1" x14ac:dyDescent="0.25">
      <c r="A47" s="164" t="s">
        <v>1516</v>
      </c>
      <c r="B47" s="164" t="s">
        <v>947</v>
      </c>
      <c r="C47" s="659" t="s">
        <v>2585</v>
      </c>
      <c r="D47" s="79" t="s">
        <v>33</v>
      </c>
      <c r="E47" s="93">
        <v>0.151</v>
      </c>
      <c r="F47" s="93">
        <v>0.16400000000000001</v>
      </c>
      <c r="G47" s="93">
        <v>-0.61904700000000401</v>
      </c>
      <c r="H47" s="93">
        <f>IF(OR(E47="NA",F47="NA",G47="NA"),"NA",IF(AND(E47="",F47="",G47=""),"",SUM(E47:G47)))</f>
        <v>-0.30404700000000401</v>
      </c>
      <c r="I47" s="93">
        <v>0.58099999999999996</v>
      </c>
      <c r="J47" s="93">
        <v>3.278</v>
      </c>
      <c r="K47" s="93">
        <v>4.96</v>
      </c>
      <c r="L47" s="93">
        <v>-4.2910000000000004</v>
      </c>
      <c r="M47" s="93">
        <f>IF(OR(H47="NA",I47="NA",J47="NA",K47="NA",L47="NA"),"NA",IF(AND(H47="",I47="",J47="",K47="",L47=""),"",SUM(H47:L47)))</f>
        <v>4.2239529999999945</v>
      </c>
      <c r="N47" s="93">
        <f>H47+I47</f>
        <v>0.27695299999999595</v>
      </c>
      <c r="O47" s="344"/>
      <c r="P47" s="244">
        <f t="shared" si="1"/>
        <v>0</v>
      </c>
      <c r="Q47" s="245">
        <f t="shared" si="2"/>
        <v>0</v>
      </c>
    </row>
    <row r="48" spans="1:17" ht="25.35" customHeight="1" x14ac:dyDescent="0.25">
      <c r="A48" s="164" t="s">
        <v>2252</v>
      </c>
      <c r="B48" s="164" t="s">
        <v>278</v>
      </c>
      <c r="C48" s="666" t="s">
        <v>2686</v>
      </c>
      <c r="D48" s="342" t="s">
        <v>33</v>
      </c>
      <c r="E48" s="93">
        <f t="shared" ref="E48:N48" si="16">IF(OR(E49="NA",E53="NA"),"NA",IF(AND(E49="",E53=""),"",SUM(E49)+SUM(E53)))</f>
        <v>0</v>
      </c>
      <c r="F48" s="93">
        <f t="shared" si="16"/>
        <v>0</v>
      </c>
      <c r="G48" s="93">
        <f t="shared" si="16"/>
        <v>0</v>
      </c>
      <c r="H48" s="93">
        <f t="shared" si="16"/>
        <v>0</v>
      </c>
      <c r="I48" s="93">
        <f t="shared" si="16"/>
        <v>0</v>
      </c>
      <c r="J48" s="93">
        <f t="shared" si="16"/>
        <v>0</v>
      </c>
      <c r="K48" s="93">
        <f t="shared" si="16"/>
        <v>0</v>
      </c>
      <c r="L48" s="93">
        <f t="shared" si="16"/>
        <v>0</v>
      </c>
      <c r="M48" s="93">
        <f t="shared" si="16"/>
        <v>0</v>
      </c>
      <c r="N48" s="93">
        <f t="shared" si="16"/>
        <v>0</v>
      </c>
      <c r="O48" s="243"/>
      <c r="P48" s="244">
        <f t="shared" si="1"/>
        <v>0</v>
      </c>
      <c r="Q48" s="245">
        <f t="shared" si="2"/>
        <v>0</v>
      </c>
    </row>
    <row r="49" spans="1:17" ht="10.35" customHeight="1" x14ac:dyDescent="0.25">
      <c r="A49" s="164" t="s">
        <v>2253</v>
      </c>
      <c r="B49" s="164" t="s">
        <v>279</v>
      </c>
      <c r="C49" s="659" t="s">
        <v>2687</v>
      </c>
      <c r="D49" s="342" t="s">
        <v>33</v>
      </c>
      <c r="E49" s="93">
        <f t="shared" ref="E49:N49" si="17">IF(OR(E50="NA",E51="NA",E52="NA"),"NA",IF(AND(E50="",E51="",E52=""),"",SUM(E50:E52)))</f>
        <v>0</v>
      </c>
      <c r="F49" s="93">
        <f t="shared" si="17"/>
        <v>0</v>
      </c>
      <c r="G49" s="93">
        <f t="shared" si="17"/>
        <v>0</v>
      </c>
      <c r="H49" s="93">
        <f t="shared" si="17"/>
        <v>0</v>
      </c>
      <c r="I49" s="93">
        <f t="shared" si="17"/>
        <v>0</v>
      </c>
      <c r="J49" s="93">
        <f t="shared" si="17"/>
        <v>0</v>
      </c>
      <c r="K49" s="93">
        <f t="shared" si="17"/>
        <v>0</v>
      </c>
      <c r="L49" s="93">
        <f t="shared" si="17"/>
        <v>0</v>
      </c>
      <c r="M49" s="93">
        <f t="shared" si="17"/>
        <v>0</v>
      </c>
      <c r="N49" s="93">
        <f t="shared" si="17"/>
        <v>0</v>
      </c>
      <c r="O49" s="243"/>
      <c r="P49" s="244">
        <f t="shared" si="1"/>
        <v>0</v>
      </c>
      <c r="Q49" s="245">
        <f t="shared" si="2"/>
        <v>0</v>
      </c>
    </row>
    <row r="50" spans="1:17" ht="10.35" customHeight="1" x14ac:dyDescent="0.25">
      <c r="A50" s="164" t="s">
        <v>2254</v>
      </c>
      <c r="B50" s="164" t="s">
        <v>280</v>
      </c>
      <c r="C50" s="660" t="s">
        <v>2688</v>
      </c>
      <c r="D50" s="342" t="s">
        <v>33</v>
      </c>
      <c r="E50" s="93">
        <v>0</v>
      </c>
      <c r="F50" s="93">
        <v>0</v>
      </c>
      <c r="G50" s="93">
        <v>0</v>
      </c>
      <c r="H50" s="93">
        <f>IF(OR(E50="NA",F50="NA",G50="NA"),"NA",IF(AND(E50="",F50="",G50=""),"",SUM(E50:G50)))</f>
        <v>0</v>
      </c>
      <c r="I50" s="93">
        <v>0</v>
      </c>
      <c r="J50" s="93">
        <v>0</v>
      </c>
      <c r="K50" s="97">
        <v>0</v>
      </c>
      <c r="L50" s="93">
        <v>0</v>
      </c>
      <c r="M50" s="93">
        <f>IF(OR(H50="NA",I50="NA",J50="NA",K50="NA",L50="NA"),"NA",IF(AND(H50="",I50="",J50="",K50="",L50=""),"",SUM(H50:L50)))</f>
        <v>0</v>
      </c>
      <c r="N50" s="93">
        <f>H50+I50</f>
        <v>0</v>
      </c>
      <c r="O50" s="243"/>
      <c r="P50" s="244">
        <f t="shared" si="1"/>
        <v>0</v>
      </c>
      <c r="Q50" s="245">
        <f t="shared" si="2"/>
        <v>0</v>
      </c>
    </row>
    <row r="51" spans="1:17" ht="10.35" customHeight="1" x14ac:dyDescent="0.25">
      <c r="A51" s="164" t="s">
        <v>2255</v>
      </c>
      <c r="B51" s="164" t="s">
        <v>281</v>
      </c>
      <c r="C51" s="660" t="s">
        <v>2613</v>
      </c>
      <c r="D51" s="342" t="s">
        <v>33</v>
      </c>
      <c r="E51" s="93">
        <v>0</v>
      </c>
      <c r="F51" s="93">
        <v>0</v>
      </c>
      <c r="G51" s="93">
        <v>0</v>
      </c>
      <c r="H51" s="93">
        <f>IF(OR(E51="NA",F51="NA",G51="NA"),"NA",IF(AND(E51="",F51="",G51=""),"",SUM(E51:G51)))</f>
        <v>0</v>
      </c>
      <c r="I51" s="93">
        <v>0</v>
      </c>
      <c r="J51" s="93">
        <v>0</v>
      </c>
      <c r="K51" s="97">
        <v>0</v>
      </c>
      <c r="L51" s="93">
        <v>0</v>
      </c>
      <c r="M51" s="93">
        <f>IF(OR(H51="NA",I51="NA",J51="NA",K51="NA",L51="NA"),"NA",IF(AND(H51="",I51="",J51="",K51="",L51=""),"",SUM(H51:L51)))</f>
        <v>0</v>
      </c>
      <c r="N51" s="696">
        <f t="shared" ref="N51:N52" si="18">H51+I51</f>
        <v>0</v>
      </c>
      <c r="O51" s="243"/>
      <c r="P51" s="244">
        <f t="shared" si="1"/>
        <v>0</v>
      </c>
      <c r="Q51" s="245">
        <f t="shared" si="2"/>
        <v>0</v>
      </c>
    </row>
    <row r="52" spans="1:17" ht="10.35" customHeight="1" x14ac:dyDescent="0.25">
      <c r="A52" s="164" t="s">
        <v>2256</v>
      </c>
      <c r="B52" s="164" t="s">
        <v>282</v>
      </c>
      <c r="C52" s="660" t="s">
        <v>2614</v>
      </c>
      <c r="D52" s="342" t="s">
        <v>33</v>
      </c>
      <c r="E52" s="93">
        <v>0</v>
      </c>
      <c r="F52" s="93">
        <v>0</v>
      </c>
      <c r="G52" s="93">
        <v>0</v>
      </c>
      <c r="H52" s="93">
        <f>IF(OR(E52="NA",F52="NA",G52="NA"),"NA",IF(AND(E52="",F52="",G52=""),"",SUM(E52:G52)))</f>
        <v>0</v>
      </c>
      <c r="I52" s="93">
        <v>0</v>
      </c>
      <c r="J52" s="93">
        <v>0</v>
      </c>
      <c r="K52" s="97">
        <v>0</v>
      </c>
      <c r="L52" s="93">
        <v>0</v>
      </c>
      <c r="M52" s="93">
        <f>IF(OR(H52="NA",I52="NA",J52="NA",K52="NA",L52="NA"),"NA",IF(AND(H52="",I52="",J52="",K52="",L52=""),"",SUM(H52:L52)))</f>
        <v>0</v>
      </c>
      <c r="N52" s="696">
        <f t="shared" si="18"/>
        <v>0</v>
      </c>
      <c r="O52" s="243"/>
      <c r="P52" s="244">
        <f t="shared" si="1"/>
        <v>0</v>
      </c>
      <c r="Q52" s="245">
        <f t="shared" si="2"/>
        <v>0</v>
      </c>
    </row>
    <row r="53" spans="1:17" ht="10.35" customHeight="1" x14ac:dyDescent="0.25">
      <c r="A53" s="164" t="s">
        <v>2257</v>
      </c>
      <c r="B53" s="161" t="s">
        <v>283</v>
      </c>
      <c r="C53" s="661" t="s">
        <v>2615</v>
      </c>
      <c r="D53" s="360" t="s">
        <v>33</v>
      </c>
      <c r="E53" s="190"/>
      <c r="F53" s="190"/>
      <c r="G53" s="190"/>
      <c r="H53" s="190" t="str">
        <f>IF(OR(E53="NA",F53="NA",G53="NA"),"NA",IF(AND(E53="",F53="",G53=""),"",SUM(E53:G53)))</f>
        <v/>
      </c>
      <c r="I53" s="190"/>
      <c r="J53" s="190"/>
      <c r="K53" s="191"/>
      <c r="L53" s="190"/>
      <c r="M53" s="190" t="str">
        <f>IF(OR(H53="NA",I53="NA",J53="NA",K53="NA",L53="NA"),"NA",IF(AND(H53="",I53="",J53="",K53="",L53=""),"",SUM(H53:L53)))</f>
        <v/>
      </c>
      <c r="N53" s="190"/>
      <c r="O53" s="243"/>
      <c r="P53" s="269">
        <f t="shared" si="1"/>
        <v>0</v>
      </c>
      <c r="Q53" s="270">
        <f t="shared" si="2"/>
        <v>0</v>
      </c>
    </row>
    <row r="54" spans="1:17" ht="13.5" customHeight="1" x14ac:dyDescent="0.25">
      <c r="A54" s="164"/>
      <c r="B54" s="185" t="s">
        <v>856</v>
      </c>
      <c r="C54" s="664" t="s">
        <v>2370</v>
      </c>
      <c r="D54" s="154"/>
      <c r="E54" s="248"/>
      <c r="F54" s="248"/>
      <c r="G54" s="248"/>
      <c r="H54" s="255"/>
      <c r="I54" s="248"/>
      <c r="J54" s="248"/>
      <c r="K54" s="255"/>
      <c r="L54" s="248"/>
      <c r="M54" s="256"/>
      <c r="N54" s="248"/>
      <c r="O54" s="243"/>
      <c r="P54" s="249"/>
      <c r="Q54" s="250"/>
    </row>
    <row r="55" spans="1:17" ht="15" customHeight="1" x14ac:dyDescent="0.25">
      <c r="A55" s="164"/>
      <c r="B55" s="180" t="s">
        <v>856</v>
      </c>
      <c r="C55" s="662" t="s">
        <v>2689</v>
      </c>
      <c r="D55" s="79"/>
      <c r="E55" s="240"/>
      <c r="F55" s="240"/>
      <c r="G55" s="240"/>
      <c r="H55" s="241"/>
      <c r="I55" s="240"/>
      <c r="J55" s="240"/>
      <c r="K55" s="241"/>
      <c r="L55" s="240"/>
      <c r="M55" s="242"/>
      <c r="N55" s="240"/>
      <c r="O55" s="243"/>
      <c r="P55" s="244"/>
      <c r="Q55" s="245"/>
    </row>
    <row r="56" spans="1:17" ht="10.35" customHeight="1" x14ac:dyDescent="0.25">
      <c r="A56" s="164" t="s">
        <v>1848</v>
      </c>
      <c r="B56" s="164" t="s">
        <v>386</v>
      </c>
      <c r="C56" s="654" t="s">
        <v>2690</v>
      </c>
      <c r="D56" s="79" t="s">
        <v>33</v>
      </c>
      <c r="E56" s="93"/>
      <c r="F56" s="93"/>
      <c r="G56" s="93"/>
      <c r="H56" s="93" t="str">
        <f>IF(OR(E56="NA",F56="NA",G56="NA"),"NA",IF(AND(E56="",F56="",G56=""),"",SUM(E56:G56)))</f>
        <v/>
      </c>
      <c r="I56" s="93"/>
      <c r="J56" s="93"/>
      <c r="K56" s="97"/>
      <c r="L56" s="93"/>
      <c r="M56" s="93" t="str">
        <f>IF(OR(H56="NA",I56="NA",J56="NA",K56="NA",L56="NA"),"NA",IF(AND(H56="",I56="",J56="",K56="",L56=""),"",SUM(H56:L56)))</f>
        <v/>
      </c>
      <c r="N56" s="93"/>
      <c r="O56" s="243"/>
      <c r="P56" s="244">
        <f>IF(OR(H56="NA",E56="NA",F56="NA",G56="NA"),"NA",SUM(H56)-SUM(E56:G56))</f>
        <v>0</v>
      </c>
      <c r="Q56" s="245">
        <f>IF(OR(M56="NA",H56="NA",I56="NA",J56="NA",K56="NA",L56="NA"),"NA",SUM(M56)-SUM(H56:L56))</f>
        <v>0</v>
      </c>
    </row>
    <row r="57" spans="1:17" ht="10.35" customHeight="1" x14ac:dyDescent="0.25">
      <c r="A57" s="164" t="s">
        <v>1849</v>
      </c>
      <c r="B57" s="164" t="s">
        <v>387</v>
      </c>
      <c r="C57" s="655" t="s">
        <v>2691</v>
      </c>
      <c r="D57" s="154" t="s">
        <v>33</v>
      </c>
      <c r="E57" s="192"/>
      <c r="F57" s="192"/>
      <c r="G57" s="192"/>
      <c r="H57" s="93" t="str">
        <f>IF(OR(E57="NA",F57="NA",G57="NA"),"NA",IF(AND(E57="",F57="",G57=""),"",SUM(E57:G57)))</f>
        <v/>
      </c>
      <c r="I57" s="192"/>
      <c r="J57" s="192"/>
      <c r="K57" s="193"/>
      <c r="L57" s="192"/>
      <c r="M57" s="93" t="str">
        <f>IF(OR(H57="NA",I57="NA",J57="NA",K57="NA",L57="NA"),"NA",IF(AND(H57="",I57="",J57="",K57="",L57=""),"",SUM(H57:L57)))</f>
        <v/>
      </c>
      <c r="N57" s="192"/>
      <c r="O57" s="243"/>
      <c r="P57" s="249">
        <f>IF(OR(H57="NA",E57="NA",F57="NA",G57="NA"),"NA",SUM(H57)-SUM(E57:G57))</f>
        <v>0</v>
      </c>
      <c r="Q57" s="250">
        <f>IF(OR(M57="NA",H57="NA",I57="NA",J57="NA",K57="NA",L57="NA"),"NA",SUM(M57)-SUM(H57:L57))</f>
        <v>0</v>
      </c>
    </row>
    <row r="58" spans="1:17" ht="15" customHeight="1" x14ac:dyDescent="0.25">
      <c r="A58" s="164"/>
      <c r="B58" s="186" t="s">
        <v>856</v>
      </c>
      <c r="C58" s="662" t="s">
        <v>2619</v>
      </c>
      <c r="D58" s="361"/>
      <c r="E58" s="362"/>
      <c r="F58" s="362"/>
      <c r="G58" s="362"/>
      <c r="H58" s="363"/>
      <c r="I58" s="362"/>
      <c r="J58" s="362"/>
      <c r="K58" s="363"/>
      <c r="L58" s="362"/>
      <c r="M58" s="364"/>
      <c r="N58" s="362"/>
      <c r="O58" s="243"/>
      <c r="P58" s="365"/>
      <c r="Q58" s="366"/>
    </row>
    <row r="59" spans="1:17" ht="10.35" customHeight="1" x14ac:dyDescent="0.25">
      <c r="A59" s="164" t="s">
        <v>2282</v>
      </c>
      <c r="B59" s="152" t="s">
        <v>526</v>
      </c>
      <c r="C59" s="657" t="s">
        <v>2692</v>
      </c>
      <c r="D59" s="79" t="s">
        <v>33</v>
      </c>
      <c r="E59" s="93"/>
      <c r="F59" s="93"/>
      <c r="G59" s="93"/>
      <c r="H59" s="93" t="str">
        <f>IF(OR(E59="NA",F59="NA",G59="NA"),"NA",IF(AND(E59="",F59="",G59=""),"",SUM(E59:G59)))</f>
        <v/>
      </c>
      <c r="I59" s="93"/>
      <c r="J59" s="93"/>
      <c r="K59" s="93"/>
      <c r="L59" s="93"/>
      <c r="M59" s="93" t="str">
        <f>IF(OR(H59="NA",I59="NA",J59="NA",K59="NA",L59="NA"),"NA",IF(AND(H59="",I59="",J59="",K59="",L59=""),"",SUM(H59:L59)))</f>
        <v/>
      </c>
      <c r="N59" s="93"/>
      <c r="O59" s="243"/>
      <c r="P59" s="244">
        <f t="shared" ref="P59:P66" si="19">IF(OR(H59="NA",E59="NA",F59="NA",G59="NA"),"NA",SUM(H59)-SUM(E59:G59))</f>
        <v>0</v>
      </c>
      <c r="Q59" s="245">
        <f t="shared" ref="Q59:Q66" si="20">IF(OR(M59="NA",H59="NA",I59="NA",J59="NA",K59="NA",L59="NA"),"NA",SUM(M59)-SUM(H59:L59))</f>
        <v>0</v>
      </c>
    </row>
    <row r="60" spans="1:17" ht="10.35" customHeight="1" x14ac:dyDescent="0.25">
      <c r="A60" s="164" t="s">
        <v>2283</v>
      </c>
      <c r="B60" s="152" t="s">
        <v>527</v>
      </c>
      <c r="C60" s="657" t="s">
        <v>2693</v>
      </c>
      <c r="D60" s="79" t="s">
        <v>33</v>
      </c>
      <c r="E60" s="93"/>
      <c r="F60" s="93"/>
      <c r="G60" s="93"/>
      <c r="H60" s="93" t="str">
        <f>IF(OR(E60="NA",F60="NA",G60="NA"),"NA",IF(AND(E60="",F60="",G60=""),"",SUM(E60:G60)))</f>
        <v/>
      </c>
      <c r="I60" s="93"/>
      <c r="J60" s="93"/>
      <c r="K60" s="97"/>
      <c r="L60" s="93"/>
      <c r="M60" s="93" t="str">
        <f>IF(OR(H60="NA",I60="NA",J60="NA",K60="NA",L60="NA"),"NA",IF(AND(H60="",I60="",J60="",K60="",L60=""),"",SUM(H60:L60)))</f>
        <v/>
      </c>
      <c r="N60" s="93"/>
      <c r="O60" s="243"/>
      <c r="P60" s="244">
        <f t="shared" si="19"/>
        <v>0</v>
      </c>
      <c r="Q60" s="245">
        <f t="shared" si="20"/>
        <v>0</v>
      </c>
    </row>
    <row r="61" spans="1:17" ht="10.35" customHeight="1" x14ac:dyDescent="0.25">
      <c r="A61" s="164" t="s">
        <v>2284</v>
      </c>
      <c r="B61" s="152" t="s">
        <v>529</v>
      </c>
      <c r="C61" s="657" t="s">
        <v>2694</v>
      </c>
      <c r="D61" s="79" t="s">
        <v>33</v>
      </c>
      <c r="E61" s="93"/>
      <c r="F61" s="93"/>
      <c r="G61" s="93"/>
      <c r="H61" s="93" t="str">
        <f>IF(OR(E61="NA",F61="NA",G61="NA"),"NA",IF(AND(E61="",F61="",G61=""),"",SUM(E61:G61)))</f>
        <v/>
      </c>
      <c r="I61" s="93"/>
      <c r="J61" s="93"/>
      <c r="K61" s="97"/>
      <c r="L61" s="93"/>
      <c r="M61" s="93" t="str">
        <f>IF(OR(H61="NA",I61="NA",J61="NA",K61="NA",L61="NA"),"NA",IF(AND(H61="",I61="",J61="",K61="",L61=""),"",SUM(H61:L61)))</f>
        <v/>
      </c>
      <c r="N61" s="93"/>
      <c r="O61" s="243"/>
      <c r="P61" s="244">
        <f t="shared" si="19"/>
        <v>0</v>
      </c>
      <c r="Q61" s="245">
        <f t="shared" si="20"/>
        <v>0</v>
      </c>
    </row>
    <row r="62" spans="1:17" ht="10.35" customHeight="1" x14ac:dyDescent="0.25">
      <c r="A62" s="164" t="s">
        <v>2285</v>
      </c>
      <c r="B62" s="152" t="s">
        <v>528</v>
      </c>
      <c r="C62" s="657" t="s">
        <v>2695</v>
      </c>
      <c r="D62" s="79" t="s">
        <v>33</v>
      </c>
      <c r="E62" s="93"/>
      <c r="F62" s="93"/>
      <c r="G62" s="93"/>
      <c r="H62" s="93" t="str">
        <f>IF(OR(E62="NA",F62="NA",G62="NA"),"NA",IF(AND(E62="",F62="",G62=""),"",SUM(E62:G62)))</f>
        <v/>
      </c>
      <c r="I62" s="93"/>
      <c r="J62" s="93"/>
      <c r="K62" s="97"/>
      <c r="L62" s="93"/>
      <c r="M62" s="93" t="str">
        <f>IF(OR(H62="NA",I62="NA",J62="NA",K62="NA",L62="NA"),"NA",IF(AND(H62="",I62="",J62="",K62="",L62=""),"",SUM(H62:L62)))</f>
        <v/>
      </c>
      <c r="N62" s="93"/>
      <c r="O62" s="243"/>
      <c r="P62" s="244">
        <f t="shared" si="19"/>
        <v>0</v>
      </c>
      <c r="Q62" s="245">
        <f t="shared" si="20"/>
        <v>0</v>
      </c>
    </row>
    <row r="63" spans="1:17" ht="10.35" customHeight="1" x14ac:dyDescent="0.25">
      <c r="A63" s="164" t="s">
        <v>2286</v>
      </c>
      <c r="B63" s="152" t="s">
        <v>530</v>
      </c>
      <c r="C63" s="657" t="s">
        <v>2696</v>
      </c>
      <c r="D63" s="342" t="s">
        <v>33</v>
      </c>
      <c r="E63" s="93" t="str">
        <f t="shared" ref="E63:N63" si="21">IF(OR(E64="NA",E65="NA"),"NA",IF(AND(E64="",E65=""),"",SUM(E64:E65)))</f>
        <v/>
      </c>
      <c r="F63" s="93" t="str">
        <f t="shared" si="21"/>
        <v/>
      </c>
      <c r="G63" s="93" t="str">
        <f t="shared" si="21"/>
        <v/>
      </c>
      <c r="H63" s="93" t="str">
        <f t="shared" si="21"/>
        <v/>
      </c>
      <c r="I63" s="93" t="str">
        <f t="shared" si="21"/>
        <v/>
      </c>
      <c r="J63" s="93" t="str">
        <f t="shared" si="21"/>
        <v/>
      </c>
      <c r="K63" s="93" t="str">
        <f t="shared" si="21"/>
        <v/>
      </c>
      <c r="L63" s="93" t="str">
        <f t="shared" si="21"/>
        <v/>
      </c>
      <c r="M63" s="93" t="str">
        <f t="shared" si="21"/>
        <v/>
      </c>
      <c r="N63" s="93" t="str">
        <f t="shared" si="21"/>
        <v/>
      </c>
      <c r="O63" s="243"/>
      <c r="P63" s="244">
        <f t="shared" si="19"/>
        <v>0</v>
      </c>
      <c r="Q63" s="245">
        <f t="shared" si="20"/>
        <v>0</v>
      </c>
    </row>
    <row r="64" spans="1:17" ht="10.35" customHeight="1" x14ac:dyDescent="0.25">
      <c r="A64" s="164" t="s">
        <v>2287</v>
      </c>
      <c r="B64" s="152" t="s">
        <v>534</v>
      </c>
      <c r="C64" s="665" t="s">
        <v>2697</v>
      </c>
      <c r="D64" s="342" t="s">
        <v>33</v>
      </c>
      <c r="E64" s="93"/>
      <c r="F64" s="93"/>
      <c r="G64" s="93"/>
      <c r="H64" s="93" t="str">
        <f>IF(OR(E64="NA",F64="NA",G64="NA"),"NA",IF(AND(E64="",F64="",G64=""),"",SUM(E64:G64)))</f>
        <v/>
      </c>
      <c r="I64" s="93"/>
      <c r="J64" s="93"/>
      <c r="K64" s="97"/>
      <c r="L64" s="93"/>
      <c r="M64" s="93" t="str">
        <f>IF(OR(H64="NA",I64="NA",J64="NA",K64="NA",L64="NA"),"NA",IF(AND(H64="",I64="",J64="",K64="",L64=""),"",SUM(H64:L64)))</f>
        <v/>
      </c>
      <c r="N64" s="93"/>
      <c r="O64" s="243"/>
      <c r="P64" s="244">
        <f t="shared" si="19"/>
        <v>0</v>
      </c>
      <c r="Q64" s="245">
        <f t="shared" si="20"/>
        <v>0</v>
      </c>
    </row>
    <row r="65" spans="1:17" ht="10.35" customHeight="1" x14ac:dyDescent="0.25">
      <c r="A65" s="164" t="s">
        <v>2288</v>
      </c>
      <c r="B65" s="152" t="s">
        <v>535</v>
      </c>
      <c r="C65" s="665" t="s">
        <v>2698</v>
      </c>
      <c r="D65" s="342" t="s">
        <v>33</v>
      </c>
      <c r="E65" s="93"/>
      <c r="F65" s="93"/>
      <c r="G65" s="93"/>
      <c r="H65" s="93" t="str">
        <f>IF(OR(E65="NA",F65="NA",G65="NA"),"NA",IF(AND(E65="",F65="",G65=""),"",SUM(E65:G65)))</f>
        <v/>
      </c>
      <c r="I65" s="93"/>
      <c r="J65" s="93"/>
      <c r="K65" s="97"/>
      <c r="L65" s="93"/>
      <c r="M65" s="93" t="str">
        <f>IF(OR(H65="NA",I65="NA",J65="NA",K65="NA",L65="NA"),"NA",IF(AND(H65="",I65="",J65="",K65="",L65=""),"",SUM(H65:L65)))</f>
        <v/>
      </c>
      <c r="N65" s="93"/>
      <c r="O65" s="243"/>
      <c r="P65" s="244">
        <f t="shared" si="19"/>
        <v>0</v>
      </c>
      <c r="Q65" s="245">
        <f t="shared" si="20"/>
        <v>0</v>
      </c>
    </row>
    <row r="66" spans="1:17" ht="10.35" customHeight="1" x14ac:dyDescent="0.25">
      <c r="A66" s="164" t="s">
        <v>2289</v>
      </c>
      <c r="B66" s="167" t="s">
        <v>531</v>
      </c>
      <c r="C66" s="663" t="s">
        <v>2699</v>
      </c>
      <c r="D66" s="367" t="s">
        <v>33</v>
      </c>
      <c r="E66" s="192"/>
      <c r="F66" s="192"/>
      <c r="G66" s="192"/>
      <c r="H66" s="192" t="str">
        <f>IF(OR(E66="NA",F66="NA",G66="NA"),"NA",IF(AND(E66="",F66="",G66=""),"",SUM(E66:G66)))</f>
        <v/>
      </c>
      <c r="I66" s="192"/>
      <c r="J66" s="192"/>
      <c r="K66" s="193"/>
      <c r="L66" s="192"/>
      <c r="M66" s="192" t="str">
        <f>IF(OR(H66="NA",I66="NA",J66="NA",K66="NA",L66="NA"),"NA",IF(AND(H66="",I66="",J66="",K66="",L66=""),"",SUM(H66:L66)))</f>
        <v/>
      </c>
      <c r="N66" s="192"/>
      <c r="O66" s="243"/>
      <c r="P66" s="249">
        <f t="shared" si="19"/>
        <v>0</v>
      </c>
      <c r="Q66" s="250">
        <f t="shared" si="20"/>
        <v>0</v>
      </c>
    </row>
    <row r="67" spans="1:17" ht="15" customHeight="1" x14ac:dyDescent="0.25">
      <c r="A67" s="164"/>
      <c r="B67" s="180" t="s">
        <v>856</v>
      </c>
      <c r="C67" s="662" t="s">
        <v>2626</v>
      </c>
      <c r="D67" s="342"/>
      <c r="E67" s="240"/>
      <c r="F67" s="240"/>
      <c r="G67" s="240"/>
      <c r="H67" s="241"/>
      <c r="I67" s="240"/>
      <c r="J67" s="240"/>
      <c r="K67" s="241"/>
      <c r="L67" s="240"/>
      <c r="M67" s="242"/>
      <c r="N67" s="240"/>
      <c r="O67" s="243"/>
      <c r="P67" s="244"/>
      <c r="Q67" s="245"/>
    </row>
    <row r="68" spans="1:17" ht="10.35" customHeight="1" x14ac:dyDescent="0.25">
      <c r="A68" s="164" t="s">
        <v>1850</v>
      </c>
      <c r="B68" s="152" t="s">
        <v>1394</v>
      </c>
      <c r="C68" s="654" t="s">
        <v>2700</v>
      </c>
      <c r="D68" s="353" t="s">
        <v>33</v>
      </c>
      <c r="E68" s="93"/>
      <c r="F68" s="93"/>
      <c r="G68" s="93"/>
      <c r="H68" s="93" t="str">
        <f t="shared" ref="H68:H73" si="22">IF(OR(E68="NA",F68="NA",G68="NA"),"NA",IF(AND(E68="",F68="",G68=""),"",SUM(E68:G68)))</f>
        <v/>
      </c>
      <c r="I68" s="93"/>
      <c r="J68" s="93"/>
      <c r="K68" s="97"/>
      <c r="L68" s="93"/>
      <c r="M68" s="93" t="str">
        <f t="shared" ref="M68:M73" si="23">IF(OR(H68="NA",I68="NA",J68="NA",K68="NA",L68="NA"),"NA",IF(AND(H68="",I68="",J68="",K68="",L68=""),"",SUM(H68:L68)))</f>
        <v/>
      </c>
      <c r="N68" s="93"/>
      <c r="O68" s="243"/>
      <c r="P68" s="244">
        <f t="shared" ref="P68:P73" si="24">IF(OR(H68="NA",E68="NA",F68="NA",G68="NA"),"NA",SUM(H68)-SUM(E68:G68))</f>
        <v>0</v>
      </c>
      <c r="Q68" s="245">
        <f t="shared" ref="Q68:Q73" si="25">IF(OR(M68="NA",H68="NA",I68="NA",J68="NA",K68="NA",L68="NA"),"NA",SUM(M68)-SUM(H68:L68))</f>
        <v>0</v>
      </c>
    </row>
    <row r="69" spans="1:17" ht="10.35" customHeight="1" x14ac:dyDescent="0.25">
      <c r="A69" s="164" t="s">
        <v>1851</v>
      </c>
      <c r="B69" s="152" t="s">
        <v>1395</v>
      </c>
      <c r="C69" s="654" t="s">
        <v>2701</v>
      </c>
      <c r="D69" s="353" t="s">
        <v>33</v>
      </c>
      <c r="E69" s="93"/>
      <c r="F69" s="93"/>
      <c r="G69" s="93"/>
      <c r="H69" s="93" t="str">
        <f t="shared" si="22"/>
        <v/>
      </c>
      <c r="I69" s="93"/>
      <c r="J69" s="93"/>
      <c r="K69" s="97"/>
      <c r="L69" s="93"/>
      <c r="M69" s="93" t="str">
        <f t="shared" si="23"/>
        <v/>
      </c>
      <c r="N69" s="93"/>
      <c r="O69" s="243"/>
      <c r="P69" s="244">
        <f t="shared" si="24"/>
        <v>0</v>
      </c>
      <c r="Q69" s="245">
        <f t="shared" si="25"/>
        <v>0</v>
      </c>
    </row>
    <row r="70" spans="1:17" ht="10.35" customHeight="1" x14ac:dyDescent="0.25">
      <c r="A70" s="164" t="s">
        <v>1852</v>
      </c>
      <c r="B70" s="152" t="s">
        <v>1396</v>
      </c>
      <c r="C70" s="654" t="s">
        <v>2702</v>
      </c>
      <c r="D70" s="353" t="s">
        <v>33</v>
      </c>
      <c r="E70" s="93"/>
      <c r="F70" s="93"/>
      <c r="G70" s="93"/>
      <c r="H70" s="93" t="str">
        <f t="shared" si="22"/>
        <v/>
      </c>
      <c r="I70" s="93"/>
      <c r="J70" s="93"/>
      <c r="K70" s="97"/>
      <c r="L70" s="93"/>
      <c r="M70" s="93" t="str">
        <f t="shared" si="23"/>
        <v/>
      </c>
      <c r="N70" s="93"/>
      <c r="O70" s="243"/>
      <c r="P70" s="244">
        <f t="shared" si="24"/>
        <v>0</v>
      </c>
      <c r="Q70" s="245">
        <f t="shared" si="25"/>
        <v>0</v>
      </c>
    </row>
    <row r="71" spans="1:17" ht="10.35" customHeight="1" x14ac:dyDescent="0.25">
      <c r="A71" s="164" t="s">
        <v>1853</v>
      </c>
      <c r="B71" s="152" t="s">
        <v>1397</v>
      </c>
      <c r="C71" s="654" t="s">
        <v>2703</v>
      </c>
      <c r="D71" s="353" t="s">
        <v>33</v>
      </c>
      <c r="E71" s="93"/>
      <c r="F71" s="93"/>
      <c r="G71" s="93"/>
      <c r="H71" s="93" t="str">
        <f t="shared" si="22"/>
        <v/>
      </c>
      <c r="I71" s="93"/>
      <c r="J71" s="93"/>
      <c r="K71" s="97"/>
      <c r="L71" s="93"/>
      <c r="M71" s="93" t="str">
        <f t="shared" si="23"/>
        <v/>
      </c>
      <c r="N71" s="93"/>
      <c r="O71" s="243"/>
      <c r="P71" s="244">
        <f t="shared" si="24"/>
        <v>0</v>
      </c>
      <c r="Q71" s="245">
        <f t="shared" si="25"/>
        <v>0</v>
      </c>
    </row>
    <row r="72" spans="1:17" ht="10.35" customHeight="1" x14ac:dyDescent="0.25">
      <c r="A72" s="164" t="s">
        <v>1854</v>
      </c>
      <c r="B72" s="152" t="s">
        <v>1398</v>
      </c>
      <c r="C72" s="654" t="s">
        <v>2704</v>
      </c>
      <c r="D72" s="353" t="s">
        <v>33</v>
      </c>
      <c r="E72" s="93"/>
      <c r="F72" s="93"/>
      <c r="G72" s="93"/>
      <c r="H72" s="93" t="str">
        <f t="shared" si="22"/>
        <v/>
      </c>
      <c r="I72" s="93"/>
      <c r="J72" s="93"/>
      <c r="K72" s="97"/>
      <c r="L72" s="93"/>
      <c r="M72" s="93" t="str">
        <f t="shared" si="23"/>
        <v/>
      </c>
      <c r="N72" s="93"/>
      <c r="O72" s="243"/>
      <c r="P72" s="244">
        <f t="shared" si="24"/>
        <v>0</v>
      </c>
      <c r="Q72" s="245">
        <f t="shared" si="25"/>
        <v>0</v>
      </c>
    </row>
    <row r="73" spans="1:17" ht="10.35" customHeight="1" x14ac:dyDescent="0.25">
      <c r="A73" s="164" t="s">
        <v>1855</v>
      </c>
      <c r="B73" s="152" t="s">
        <v>1399</v>
      </c>
      <c r="C73" s="654" t="s">
        <v>2705</v>
      </c>
      <c r="D73" s="353" t="s">
        <v>33</v>
      </c>
      <c r="E73" s="93"/>
      <c r="F73" s="93"/>
      <c r="G73" s="93"/>
      <c r="H73" s="93" t="str">
        <f t="shared" si="22"/>
        <v/>
      </c>
      <c r="I73" s="93"/>
      <c r="J73" s="93"/>
      <c r="K73" s="97"/>
      <c r="L73" s="93"/>
      <c r="M73" s="93" t="str">
        <f t="shared" si="23"/>
        <v/>
      </c>
      <c r="N73" s="93"/>
      <c r="O73" s="243"/>
      <c r="P73" s="244">
        <f t="shared" si="24"/>
        <v>0</v>
      </c>
      <c r="Q73" s="245">
        <f t="shared" si="25"/>
        <v>0</v>
      </c>
    </row>
    <row r="74" spans="1:17" ht="15" customHeight="1" x14ac:dyDescent="0.25">
      <c r="A74" s="164"/>
      <c r="B74" s="180" t="s">
        <v>856</v>
      </c>
      <c r="C74" s="662" t="s">
        <v>2633</v>
      </c>
      <c r="D74" s="342"/>
      <c r="E74" s="240"/>
      <c r="F74" s="240"/>
      <c r="G74" s="240"/>
      <c r="H74" s="241"/>
      <c r="I74" s="240"/>
      <c r="J74" s="240"/>
      <c r="K74" s="241"/>
      <c r="L74" s="240"/>
      <c r="M74" s="242"/>
      <c r="N74" s="240"/>
      <c r="O74" s="243"/>
      <c r="P74" s="244"/>
      <c r="Q74" s="245"/>
    </row>
    <row r="75" spans="1:17" ht="10.35" customHeight="1" x14ac:dyDescent="0.25">
      <c r="A75" s="164" t="s">
        <v>1856</v>
      </c>
      <c r="B75" s="152" t="s">
        <v>1305</v>
      </c>
      <c r="C75" s="654" t="s">
        <v>2700</v>
      </c>
      <c r="D75" s="353" t="s">
        <v>33</v>
      </c>
      <c r="E75" s="93"/>
      <c r="F75" s="93"/>
      <c r="G75" s="93"/>
      <c r="H75" s="93" t="str">
        <f t="shared" ref="H75:H80" si="26">IF(OR(E75="NA",F75="NA",G75="NA"),"NA",IF(AND(E75="",F75="",G75=""),"",SUM(E75:G75)))</f>
        <v/>
      </c>
      <c r="I75" s="93"/>
      <c r="J75" s="93"/>
      <c r="K75" s="97"/>
      <c r="L75" s="93"/>
      <c r="M75" s="93" t="str">
        <f t="shared" ref="M75:M80" si="27">IF(OR(H75="NA",I75="NA",J75="NA",K75="NA",L75="NA"),"NA",IF(AND(H75="",I75="",J75="",K75="",L75=""),"",SUM(H75:L75)))</f>
        <v/>
      </c>
      <c r="N75" s="93"/>
      <c r="O75" s="243"/>
      <c r="P75" s="244">
        <f t="shared" ref="P75:P80" si="28">IF(OR(H75="NA",E75="NA",F75="NA",G75="NA"),"NA",SUM(H75)-SUM(E75:G75))</f>
        <v>0</v>
      </c>
      <c r="Q75" s="245">
        <f t="shared" ref="Q75:Q80" si="29">IF(OR(M75="NA",H75="NA",I75="NA",J75="NA",K75="NA",L75="NA"),"NA",SUM(M75)-SUM(H75:L75))</f>
        <v>0</v>
      </c>
    </row>
    <row r="76" spans="1:17" ht="10.35" customHeight="1" x14ac:dyDescent="0.25">
      <c r="A76" s="164" t="s">
        <v>1857</v>
      </c>
      <c r="B76" s="152" t="s">
        <v>1321</v>
      </c>
      <c r="C76" s="654" t="s">
        <v>2701</v>
      </c>
      <c r="D76" s="353" t="s">
        <v>33</v>
      </c>
      <c r="E76" s="93"/>
      <c r="F76" s="93"/>
      <c r="G76" s="93"/>
      <c r="H76" s="93" t="str">
        <f t="shared" si="26"/>
        <v/>
      </c>
      <c r="I76" s="93"/>
      <c r="J76" s="93"/>
      <c r="K76" s="97"/>
      <c r="L76" s="93"/>
      <c r="M76" s="93" t="str">
        <f t="shared" si="27"/>
        <v/>
      </c>
      <c r="N76" s="93"/>
      <c r="O76" s="243"/>
      <c r="P76" s="244">
        <f t="shared" si="28"/>
        <v>0</v>
      </c>
      <c r="Q76" s="245">
        <f t="shared" si="29"/>
        <v>0</v>
      </c>
    </row>
    <row r="77" spans="1:17" ht="10.35" customHeight="1" x14ac:dyDescent="0.25">
      <c r="A77" s="164" t="s">
        <v>1858</v>
      </c>
      <c r="B77" s="152" t="s">
        <v>1337</v>
      </c>
      <c r="C77" s="654" t="s">
        <v>2702</v>
      </c>
      <c r="D77" s="353" t="s">
        <v>33</v>
      </c>
      <c r="E77" s="93"/>
      <c r="F77" s="93"/>
      <c r="G77" s="93"/>
      <c r="H77" s="93" t="str">
        <f t="shared" si="26"/>
        <v/>
      </c>
      <c r="I77" s="93"/>
      <c r="J77" s="93"/>
      <c r="K77" s="97"/>
      <c r="L77" s="93"/>
      <c r="M77" s="93" t="str">
        <f t="shared" si="27"/>
        <v/>
      </c>
      <c r="N77" s="93"/>
      <c r="O77" s="243"/>
      <c r="P77" s="244">
        <f t="shared" si="28"/>
        <v>0</v>
      </c>
      <c r="Q77" s="245">
        <f t="shared" si="29"/>
        <v>0</v>
      </c>
    </row>
    <row r="78" spans="1:17" ht="10.35" customHeight="1" x14ac:dyDescent="0.25">
      <c r="A78" s="164" t="s">
        <v>1859</v>
      </c>
      <c r="B78" s="152" t="s">
        <v>1353</v>
      </c>
      <c r="C78" s="654" t="s">
        <v>2703</v>
      </c>
      <c r="D78" s="353" t="s">
        <v>33</v>
      </c>
      <c r="E78" s="93"/>
      <c r="F78" s="93"/>
      <c r="G78" s="93"/>
      <c r="H78" s="93" t="str">
        <f t="shared" si="26"/>
        <v/>
      </c>
      <c r="I78" s="93"/>
      <c r="J78" s="93"/>
      <c r="K78" s="97"/>
      <c r="L78" s="93"/>
      <c r="M78" s="93" t="str">
        <f t="shared" si="27"/>
        <v/>
      </c>
      <c r="N78" s="93"/>
      <c r="O78" s="243"/>
      <c r="P78" s="244">
        <f t="shared" si="28"/>
        <v>0</v>
      </c>
      <c r="Q78" s="245">
        <f t="shared" si="29"/>
        <v>0</v>
      </c>
    </row>
    <row r="79" spans="1:17" ht="10.35" customHeight="1" x14ac:dyDescent="0.25">
      <c r="A79" s="164" t="s">
        <v>1860</v>
      </c>
      <c r="B79" s="152" t="s">
        <v>1369</v>
      </c>
      <c r="C79" s="654" t="s">
        <v>2704</v>
      </c>
      <c r="D79" s="353" t="s">
        <v>33</v>
      </c>
      <c r="E79" s="93"/>
      <c r="F79" s="93"/>
      <c r="G79" s="93"/>
      <c r="H79" s="93" t="str">
        <f t="shared" si="26"/>
        <v/>
      </c>
      <c r="I79" s="93"/>
      <c r="J79" s="93"/>
      <c r="K79" s="97"/>
      <c r="L79" s="93"/>
      <c r="M79" s="93" t="str">
        <f t="shared" si="27"/>
        <v/>
      </c>
      <c r="N79" s="93"/>
      <c r="O79" s="243"/>
      <c r="P79" s="244">
        <f t="shared" si="28"/>
        <v>0</v>
      </c>
      <c r="Q79" s="245">
        <f t="shared" si="29"/>
        <v>0</v>
      </c>
    </row>
    <row r="80" spans="1:17" ht="10.35" customHeight="1" x14ac:dyDescent="0.25">
      <c r="A80" s="164" t="s">
        <v>1861</v>
      </c>
      <c r="B80" s="168" t="s">
        <v>1385</v>
      </c>
      <c r="C80" s="656" t="s">
        <v>2705</v>
      </c>
      <c r="D80" s="354" t="s">
        <v>33</v>
      </c>
      <c r="E80" s="190"/>
      <c r="F80" s="190"/>
      <c r="G80" s="190"/>
      <c r="H80" s="190" t="str">
        <f t="shared" si="26"/>
        <v/>
      </c>
      <c r="I80" s="190"/>
      <c r="J80" s="190"/>
      <c r="K80" s="191"/>
      <c r="L80" s="190"/>
      <c r="M80" s="190" t="str">
        <f t="shared" si="27"/>
        <v/>
      </c>
      <c r="N80" s="190"/>
      <c r="O80" s="243"/>
      <c r="P80" s="269">
        <f t="shared" si="28"/>
        <v>0</v>
      </c>
      <c r="Q80" s="270">
        <f t="shared" si="29"/>
        <v>0</v>
      </c>
    </row>
    <row r="81" spans="2:17" ht="10.5" customHeight="1" x14ac:dyDescent="0.25">
      <c r="B81" s="271"/>
      <c r="C81" s="125"/>
      <c r="D81" s="125"/>
      <c r="E81" s="243"/>
      <c r="F81" s="243"/>
      <c r="G81" s="243"/>
      <c r="H81" s="243"/>
      <c r="I81" s="243"/>
      <c r="J81" s="243"/>
      <c r="K81" s="243"/>
      <c r="L81" s="243"/>
      <c r="M81" s="243"/>
      <c r="N81" s="243"/>
      <c r="O81" s="243"/>
      <c r="P81" s="243"/>
      <c r="Q81" s="357"/>
    </row>
    <row r="82" spans="2:17" s="370" customFormat="1" ht="15" customHeight="1" x14ac:dyDescent="0.2">
      <c r="B82" s="621" t="s">
        <v>2527</v>
      </c>
      <c r="C82" s="620"/>
      <c r="D82" s="368"/>
      <c r="E82" s="276"/>
      <c r="F82" s="276"/>
      <c r="G82" s="276"/>
      <c r="H82" s="276"/>
      <c r="I82" s="276"/>
      <c r="J82" s="276"/>
      <c r="K82" s="276"/>
      <c r="L82" s="276"/>
      <c r="M82" s="276"/>
      <c r="N82" s="277"/>
      <c r="O82" s="369"/>
      <c r="P82" s="369"/>
      <c r="Q82" s="369"/>
    </row>
    <row r="83" spans="2:17" s="356" customFormat="1" ht="10.35" customHeight="1" x14ac:dyDescent="0.15">
      <c r="B83" s="889" t="s">
        <v>2380</v>
      </c>
      <c r="C83" s="125"/>
      <c r="D83" s="125"/>
      <c r="E83" s="313"/>
      <c r="F83" s="313"/>
      <c r="G83" s="313"/>
      <c r="H83" s="313"/>
      <c r="I83" s="313"/>
      <c r="J83" s="313"/>
      <c r="K83" s="313"/>
      <c r="L83" s="313"/>
      <c r="M83" s="313"/>
      <c r="N83" s="313"/>
      <c r="O83" s="272"/>
      <c r="P83" s="272"/>
      <c r="Q83" s="371"/>
    </row>
    <row r="84" spans="2:17" s="356" customFormat="1" ht="10.35" customHeight="1" x14ac:dyDescent="0.15">
      <c r="B84" s="271"/>
      <c r="C84" s="125" t="s">
        <v>594</v>
      </c>
      <c r="D84" s="125"/>
      <c r="E84" s="283">
        <f t="shared" ref="E84:N84" si="30">IF(OR(E8="NA",E9="NA",E14="NA",E15="NA",E16="NA",E20="NA",E24="NA",E34="NA",E38="NA"),"NA",-SUM(E8)+SUM(E9)+SUM(E14)+SUM(E15)+SUM(E16)+SUM(E20)+SUM(E24)+SUM(E34)+SUM(E38))</f>
        <v>-7.2759576141834259E-12</v>
      </c>
      <c r="F84" s="283">
        <f t="shared" si="30"/>
        <v>-4.5474735088646412E-13</v>
      </c>
      <c r="G84" s="283">
        <f t="shared" si="30"/>
        <v>3.637978807091713E-12</v>
      </c>
      <c r="H84" s="283">
        <f t="shared" si="30"/>
        <v>-2.9103830456733704E-11</v>
      </c>
      <c r="I84" s="283">
        <f t="shared" si="30"/>
        <v>-7.0485839387401938E-12</v>
      </c>
      <c r="J84" s="283">
        <f t="shared" si="30"/>
        <v>-4.5474735088646412E-13</v>
      </c>
      <c r="K84" s="283">
        <f t="shared" si="30"/>
        <v>-1.8189894035458565E-12</v>
      </c>
      <c r="L84" s="283">
        <f t="shared" si="30"/>
        <v>9.0949470177292824E-12</v>
      </c>
      <c r="M84" s="283">
        <f t="shared" si="30"/>
        <v>2.1827872842550278E-11</v>
      </c>
      <c r="N84" s="283">
        <f t="shared" si="30"/>
        <v>-7.2759576141834259E-12</v>
      </c>
      <c r="O84" s="272"/>
      <c r="P84" s="272"/>
      <c r="Q84" s="371"/>
    </row>
    <row r="85" spans="2:17" s="356" customFormat="1" ht="10.35" customHeight="1" x14ac:dyDescent="0.15">
      <c r="B85" s="271"/>
      <c r="C85" s="125" t="s">
        <v>625</v>
      </c>
      <c r="D85" s="125"/>
      <c r="E85" s="283">
        <f t="shared" ref="E85:N85" si="31">IF(OR(E9="NA",E10="NA",E11="NA"),"NA",-SUM(E9)+SUM(E10)+SUM(E11))</f>
        <v>0</v>
      </c>
      <c r="F85" s="283">
        <f t="shared" si="31"/>
        <v>-1.1368683772161603E-13</v>
      </c>
      <c r="G85" s="283">
        <f t="shared" si="31"/>
        <v>0</v>
      </c>
      <c r="H85" s="283">
        <f t="shared" si="31"/>
        <v>-9.0949470177292824E-13</v>
      </c>
      <c r="I85" s="283">
        <f t="shared" si="31"/>
        <v>0</v>
      </c>
      <c r="J85" s="283">
        <f t="shared" si="31"/>
        <v>-4.5474735088646412E-13</v>
      </c>
      <c r="K85" s="283">
        <f t="shared" si="31"/>
        <v>4.5474735088646412E-13</v>
      </c>
      <c r="L85" s="283">
        <f t="shared" si="31"/>
        <v>0</v>
      </c>
      <c r="M85" s="283">
        <f t="shared" si="31"/>
        <v>0</v>
      </c>
      <c r="N85" s="283">
        <f t="shared" si="31"/>
        <v>-9.0949470177292824E-13</v>
      </c>
      <c r="O85" s="272"/>
      <c r="P85" s="272"/>
      <c r="Q85" s="371"/>
    </row>
    <row r="86" spans="2:17" s="356" customFormat="1" ht="10.35" customHeight="1" x14ac:dyDescent="0.15">
      <c r="B86" s="271"/>
      <c r="C86" s="125" t="s">
        <v>626</v>
      </c>
      <c r="D86" s="125"/>
      <c r="E86" s="283">
        <f t="shared" ref="E86:N86" si="32">IF(OR(E16="NA",E17="NA",E18="NA",E19="NA"),"NA",-SUM(E16)+SUM(E17)+SUM(E18)+SUM(E19))</f>
        <v>-5.6843418860808015E-14</v>
      </c>
      <c r="F86" s="283">
        <f t="shared" si="32"/>
        <v>0</v>
      </c>
      <c r="G86" s="283">
        <f t="shared" si="32"/>
        <v>0</v>
      </c>
      <c r="H86" s="283">
        <f t="shared" si="32"/>
        <v>9.6633812063373625E-13</v>
      </c>
      <c r="I86" s="283">
        <f t="shared" si="32"/>
        <v>0</v>
      </c>
      <c r="J86" s="283">
        <f t="shared" si="32"/>
        <v>1.7763568394002505E-15</v>
      </c>
      <c r="K86" s="283">
        <f t="shared" si="32"/>
        <v>-3.5527136788005009E-15</v>
      </c>
      <c r="L86" s="283">
        <f t="shared" si="32"/>
        <v>-2.8421709430404007E-14</v>
      </c>
      <c r="M86" s="283">
        <f t="shared" si="32"/>
        <v>6.8212102632969618E-13</v>
      </c>
      <c r="N86" s="283">
        <f t="shared" si="32"/>
        <v>1.0231815394945443E-12</v>
      </c>
      <c r="O86" s="272"/>
      <c r="P86" s="272"/>
      <c r="Q86" s="371"/>
    </row>
    <row r="87" spans="2:17" s="356" customFormat="1" ht="10.35" customHeight="1" x14ac:dyDescent="0.15">
      <c r="B87" s="271"/>
      <c r="C87" s="125" t="s">
        <v>634</v>
      </c>
      <c r="D87" s="125"/>
      <c r="E87" s="283">
        <f t="shared" ref="E87:N87" si="33">IF(OR(E20="NA",E21="NA",E22="NA",E23="NA"),"NA",-SUM(E20)+SUM(E21)+SUM(E22)+SUM(E23))</f>
        <v>0</v>
      </c>
      <c r="F87" s="283">
        <f t="shared" si="33"/>
        <v>0</v>
      </c>
      <c r="G87" s="283">
        <f t="shared" si="33"/>
        <v>0</v>
      </c>
      <c r="H87" s="283">
        <f t="shared" si="33"/>
        <v>0</v>
      </c>
      <c r="I87" s="283">
        <f t="shared" si="33"/>
        <v>0</v>
      </c>
      <c r="J87" s="283">
        <f t="shared" si="33"/>
        <v>0</v>
      </c>
      <c r="K87" s="283">
        <f t="shared" si="33"/>
        <v>0</v>
      </c>
      <c r="L87" s="283">
        <f t="shared" si="33"/>
        <v>0</v>
      </c>
      <c r="M87" s="283">
        <f t="shared" si="33"/>
        <v>0</v>
      </c>
      <c r="N87" s="283">
        <f t="shared" si="33"/>
        <v>0</v>
      </c>
      <c r="O87" s="272"/>
      <c r="P87" s="272"/>
      <c r="Q87" s="371"/>
    </row>
    <row r="88" spans="2:17" s="356" customFormat="1" ht="10.35" customHeight="1" x14ac:dyDescent="0.15">
      <c r="B88" s="271"/>
      <c r="C88" s="125" t="s">
        <v>627</v>
      </c>
      <c r="D88" s="125"/>
      <c r="E88" s="283">
        <f t="shared" ref="E88:N88" si="34">IF(OR(E24="NA",E25="NA",E28="NA",E31="NA"),"NA",-SUM(E24)+SUM(E25)+SUM(E28)+SUM(E31))</f>
        <v>0</v>
      </c>
      <c r="F88" s="283">
        <f t="shared" si="34"/>
        <v>0</v>
      </c>
      <c r="G88" s="283">
        <f t="shared" si="34"/>
        <v>0</v>
      </c>
      <c r="H88" s="283">
        <f t="shared" si="34"/>
        <v>0</v>
      </c>
      <c r="I88" s="283">
        <f t="shared" si="34"/>
        <v>0</v>
      </c>
      <c r="J88" s="283">
        <f t="shared" si="34"/>
        <v>0</v>
      </c>
      <c r="K88" s="283">
        <f t="shared" si="34"/>
        <v>0</v>
      </c>
      <c r="L88" s="283">
        <f t="shared" si="34"/>
        <v>0</v>
      </c>
      <c r="M88" s="283">
        <f t="shared" si="34"/>
        <v>0</v>
      </c>
      <c r="N88" s="283">
        <f t="shared" si="34"/>
        <v>0</v>
      </c>
      <c r="O88" s="272"/>
      <c r="P88" s="272"/>
      <c r="Q88" s="371"/>
    </row>
    <row r="89" spans="2:17" s="356" customFormat="1" ht="10.35" customHeight="1" x14ac:dyDescent="0.15">
      <c r="B89" s="271"/>
      <c r="C89" s="125" t="s">
        <v>628</v>
      </c>
      <c r="D89" s="125"/>
      <c r="E89" s="283">
        <f t="shared" ref="E89:N89" si="35">IF(OR(E34="NA",E35="NA",E36="NA",E37="NA"),"NA",-SUM(E34)+SUM(E35)+SUM(E36)+SUM(E37))</f>
        <v>0</v>
      </c>
      <c r="F89" s="283">
        <f t="shared" si="35"/>
        <v>-2.2737367544323206E-13</v>
      </c>
      <c r="G89" s="283">
        <f t="shared" si="35"/>
        <v>0</v>
      </c>
      <c r="H89" s="283">
        <f t="shared" si="35"/>
        <v>0</v>
      </c>
      <c r="I89" s="283">
        <f t="shared" si="35"/>
        <v>-5.6843418860808015E-14</v>
      </c>
      <c r="J89" s="283">
        <f t="shared" si="35"/>
        <v>4.5474735088646412E-13</v>
      </c>
      <c r="K89" s="283">
        <f t="shared" si="35"/>
        <v>0</v>
      </c>
      <c r="L89" s="283">
        <f t="shared" si="35"/>
        <v>0</v>
      </c>
      <c r="M89" s="283">
        <f t="shared" si="35"/>
        <v>0</v>
      </c>
      <c r="N89" s="283">
        <f t="shared" si="35"/>
        <v>-3.637978807091713E-12</v>
      </c>
      <c r="O89" s="272"/>
      <c r="P89" s="272"/>
      <c r="Q89" s="371"/>
    </row>
    <row r="90" spans="2:17" s="356" customFormat="1" ht="10.35" customHeight="1" x14ac:dyDescent="0.15">
      <c r="B90" s="271"/>
      <c r="C90" s="125" t="s">
        <v>635</v>
      </c>
      <c r="D90" s="125"/>
      <c r="E90" s="283">
        <f t="shared" ref="E90:N90" si="36">IF(OR(E38="NA",E39="NA",E45="NA",E48="NA"),"NA",-SUM(E38)+SUM(E39)+SUM(E45)+SUM(E48))</f>
        <v>0</v>
      </c>
      <c r="F90" s="283">
        <f t="shared" si="36"/>
        <v>0</v>
      </c>
      <c r="G90" s="283">
        <f t="shared" si="36"/>
        <v>0</v>
      </c>
      <c r="H90" s="283">
        <f t="shared" si="36"/>
        <v>0</v>
      </c>
      <c r="I90" s="283">
        <f t="shared" si="36"/>
        <v>0</v>
      </c>
      <c r="J90" s="283">
        <f t="shared" si="36"/>
        <v>0</v>
      </c>
      <c r="K90" s="283">
        <f t="shared" si="36"/>
        <v>0</v>
      </c>
      <c r="L90" s="283">
        <f t="shared" si="36"/>
        <v>0</v>
      </c>
      <c r="M90" s="283">
        <f t="shared" si="36"/>
        <v>0</v>
      </c>
      <c r="N90" s="283">
        <f t="shared" si="36"/>
        <v>0</v>
      </c>
      <c r="O90" s="272"/>
      <c r="P90" s="272"/>
      <c r="Q90" s="371"/>
    </row>
    <row r="91" spans="2:17" s="356" customFormat="1" ht="10.35" customHeight="1" x14ac:dyDescent="0.15">
      <c r="B91" s="271"/>
      <c r="C91" s="125" t="s">
        <v>629</v>
      </c>
      <c r="D91" s="125"/>
      <c r="E91" s="283">
        <f t="shared" ref="E91:N91" si="37">IF(OR(E11="NA",E12="NA",E13="NA"),"NA",-SUM(E11)+SUM(E12)+SUM(E13))</f>
        <v>-1.1368683772161603E-13</v>
      </c>
      <c r="F91" s="283">
        <f t="shared" si="37"/>
        <v>5.3290705182007514E-15</v>
      </c>
      <c r="G91" s="283">
        <f t="shared" si="37"/>
        <v>0</v>
      </c>
      <c r="H91" s="283">
        <f t="shared" si="37"/>
        <v>2.2737367544323206E-13</v>
      </c>
      <c r="I91" s="283">
        <f t="shared" si="37"/>
        <v>-2.6645352591003757E-15</v>
      </c>
      <c r="J91" s="283">
        <f t="shared" si="37"/>
        <v>1.1368683772161603E-13</v>
      </c>
      <c r="K91" s="283">
        <f t="shared" si="37"/>
        <v>0</v>
      </c>
      <c r="L91" s="283">
        <f t="shared" si="37"/>
        <v>0</v>
      </c>
      <c r="M91" s="283">
        <f t="shared" si="37"/>
        <v>4.5474735088646412E-13</v>
      </c>
      <c r="N91" s="283">
        <f t="shared" si="37"/>
        <v>1.1368683772161603E-13</v>
      </c>
      <c r="O91" s="272"/>
      <c r="P91" s="272"/>
      <c r="Q91" s="371"/>
    </row>
    <row r="92" spans="2:17" s="356" customFormat="1" ht="10.35" customHeight="1" x14ac:dyDescent="0.15">
      <c r="B92" s="271"/>
      <c r="C92" s="125" t="s">
        <v>630</v>
      </c>
      <c r="D92" s="125"/>
      <c r="E92" s="283">
        <f t="shared" ref="E92:N92" si="38">IF(OR(E25="NA",E26="NA",E27="NA"),"NA",-SUM(E25)+SUM(E26)+SUM(E27))</f>
        <v>0</v>
      </c>
      <c r="F92" s="283">
        <f t="shared" si="38"/>
        <v>0</v>
      </c>
      <c r="G92" s="283">
        <f t="shared" si="38"/>
        <v>0</v>
      </c>
      <c r="H92" s="283">
        <f t="shared" si="38"/>
        <v>0</v>
      </c>
      <c r="I92" s="283">
        <f t="shared" si="38"/>
        <v>0</v>
      </c>
      <c r="J92" s="283">
        <f t="shared" si="38"/>
        <v>0</v>
      </c>
      <c r="K92" s="283">
        <f t="shared" si="38"/>
        <v>0</v>
      </c>
      <c r="L92" s="283">
        <f t="shared" si="38"/>
        <v>0</v>
      </c>
      <c r="M92" s="283">
        <f t="shared" si="38"/>
        <v>0</v>
      </c>
      <c r="N92" s="283">
        <f t="shared" si="38"/>
        <v>0</v>
      </c>
      <c r="O92" s="272"/>
      <c r="P92" s="272"/>
      <c r="Q92" s="371"/>
    </row>
    <row r="93" spans="2:17" s="356" customFormat="1" ht="10.35" customHeight="1" x14ac:dyDescent="0.15">
      <c r="B93" s="271"/>
      <c r="C93" s="125" t="s">
        <v>631</v>
      </c>
      <c r="D93" s="125"/>
      <c r="E93" s="283">
        <f t="shared" ref="E93:N93" si="39">IF(OR(E28="NA",E29="NA",E30="NA"),"NA",-SUM(E28)+SUM(E29)+SUM(E30))</f>
        <v>0</v>
      </c>
      <c r="F93" s="283">
        <f t="shared" si="39"/>
        <v>0</v>
      </c>
      <c r="G93" s="283">
        <f t="shared" si="39"/>
        <v>0</v>
      </c>
      <c r="H93" s="283">
        <f t="shared" si="39"/>
        <v>0</v>
      </c>
      <c r="I93" s="283">
        <f t="shared" si="39"/>
        <v>0</v>
      </c>
      <c r="J93" s="283">
        <f t="shared" si="39"/>
        <v>0</v>
      </c>
      <c r="K93" s="283">
        <f t="shared" si="39"/>
        <v>0</v>
      </c>
      <c r="L93" s="283">
        <f t="shared" si="39"/>
        <v>0</v>
      </c>
      <c r="M93" s="283">
        <f t="shared" si="39"/>
        <v>0</v>
      </c>
      <c r="N93" s="283">
        <f t="shared" si="39"/>
        <v>0</v>
      </c>
      <c r="O93" s="272"/>
      <c r="P93" s="272"/>
      <c r="Q93" s="371"/>
    </row>
    <row r="94" spans="2:17" s="356" customFormat="1" ht="10.35" customHeight="1" x14ac:dyDescent="0.15">
      <c r="B94" s="271"/>
      <c r="C94" s="125" t="s">
        <v>632</v>
      </c>
      <c r="D94" s="125"/>
      <c r="E94" s="283">
        <f t="shared" ref="E94:N94" si="40">IF(OR(E31="NA",E32="NA",E33="NA"),"NA",-SUM(E31)+SUM(E32)+SUM(E33))</f>
        <v>-2.7284841053187847E-12</v>
      </c>
      <c r="F94" s="283">
        <f t="shared" si="40"/>
        <v>2.8421709430404007E-14</v>
      </c>
      <c r="G94" s="283">
        <f t="shared" si="40"/>
        <v>1.1368683772161603E-13</v>
      </c>
      <c r="H94" s="283">
        <f t="shared" si="40"/>
        <v>9.0949470177292824E-13</v>
      </c>
      <c r="I94" s="283">
        <f t="shared" si="40"/>
        <v>0</v>
      </c>
      <c r="J94" s="283">
        <f t="shared" si="40"/>
        <v>0</v>
      </c>
      <c r="K94" s="283">
        <f t="shared" si="40"/>
        <v>0</v>
      </c>
      <c r="L94" s="283">
        <f t="shared" si="40"/>
        <v>1.8189894035458565E-12</v>
      </c>
      <c r="M94" s="283">
        <f t="shared" si="40"/>
        <v>0</v>
      </c>
      <c r="N94" s="283">
        <f t="shared" si="40"/>
        <v>9.0949470177292824E-13</v>
      </c>
      <c r="O94" s="272"/>
      <c r="P94" s="272"/>
      <c r="Q94" s="371"/>
    </row>
    <row r="95" spans="2:17" s="356" customFormat="1" ht="10.35" customHeight="1" x14ac:dyDescent="0.15">
      <c r="B95" s="271"/>
      <c r="C95" s="125" t="s">
        <v>636</v>
      </c>
      <c r="D95" s="125"/>
      <c r="E95" s="283">
        <f t="shared" ref="E95:N95" si="41">IF(OR(E39="NA",E40="NA",E41="NA",E42="NA",E43="NA",E44="NA"),"NA",-SUM(E39)+SUM(E40)+SUM(E41)+SUM(E42)+SUM(E43)+SUM(E44))</f>
        <v>0</v>
      </c>
      <c r="F95" s="283">
        <f t="shared" si="41"/>
        <v>0</v>
      </c>
      <c r="G95" s="283">
        <f t="shared" si="41"/>
        <v>0</v>
      </c>
      <c r="H95" s="283">
        <f t="shared" si="41"/>
        <v>0</v>
      </c>
      <c r="I95" s="283">
        <f t="shared" si="41"/>
        <v>0</v>
      </c>
      <c r="J95" s="283">
        <f t="shared" si="41"/>
        <v>0</v>
      </c>
      <c r="K95" s="283">
        <f t="shared" si="41"/>
        <v>0</v>
      </c>
      <c r="L95" s="283">
        <f t="shared" si="41"/>
        <v>0</v>
      </c>
      <c r="M95" s="283">
        <f t="shared" si="41"/>
        <v>0</v>
      </c>
      <c r="N95" s="283">
        <f t="shared" si="41"/>
        <v>0</v>
      </c>
      <c r="O95" s="272"/>
      <c r="P95" s="272"/>
      <c r="Q95" s="371"/>
    </row>
    <row r="96" spans="2:17" s="356" customFormat="1" ht="10.35" customHeight="1" x14ac:dyDescent="0.15">
      <c r="B96" s="271"/>
      <c r="C96" s="125" t="s">
        <v>633</v>
      </c>
      <c r="D96" s="125"/>
      <c r="E96" s="283">
        <f t="shared" ref="E96:N96" si="42">IF(OR(E45="NA",E46="NA",E47="NA"),"NA",-SUM(E45)+SUM(E46)+SUM(E47))</f>
        <v>1.9790558081211884E-12</v>
      </c>
      <c r="F96" s="283">
        <f t="shared" si="42"/>
        <v>-2.1463386623565839E-13</v>
      </c>
      <c r="G96" s="283">
        <f t="shared" si="42"/>
        <v>1.3289369604763124E-13</v>
      </c>
      <c r="H96" s="283">
        <f t="shared" si="42"/>
        <v>-2.1954105200450158E-12</v>
      </c>
      <c r="I96" s="283">
        <f t="shared" si="42"/>
        <v>9.6367358537463588E-14</v>
      </c>
      <c r="J96" s="283">
        <f t="shared" si="42"/>
        <v>2.0738966099997924E-13</v>
      </c>
      <c r="K96" s="283">
        <f t="shared" si="42"/>
        <v>-3.6415315207705135E-14</v>
      </c>
      <c r="L96" s="283">
        <f t="shared" si="42"/>
        <v>-7.4251715886930469E-13</v>
      </c>
      <c r="M96" s="283">
        <f t="shared" si="42"/>
        <v>-6.2527760746888816E-13</v>
      </c>
      <c r="N96" s="283">
        <f t="shared" si="42"/>
        <v>-5.074274334049278E-13</v>
      </c>
      <c r="O96" s="272"/>
      <c r="P96" s="272"/>
      <c r="Q96" s="371"/>
    </row>
    <row r="97" spans="2:17" s="356" customFormat="1" ht="10.35" customHeight="1" x14ac:dyDescent="0.15">
      <c r="B97" s="271"/>
      <c r="C97" s="125" t="s">
        <v>637</v>
      </c>
      <c r="D97" s="125"/>
      <c r="E97" s="283">
        <f t="shared" ref="E97:N97" si="43">IF(OR(E48="NA",E49="NA",E53="NA"),"NA",-SUM(E48)+SUM(E49)+SUM(E53))</f>
        <v>0</v>
      </c>
      <c r="F97" s="283">
        <f t="shared" si="43"/>
        <v>0</v>
      </c>
      <c r="G97" s="283">
        <f t="shared" si="43"/>
        <v>0</v>
      </c>
      <c r="H97" s="283">
        <f t="shared" si="43"/>
        <v>0</v>
      </c>
      <c r="I97" s="283">
        <f t="shared" si="43"/>
        <v>0</v>
      </c>
      <c r="J97" s="283">
        <f t="shared" si="43"/>
        <v>0</v>
      </c>
      <c r="K97" s="283">
        <f t="shared" si="43"/>
        <v>0</v>
      </c>
      <c r="L97" s="283">
        <f t="shared" si="43"/>
        <v>0</v>
      </c>
      <c r="M97" s="283">
        <f t="shared" si="43"/>
        <v>0</v>
      </c>
      <c r="N97" s="283">
        <f t="shared" si="43"/>
        <v>0</v>
      </c>
      <c r="O97" s="272"/>
      <c r="P97" s="272"/>
      <c r="Q97" s="371"/>
    </row>
    <row r="98" spans="2:17" s="356" customFormat="1" ht="10.35" customHeight="1" x14ac:dyDescent="0.15">
      <c r="B98" s="284"/>
      <c r="C98" s="154" t="s">
        <v>638</v>
      </c>
      <c r="D98" s="154"/>
      <c r="E98" s="286">
        <f t="shared" ref="E98:N98" si="44">IF(OR(E49="NA",E50="NA",E51="NA",E52="NA"),"NA",-SUM(E49)+SUM(E50)+SUM(E51)+SUM(E52))</f>
        <v>0</v>
      </c>
      <c r="F98" s="286">
        <f t="shared" si="44"/>
        <v>0</v>
      </c>
      <c r="G98" s="286">
        <f t="shared" si="44"/>
        <v>0</v>
      </c>
      <c r="H98" s="286">
        <f t="shared" si="44"/>
        <v>0</v>
      </c>
      <c r="I98" s="286">
        <f t="shared" si="44"/>
        <v>0</v>
      </c>
      <c r="J98" s="286">
        <f t="shared" si="44"/>
        <v>0</v>
      </c>
      <c r="K98" s="286">
        <f t="shared" si="44"/>
        <v>0</v>
      </c>
      <c r="L98" s="286">
        <f t="shared" si="44"/>
        <v>0</v>
      </c>
      <c r="M98" s="286">
        <f t="shared" si="44"/>
        <v>0</v>
      </c>
      <c r="N98" s="286">
        <f t="shared" si="44"/>
        <v>0</v>
      </c>
      <c r="O98" s="272"/>
      <c r="P98" s="272"/>
      <c r="Q98" s="371"/>
    </row>
    <row r="99" spans="2:17" s="125" customFormat="1" ht="10.9" customHeight="1" x14ac:dyDescent="0.15">
      <c r="B99" s="889" t="s">
        <v>2408</v>
      </c>
      <c r="E99" s="290"/>
      <c r="F99" s="290"/>
      <c r="G99" s="290"/>
      <c r="H99" s="290"/>
      <c r="I99" s="290"/>
      <c r="J99" s="290"/>
      <c r="K99" s="290"/>
      <c r="L99" s="290"/>
      <c r="M99" s="290"/>
      <c r="N99" s="290"/>
      <c r="O99" s="272"/>
      <c r="P99" s="272"/>
      <c r="Q99" s="272"/>
    </row>
    <row r="100" spans="2:17" s="125" customFormat="1" ht="10.9" customHeight="1" x14ac:dyDescent="0.15">
      <c r="B100" s="280"/>
      <c r="C100" s="894" t="s">
        <v>2639</v>
      </c>
      <c r="E100" s="290"/>
      <c r="F100" s="290"/>
      <c r="G100" s="290"/>
      <c r="H100" s="290"/>
      <c r="I100" s="290"/>
      <c r="J100" s="290"/>
      <c r="K100" s="290"/>
      <c r="L100" s="290"/>
      <c r="M100" s="290"/>
      <c r="N100" s="290"/>
      <c r="O100" s="272"/>
      <c r="P100" s="272"/>
      <c r="Q100" s="272"/>
    </row>
    <row r="101" spans="2:17" s="356" customFormat="1" ht="10.35" customHeight="1" x14ac:dyDescent="0.15">
      <c r="B101" s="271"/>
      <c r="C101" s="291" t="s">
        <v>1277</v>
      </c>
      <c r="D101" s="125"/>
      <c r="E101" s="292"/>
      <c r="F101" s="292"/>
      <c r="G101" s="292"/>
      <c r="H101" s="292"/>
      <c r="I101" s="292"/>
      <c r="J101" s="292"/>
      <c r="K101" s="292"/>
      <c r="L101" s="292"/>
      <c r="M101" s="283" t="str">
        <f>IF(OR(M19="NA"),"NA",IF(ROUND(SUM(M19),1)=0,"si","verificar!"))</f>
        <v>verificar!</v>
      </c>
      <c r="N101" s="292"/>
      <c r="O101" s="272"/>
      <c r="P101" s="272"/>
      <c r="Q101" s="371"/>
    </row>
    <row r="102" spans="2:17" s="356" customFormat="1" ht="10.35" customHeight="1" x14ac:dyDescent="0.15">
      <c r="B102" s="271"/>
      <c r="C102" s="291" t="s">
        <v>1278</v>
      </c>
      <c r="D102" s="125"/>
      <c r="E102" s="292"/>
      <c r="F102" s="292"/>
      <c r="G102" s="292"/>
      <c r="H102" s="292"/>
      <c r="I102" s="292"/>
      <c r="J102" s="292"/>
      <c r="K102" s="292"/>
      <c r="L102" s="292"/>
      <c r="M102" s="283" t="str">
        <f>IF(OR(M31="NA"),"NA",IF(ROUND(SUM(M31),1)=0,"si","verificar!"))</f>
        <v>si</v>
      </c>
      <c r="N102" s="292"/>
      <c r="O102" s="272"/>
      <c r="P102" s="272"/>
      <c r="Q102" s="371"/>
    </row>
    <row r="103" spans="2:17" s="356" customFormat="1" ht="10.35" customHeight="1" x14ac:dyDescent="0.15">
      <c r="B103" s="271"/>
      <c r="C103" s="291" t="s">
        <v>1279</v>
      </c>
      <c r="D103" s="125"/>
      <c r="E103" s="292"/>
      <c r="F103" s="292"/>
      <c r="G103" s="292"/>
      <c r="H103" s="292"/>
      <c r="I103" s="292"/>
      <c r="J103" s="292"/>
      <c r="K103" s="292"/>
      <c r="L103" s="292"/>
      <c r="M103" s="283" t="str">
        <f>IF(OR(M32="NA"),"NA",IF(ROUND(SUM(M32),1)=0,"si","verificar!"))</f>
        <v>si</v>
      </c>
      <c r="N103" s="292"/>
      <c r="O103" s="272"/>
      <c r="P103" s="272"/>
      <c r="Q103" s="371"/>
    </row>
    <row r="104" spans="2:17" s="356" customFormat="1" ht="10.35" customHeight="1" x14ac:dyDescent="0.15">
      <c r="B104" s="271"/>
      <c r="C104" s="291" t="s">
        <v>1280</v>
      </c>
      <c r="D104" s="125"/>
      <c r="E104" s="292"/>
      <c r="F104" s="292"/>
      <c r="G104" s="292"/>
      <c r="H104" s="292"/>
      <c r="I104" s="292"/>
      <c r="J104" s="292"/>
      <c r="K104" s="292"/>
      <c r="L104" s="292"/>
      <c r="M104" s="283" t="str">
        <f>IF(OR(M33="NA"),"NA",IF(ROUND(SUM(M33),1)=0,"si","verificar!"))</f>
        <v>si</v>
      </c>
      <c r="N104" s="292"/>
      <c r="O104" s="272"/>
      <c r="P104" s="272"/>
      <c r="Q104" s="371"/>
    </row>
    <row r="105" spans="2:17" s="125" customFormat="1" ht="10.9" customHeight="1" x14ac:dyDescent="0.15">
      <c r="B105" s="280"/>
      <c r="C105" s="894" t="s">
        <v>2415</v>
      </c>
      <c r="E105" s="290"/>
      <c r="F105" s="290"/>
      <c r="G105" s="290"/>
      <c r="H105" s="290"/>
      <c r="I105" s="290"/>
      <c r="J105" s="290"/>
      <c r="K105" s="290"/>
      <c r="L105" s="290"/>
      <c r="M105" s="290"/>
      <c r="N105" s="290"/>
      <c r="O105" s="272"/>
      <c r="P105" s="272"/>
      <c r="Q105" s="272"/>
    </row>
    <row r="106" spans="2:17" s="125" customFormat="1" ht="10.9" customHeight="1" x14ac:dyDescent="0.15">
      <c r="B106" s="271"/>
      <c r="C106" s="291" t="s">
        <v>1282</v>
      </c>
      <c r="E106" s="292"/>
      <c r="F106" s="292"/>
      <c r="G106" s="283" t="str">
        <f t="array" ref="G106">IF(OR(G9:G13="NA"),"NA",IF(AND(ROUND(G9:G13,1)=0),"si","verificar!"))</f>
        <v>verificar!</v>
      </c>
      <c r="H106" s="292"/>
      <c r="I106" s="292"/>
      <c r="J106" s="292"/>
      <c r="K106" s="292"/>
      <c r="L106" s="283" t="str">
        <f t="array" ref="L106">IF(OR(L9:L13="NA"),"NA",IF(AND(ROUND(L9:L13,1)=0),"si","verificar!"))</f>
        <v>verificar!</v>
      </c>
      <c r="M106" s="292"/>
      <c r="N106" s="292"/>
      <c r="O106" s="272"/>
      <c r="P106" s="272"/>
      <c r="Q106" s="272"/>
    </row>
    <row r="107" spans="2:17" s="125" customFormat="1" ht="10.9" customHeight="1" x14ac:dyDescent="0.15">
      <c r="B107" s="271"/>
      <c r="C107" s="291" t="s">
        <v>1283</v>
      </c>
      <c r="E107" s="292"/>
      <c r="F107" s="292"/>
      <c r="G107" s="283" t="str">
        <f t="array" ref="G107">IF(OR(G17:G18="NA"),"NA",IF(AND(ROUND(G17:G18,1)=0),"si","verificar!"))</f>
        <v>si</v>
      </c>
      <c r="H107" s="292"/>
      <c r="I107" s="292"/>
      <c r="J107" s="292"/>
      <c r="K107" s="292"/>
      <c r="L107" s="283" t="str">
        <f t="array" ref="L107">IF(OR(L17:L18="NA"),"NA",IF(AND(ROUND(L17:L18,1)=0),"si","verificar!"))</f>
        <v>verificar!</v>
      </c>
      <c r="M107" s="292"/>
      <c r="N107" s="292"/>
      <c r="O107" s="272"/>
      <c r="P107" s="272"/>
      <c r="Q107" s="272"/>
    </row>
    <row r="108" spans="2:17" s="125" customFormat="1" ht="10.9" customHeight="1" x14ac:dyDescent="0.15">
      <c r="B108" s="271"/>
      <c r="C108" s="291" t="s">
        <v>1284</v>
      </c>
      <c r="E108" s="292"/>
      <c r="F108" s="292"/>
      <c r="G108" s="283" t="str">
        <f t="array" ref="G108">IF(OR(G21:G22="NA"),"NA",IF(AND(ROUND(G21:G22,1)=0),"si","verificar!"))</f>
        <v>si</v>
      </c>
      <c r="H108" s="292"/>
      <c r="I108" s="292"/>
      <c r="J108" s="292"/>
      <c r="K108" s="292"/>
      <c r="L108" s="283" t="str">
        <f t="array" ref="L108">IF(OR(L21:L22="NA"),"NA",IF(AND(ROUND(L21:L22,1)=0),"si","verificar!"))</f>
        <v>si</v>
      </c>
      <c r="M108" s="292"/>
      <c r="N108" s="292"/>
      <c r="O108" s="272"/>
      <c r="P108" s="272"/>
      <c r="Q108" s="272"/>
    </row>
    <row r="109" spans="2:17" s="125" customFormat="1" ht="10.9" customHeight="1" x14ac:dyDescent="0.15">
      <c r="B109" s="271"/>
      <c r="C109" s="291" t="s">
        <v>1285</v>
      </c>
      <c r="E109" s="292"/>
      <c r="F109" s="292"/>
      <c r="G109" s="283" t="str">
        <f t="array" ref="G109">IF(OR(G25:G30="NA"),"NA",IF(AND(ROUND(G25:G30,1)=0),"si","verificar!"))</f>
        <v>si</v>
      </c>
      <c r="H109" s="292"/>
      <c r="I109" s="292"/>
      <c r="J109" s="292"/>
      <c r="K109" s="292"/>
      <c r="L109" s="283" t="str">
        <f t="array" ref="L109">IF(OR(L25:L30="NA"),"NA",IF(AND(ROUND(L25:L30,1)=0),"si","verificar!"))</f>
        <v>si</v>
      </c>
      <c r="M109" s="292"/>
      <c r="N109" s="292"/>
      <c r="O109" s="272"/>
      <c r="P109" s="272"/>
      <c r="Q109" s="272"/>
    </row>
    <row r="110" spans="2:17" s="125" customFormat="1" ht="10.9" customHeight="1" x14ac:dyDescent="0.15">
      <c r="B110" s="271"/>
      <c r="C110" s="291" t="s">
        <v>1286</v>
      </c>
      <c r="E110" s="292"/>
      <c r="F110" s="292"/>
      <c r="G110" s="283" t="str">
        <f t="array" ref="G110">IF(OR(G34:G37="NA"),"NA",IF(AND(ROUND(G34:G37,1)=0),"si","verificar!"))</f>
        <v>si</v>
      </c>
      <c r="H110" s="292"/>
      <c r="I110" s="292"/>
      <c r="J110" s="292"/>
      <c r="K110" s="292"/>
      <c r="L110" s="283" t="str">
        <f t="array" ref="L110">IF(OR(L34:L37="NA"),"NA",IF(AND(ROUND(L34:L37,1)=0),"si","verificar!"))</f>
        <v>si</v>
      </c>
      <c r="M110" s="292"/>
      <c r="N110" s="292"/>
      <c r="O110" s="272"/>
      <c r="P110" s="272"/>
      <c r="Q110" s="272"/>
    </row>
    <row r="111" spans="2:17" s="125" customFormat="1" ht="10.9" customHeight="1" x14ac:dyDescent="0.15">
      <c r="B111" s="271"/>
      <c r="C111" s="291" t="s">
        <v>1288</v>
      </c>
      <c r="E111" s="292"/>
      <c r="F111" s="292"/>
      <c r="G111" s="283" t="str">
        <f t="array" ref="G111">IF(OR(G40:G42="NA"),"NA",IF(AND(ROUND(G40:G42,1)=0),"si","verificar!"))</f>
        <v>si</v>
      </c>
      <c r="H111" s="292"/>
      <c r="I111" s="292"/>
      <c r="J111" s="292"/>
      <c r="K111" s="292"/>
      <c r="L111" s="283" t="str">
        <f t="array" ref="L111">IF(OR(L40:L42="NA"),"NA",IF(AND(ROUND(L40:L42,1)=0),"si","verificar!"))</f>
        <v>si</v>
      </c>
      <c r="M111" s="292"/>
      <c r="N111" s="292"/>
      <c r="O111" s="272"/>
      <c r="P111" s="272"/>
      <c r="Q111" s="272"/>
    </row>
    <row r="112" spans="2:17" s="125" customFormat="1" ht="10.9" customHeight="1" x14ac:dyDescent="0.15">
      <c r="B112" s="271"/>
      <c r="C112" s="291" t="s">
        <v>1289</v>
      </c>
      <c r="E112" s="292"/>
      <c r="F112" s="292"/>
      <c r="G112" s="283" t="str">
        <f>IF(OR(G44="NA"),"NA",IF(ROUND(G44,1)=0,"si","verificar!"))</f>
        <v>si</v>
      </c>
      <c r="H112" s="292"/>
      <c r="I112" s="292"/>
      <c r="J112" s="292"/>
      <c r="K112" s="292"/>
      <c r="L112" s="283" t="str">
        <f>IF(OR(L44="NA"),"NA",IF(ROUND(L44,1)=0,"si","verificar!"))</f>
        <v>si</v>
      </c>
      <c r="M112" s="292"/>
      <c r="N112" s="292"/>
      <c r="O112" s="272"/>
      <c r="P112" s="272"/>
      <c r="Q112" s="272"/>
    </row>
    <row r="113" spans="2:17" s="125" customFormat="1" ht="10.9" customHeight="1" x14ac:dyDescent="0.15">
      <c r="B113" s="271"/>
      <c r="C113" s="291" t="s">
        <v>1287</v>
      </c>
      <c r="E113" s="292"/>
      <c r="F113" s="292"/>
      <c r="G113" s="283" t="str">
        <f t="array" ref="G113">IF(OR(G45:G47="NA"),"NA",IF(AND(ROUND(G45:G47,1)=0),"si","verificar!"))</f>
        <v>verificar!</v>
      </c>
      <c r="H113" s="292"/>
      <c r="I113" s="292"/>
      <c r="J113" s="292"/>
      <c r="K113" s="292"/>
      <c r="L113" s="283" t="str">
        <f t="array" ref="L113">IF(OR(L45:L47="NA"),"NA",IF(AND(ROUND(L45:L47,1)=0),"si","verificar!"))</f>
        <v>verificar!</v>
      </c>
      <c r="M113" s="292"/>
      <c r="N113" s="292"/>
      <c r="O113" s="272"/>
      <c r="P113" s="272"/>
      <c r="Q113" s="272"/>
    </row>
    <row r="114" spans="2:17" s="356" customFormat="1" ht="10.35" customHeight="1" x14ac:dyDescent="0.15">
      <c r="B114" s="294"/>
      <c r="C114" s="80"/>
      <c r="D114" s="80"/>
      <c r="E114" s="320"/>
      <c r="F114" s="320"/>
      <c r="G114" s="320"/>
      <c r="H114" s="320"/>
      <c r="I114" s="320"/>
      <c r="J114" s="320"/>
      <c r="K114" s="320"/>
      <c r="L114" s="320"/>
      <c r="M114" s="320"/>
      <c r="N114" s="320"/>
      <c r="O114" s="272"/>
      <c r="P114" s="272"/>
      <c r="Q114" s="371"/>
    </row>
    <row r="115" spans="2:17" s="356" customFormat="1" ht="10.35" customHeight="1" x14ac:dyDescent="0.15">
      <c r="B115" s="271"/>
      <c r="C115" s="125"/>
      <c r="D115" s="125"/>
      <c r="E115" s="125"/>
      <c r="F115" s="125"/>
      <c r="G115" s="125"/>
      <c r="H115" s="125"/>
      <c r="I115" s="125"/>
      <c r="J115" s="125"/>
      <c r="K115" s="125"/>
      <c r="L115" s="125"/>
      <c r="M115" s="125"/>
      <c r="N115" s="125"/>
      <c r="O115" s="125"/>
      <c r="P115" s="125"/>
    </row>
    <row r="116" spans="2:17" s="356" customFormat="1" ht="10.35" customHeight="1" x14ac:dyDescent="0.15">
      <c r="B116" s="271"/>
      <c r="C116" s="125"/>
      <c r="D116" s="125"/>
      <c r="E116" s="125"/>
      <c r="F116" s="125"/>
      <c r="G116" s="125"/>
      <c r="H116" s="125"/>
      <c r="I116" s="125"/>
      <c r="J116" s="125"/>
      <c r="K116" s="125"/>
      <c r="L116" s="125"/>
      <c r="M116" s="125"/>
      <c r="N116" s="125"/>
      <c r="O116" s="125"/>
      <c r="P116" s="125"/>
    </row>
    <row r="117" spans="2:17" s="356" customFormat="1" ht="10.35" customHeight="1" x14ac:dyDescent="0.15">
      <c r="B117" s="271"/>
      <c r="C117" s="125"/>
      <c r="D117" s="125"/>
      <c r="E117" s="125"/>
      <c r="F117" s="125"/>
      <c r="G117" s="125"/>
      <c r="H117" s="125"/>
      <c r="I117" s="125"/>
      <c r="J117" s="125"/>
      <c r="K117" s="125"/>
      <c r="L117" s="125"/>
      <c r="M117" s="125"/>
      <c r="N117" s="125"/>
      <c r="O117" s="125"/>
      <c r="P117" s="125"/>
    </row>
    <row r="118" spans="2:17" s="356" customFormat="1" ht="10.35" customHeight="1" x14ac:dyDescent="0.15">
      <c r="B118" s="271"/>
      <c r="C118" s="125"/>
      <c r="D118" s="125"/>
      <c r="E118" s="125"/>
      <c r="F118" s="125"/>
      <c r="G118" s="125"/>
      <c r="H118" s="125"/>
      <c r="I118" s="125"/>
      <c r="J118" s="125"/>
      <c r="K118" s="125"/>
      <c r="L118" s="125"/>
      <c r="M118" s="125"/>
      <c r="N118" s="125"/>
      <c r="O118" s="125"/>
      <c r="P118" s="125"/>
    </row>
    <row r="119" spans="2:17" s="356" customFormat="1" ht="10.35" customHeight="1" x14ac:dyDescent="0.15">
      <c r="B119" s="271"/>
      <c r="C119" s="125"/>
      <c r="D119" s="125"/>
      <c r="E119" s="125"/>
      <c r="F119" s="125"/>
      <c r="G119" s="125"/>
      <c r="H119" s="125"/>
      <c r="I119" s="125"/>
      <c r="J119" s="125"/>
      <c r="K119" s="125"/>
      <c r="L119" s="125"/>
      <c r="M119" s="125"/>
      <c r="N119" s="125"/>
      <c r="O119" s="125"/>
      <c r="P119" s="125"/>
    </row>
    <row r="120" spans="2:17" s="356" customFormat="1" ht="10.35" customHeight="1" x14ac:dyDescent="0.15">
      <c r="B120" s="271"/>
      <c r="C120" s="125"/>
      <c r="D120" s="125"/>
      <c r="E120" s="125"/>
      <c r="F120" s="125"/>
      <c r="G120" s="125"/>
      <c r="H120" s="125"/>
      <c r="I120" s="125"/>
      <c r="J120" s="125"/>
      <c r="K120" s="125"/>
      <c r="L120" s="125"/>
      <c r="M120" s="125"/>
      <c r="N120" s="125"/>
      <c r="O120" s="125"/>
      <c r="P120" s="125"/>
    </row>
    <row r="121" spans="2:17" s="356" customFormat="1" ht="10.35" customHeight="1" x14ac:dyDescent="0.15">
      <c r="B121" s="271"/>
      <c r="C121" s="125"/>
      <c r="D121" s="125"/>
      <c r="E121" s="125"/>
      <c r="F121" s="125"/>
      <c r="G121" s="125"/>
      <c r="H121" s="125"/>
      <c r="I121" s="125"/>
      <c r="J121" s="125"/>
      <c r="K121" s="125"/>
      <c r="L121" s="125"/>
      <c r="M121" s="125"/>
      <c r="N121" s="125"/>
      <c r="O121" s="125"/>
      <c r="P121" s="125"/>
    </row>
    <row r="122" spans="2:17" s="356" customFormat="1" ht="10.35" customHeight="1" x14ac:dyDescent="0.15">
      <c r="B122" s="271"/>
      <c r="C122" s="125"/>
      <c r="D122" s="125"/>
      <c r="E122" s="125"/>
      <c r="F122" s="125"/>
      <c r="G122" s="125"/>
      <c r="H122" s="125"/>
      <c r="I122" s="125"/>
      <c r="J122" s="125"/>
      <c r="K122" s="125"/>
      <c r="L122" s="125"/>
      <c r="M122" s="125"/>
      <c r="N122" s="125"/>
      <c r="O122" s="125"/>
      <c r="P122" s="125"/>
    </row>
    <row r="123" spans="2:17" s="356" customFormat="1" ht="10.35" customHeight="1" x14ac:dyDescent="0.15">
      <c r="B123" s="271"/>
      <c r="C123" s="125"/>
      <c r="D123" s="125"/>
      <c r="E123" s="125"/>
      <c r="F123" s="125"/>
      <c r="G123" s="125"/>
      <c r="H123" s="125"/>
      <c r="I123" s="125"/>
      <c r="J123" s="125"/>
      <c r="K123" s="125"/>
      <c r="L123" s="125"/>
      <c r="M123" s="125"/>
      <c r="N123" s="125"/>
      <c r="O123" s="125"/>
      <c r="P123" s="125"/>
    </row>
    <row r="124" spans="2:17" s="356" customFormat="1" ht="10.35" customHeight="1" x14ac:dyDescent="0.15">
      <c r="B124" s="271"/>
      <c r="C124" s="125"/>
      <c r="D124" s="125"/>
      <c r="E124" s="125"/>
      <c r="F124" s="125"/>
      <c r="G124" s="125"/>
      <c r="H124" s="125"/>
      <c r="I124" s="125"/>
      <c r="J124" s="125"/>
      <c r="K124" s="125"/>
      <c r="L124" s="125"/>
      <c r="M124" s="125"/>
      <c r="N124" s="125"/>
      <c r="O124" s="125"/>
      <c r="P124" s="125"/>
    </row>
    <row r="125" spans="2:17" s="356" customFormat="1" ht="10.35" customHeight="1" x14ac:dyDescent="0.15">
      <c r="B125" s="271"/>
      <c r="C125" s="125"/>
      <c r="D125" s="125"/>
      <c r="E125" s="125"/>
      <c r="F125" s="125"/>
      <c r="G125" s="125"/>
      <c r="H125" s="125"/>
      <c r="I125" s="125"/>
      <c r="J125" s="125"/>
      <c r="K125" s="125"/>
      <c r="L125" s="125"/>
      <c r="M125" s="125"/>
      <c r="N125" s="125"/>
      <c r="O125" s="125"/>
      <c r="P125" s="125"/>
    </row>
    <row r="126" spans="2:17" s="356" customFormat="1" ht="10.35" customHeight="1" x14ac:dyDescent="0.15">
      <c r="B126" s="271"/>
      <c r="C126" s="125"/>
      <c r="D126" s="125"/>
      <c r="E126" s="125"/>
      <c r="F126" s="125"/>
      <c r="G126" s="125"/>
      <c r="H126" s="125"/>
      <c r="I126" s="125"/>
      <c r="J126" s="125"/>
      <c r="K126" s="125"/>
      <c r="L126" s="125"/>
      <c r="M126" s="125"/>
      <c r="N126" s="125"/>
      <c r="O126" s="125"/>
      <c r="P126" s="125"/>
    </row>
    <row r="127" spans="2:17" s="356" customFormat="1" ht="10.35" customHeight="1" x14ac:dyDescent="0.15">
      <c r="B127" s="271"/>
      <c r="C127" s="125"/>
      <c r="D127" s="125"/>
      <c r="E127" s="125"/>
      <c r="F127" s="125"/>
      <c r="G127" s="125"/>
      <c r="H127" s="125"/>
      <c r="I127" s="125"/>
      <c r="J127" s="125"/>
      <c r="K127" s="125"/>
      <c r="L127" s="125"/>
      <c r="M127" s="125"/>
      <c r="N127" s="125"/>
      <c r="O127" s="125"/>
      <c r="P127" s="125"/>
    </row>
    <row r="128" spans="2:17" s="356" customFormat="1" ht="10.35" customHeight="1" x14ac:dyDescent="0.15">
      <c r="B128" s="271"/>
      <c r="C128" s="125"/>
      <c r="D128" s="125"/>
      <c r="E128" s="125"/>
      <c r="F128" s="125"/>
      <c r="G128" s="125"/>
      <c r="H128" s="125"/>
      <c r="I128" s="125"/>
      <c r="J128" s="125"/>
      <c r="K128" s="125"/>
      <c r="L128" s="125"/>
      <c r="M128" s="125"/>
      <c r="N128" s="125"/>
      <c r="O128" s="125"/>
      <c r="P128" s="125"/>
    </row>
    <row r="129" spans="2:16" s="356" customFormat="1" ht="10.35" customHeight="1" x14ac:dyDescent="0.15">
      <c r="B129" s="271"/>
      <c r="C129" s="125"/>
      <c r="D129" s="125"/>
      <c r="E129" s="125"/>
      <c r="F129" s="125"/>
      <c r="G129" s="125"/>
      <c r="H129" s="125"/>
      <c r="I129" s="125"/>
      <c r="J129" s="125"/>
      <c r="K129" s="125"/>
      <c r="L129" s="125"/>
      <c r="M129" s="125"/>
      <c r="N129" s="125"/>
      <c r="O129" s="125"/>
      <c r="P129" s="125"/>
    </row>
    <row r="130" spans="2:16" s="356" customFormat="1" ht="10.35" customHeight="1" x14ac:dyDescent="0.15">
      <c r="B130" s="271"/>
      <c r="C130" s="125"/>
      <c r="D130" s="125"/>
      <c r="E130" s="125"/>
      <c r="F130" s="125"/>
      <c r="G130" s="125"/>
      <c r="H130" s="125"/>
      <c r="I130" s="125"/>
      <c r="J130" s="125"/>
      <c r="K130" s="125"/>
      <c r="L130" s="125"/>
      <c r="M130" s="125"/>
      <c r="N130" s="125"/>
      <c r="O130" s="125"/>
      <c r="P130" s="125"/>
    </row>
    <row r="131" spans="2:16" s="356" customFormat="1" ht="10.35" customHeight="1" x14ac:dyDescent="0.15">
      <c r="B131" s="271"/>
      <c r="C131" s="125"/>
      <c r="D131" s="125"/>
      <c r="E131" s="125"/>
      <c r="F131" s="125"/>
      <c r="G131" s="125"/>
      <c r="H131" s="125"/>
      <c r="I131" s="125"/>
      <c r="J131" s="125"/>
      <c r="K131" s="125"/>
      <c r="L131" s="125"/>
      <c r="M131" s="125"/>
      <c r="N131" s="125"/>
      <c r="O131" s="125"/>
      <c r="P131" s="125"/>
    </row>
    <row r="132" spans="2:16" s="356" customFormat="1" ht="10.35" customHeight="1" x14ac:dyDescent="0.15">
      <c r="B132" s="271"/>
      <c r="C132" s="125"/>
      <c r="D132" s="125"/>
      <c r="E132" s="125"/>
      <c r="F132" s="125"/>
      <c r="G132" s="125"/>
      <c r="H132" s="125"/>
      <c r="I132" s="125"/>
      <c r="J132" s="125"/>
      <c r="K132" s="125"/>
      <c r="L132" s="125"/>
      <c r="M132" s="125"/>
      <c r="N132" s="125"/>
      <c r="O132" s="125"/>
      <c r="P132" s="125"/>
    </row>
    <row r="133" spans="2:16" s="356" customFormat="1" ht="10.35" customHeight="1" x14ac:dyDescent="0.15">
      <c r="B133" s="271"/>
      <c r="C133" s="125"/>
      <c r="D133" s="125"/>
      <c r="E133" s="125"/>
      <c r="F133" s="125"/>
      <c r="G133" s="125"/>
      <c r="H133" s="125"/>
      <c r="I133" s="125"/>
      <c r="J133" s="125"/>
      <c r="K133" s="125"/>
      <c r="L133" s="125"/>
      <c r="M133" s="125"/>
      <c r="N133" s="125"/>
      <c r="O133" s="125"/>
      <c r="P133" s="125"/>
    </row>
    <row r="134" spans="2:16" s="356" customFormat="1" ht="10.35" customHeight="1" x14ac:dyDescent="0.15">
      <c r="B134" s="271"/>
      <c r="C134" s="125"/>
      <c r="D134" s="125"/>
      <c r="E134" s="125"/>
      <c r="F134" s="125"/>
      <c r="G134" s="125"/>
      <c r="H134" s="125"/>
      <c r="I134" s="125"/>
      <c r="J134" s="125"/>
      <c r="K134" s="125"/>
      <c r="L134" s="125"/>
      <c r="M134" s="125"/>
      <c r="N134" s="125"/>
      <c r="O134" s="125"/>
      <c r="P134" s="125"/>
    </row>
    <row r="135" spans="2:16" s="356" customFormat="1" ht="10.35" customHeight="1" x14ac:dyDescent="0.15">
      <c r="B135" s="271"/>
      <c r="C135" s="125"/>
      <c r="D135" s="125"/>
      <c r="E135" s="125"/>
      <c r="F135" s="125"/>
      <c r="G135" s="125"/>
      <c r="H135" s="125"/>
      <c r="I135" s="125"/>
      <c r="J135" s="125"/>
      <c r="K135" s="125"/>
      <c r="L135" s="125"/>
      <c r="M135" s="125"/>
      <c r="N135" s="125"/>
      <c r="O135" s="125"/>
      <c r="P135" s="125"/>
    </row>
    <row r="136" spans="2:16" s="356" customFormat="1" ht="10.35" customHeight="1" x14ac:dyDescent="0.15">
      <c r="B136" s="271"/>
      <c r="C136" s="125"/>
      <c r="D136" s="125"/>
      <c r="E136" s="125"/>
      <c r="F136" s="125"/>
      <c r="G136" s="125"/>
      <c r="H136" s="125"/>
      <c r="I136" s="125"/>
      <c r="J136" s="125"/>
      <c r="K136" s="125"/>
      <c r="L136" s="125"/>
      <c r="M136" s="125"/>
      <c r="N136" s="125"/>
      <c r="O136" s="125"/>
      <c r="P136" s="125"/>
    </row>
    <row r="137" spans="2:16" s="356" customFormat="1" ht="10.35" customHeight="1" x14ac:dyDescent="0.15">
      <c r="B137" s="271"/>
      <c r="C137" s="125"/>
      <c r="D137" s="125"/>
      <c r="E137" s="125"/>
      <c r="F137" s="125"/>
      <c r="G137" s="125"/>
      <c r="H137" s="125"/>
      <c r="I137" s="125"/>
      <c r="J137" s="125"/>
      <c r="K137" s="125"/>
      <c r="L137" s="125"/>
      <c r="M137" s="125"/>
      <c r="N137" s="125"/>
      <c r="O137" s="125"/>
      <c r="P137" s="125"/>
    </row>
    <row r="138" spans="2:16" s="356" customFormat="1" ht="10.35" customHeight="1" x14ac:dyDescent="0.15">
      <c r="B138" s="271"/>
      <c r="C138" s="125"/>
      <c r="D138" s="125"/>
      <c r="E138" s="125"/>
      <c r="F138" s="125"/>
      <c r="G138" s="125"/>
      <c r="H138" s="125"/>
      <c r="I138" s="125"/>
      <c r="J138" s="125"/>
      <c r="K138" s="125"/>
      <c r="L138" s="125"/>
      <c r="M138" s="125"/>
      <c r="N138" s="125"/>
      <c r="O138" s="125"/>
      <c r="P138" s="125"/>
    </row>
    <row r="139" spans="2:16" s="356" customFormat="1" ht="10.35" customHeight="1" x14ac:dyDescent="0.15">
      <c r="B139" s="271"/>
      <c r="C139" s="125"/>
      <c r="D139" s="125"/>
      <c r="E139" s="125"/>
      <c r="F139" s="125"/>
      <c r="G139" s="125"/>
      <c r="H139" s="125"/>
      <c r="I139" s="125"/>
      <c r="J139" s="125"/>
      <c r="K139" s="125"/>
      <c r="L139" s="125"/>
      <c r="M139" s="125"/>
      <c r="N139" s="125"/>
      <c r="O139" s="125"/>
      <c r="P139" s="125"/>
    </row>
    <row r="140" spans="2:16" s="356" customFormat="1" ht="10.35" customHeight="1" x14ac:dyDescent="0.15">
      <c r="B140" s="271"/>
      <c r="C140" s="125"/>
      <c r="D140" s="125"/>
      <c r="E140" s="125"/>
      <c r="F140" s="125"/>
      <c r="G140" s="125"/>
      <c r="H140" s="125"/>
      <c r="I140" s="125"/>
      <c r="J140" s="125"/>
      <c r="K140" s="125"/>
      <c r="L140" s="125"/>
      <c r="M140" s="125"/>
      <c r="N140" s="125"/>
      <c r="O140" s="125"/>
      <c r="P140" s="125"/>
    </row>
    <row r="141" spans="2:16" s="356" customFormat="1" ht="10.35" customHeight="1" x14ac:dyDescent="0.15">
      <c r="B141" s="271"/>
      <c r="C141" s="125"/>
      <c r="D141" s="125"/>
      <c r="E141" s="125"/>
      <c r="F141" s="125"/>
      <c r="G141" s="125"/>
      <c r="H141" s="125"/>
      <c r="I141" s="125"/>
      <c r="J141" s="125"/>
      <c r="K141" s="125"/>
      <c r="L141" s="125"/>
      <c r="M141" s="125"/>
      <c r="N141" s="125"/>
      <c r="O141" s="125"/>
      <c r="P141" s="125"/>
    </row>
    <row r="142" spans="2:16" s="356" customFormat="1" ht="10.35" customHeight="1" x14ac:dyDescent="0.15">
      <c r="B142" s="271"/>
      <c r="C142" s="125"/>
      <c r="D142" s="125"/>
      <c r="E142" s="125"/>
      <c r="F142" s="125"/>
      <c r="G142" s="125"/>
      <c r="H142" s="125"/>
      <c r="I142" s="125"/>
      <c r="J142" s="125"/>
      <c r="K142" s="125"/>
      <c r="L142" s="125"/>
      <c r="M142" s="125"/>
      <c r="N142" s="125"/>
      <c r="O142" s="125"/>
      <c r="P142" s="125"/>
    </row>
    <row r="143" spans="2:16" s="356" customFormat="1" ht="10.35" customHeight="1" x14ac:dyDescent="0.15">
      <c r="B143" s="271"/>
      <c r="C143" s="125"/>
      <c r="D143" s="125"/>
      <c r="E143" s="125"/>
      <c r="F143" s="125"/>
      <c r="G143" s="125"/>
      <c r="H143" s="125"/>
      <c r="I143" s="125"/>
      <c r="J143" s="125"/>
      <c r="K143" s="125"/>
      <c r="L143" s="125"/>
      <c r="M143" s="125"/>
      <c r="N143" s="125"/>
      <c r="O143" s="125"/>
      <c r="P143" s="125"/>
    </row>
    <row r="144" spans="2:16" s="356" customFormat="1" ht="10.35" customHeight="1" x14ac:dyDescent="0.15">
      <c r="B144" s="271"/>
      <c r="C144" s="125"/>
      <c r="D144" s="125"/>
      <c r="E144" s="125"/>
      <c r="F144" s="125"/>
      <c r="G144" s="125"/>
      <c r="H144" s="125"/>
      <c r="I144" s="125"/>
      <c r="J144" s="125"/>
      <c r="K144" s="125"/>
      <c r="L144" s="125"/>
      <c r="M144" s="125"/>
      <c r="N144" s="125"/>
      <c r="O144" s="125"/>
      <c r="P144" s="125"/>
    </row>
    <row r="145" spans="2:16" s="356" customFormat="1" ht="10.35" customHeight="1" x14ac:dyDescent="0.15">
      <c r="B145" s="271"/>
      <c r="C145" s="125"/>
      <c r="D145" s="125"/>
      <c r="E145" s="125"/>
      <c r="F145" s="125"/>
      <c r="G145" s="125"/>
      <c r="H145" s="125"/>
      <c r="I145" s="125"/>
      <c r="J145" s="125"/>
      <c r="K145" s="125"/>
      <c r="L145" s="125"/>
      <c r="M145" s="125"/>
      <c r="N145" s="125"/>
      <c r="O145" s="125"/>
      <c r="P145" s="125"/>
    </row>
    <row r="146" spans="2:16" s="356" customFormat="1" ht="10.35" customHeight="1" x14ac:dyDescent="0.15">
      <c r="B146" s="271"/>
      <c r="C146" s="125"/>
      <c r="D146" s="125"/>
      <c r="E146" s="125"/>
      <c r="F146" s="125"/>
      <c r="G146" s="125"/>
      <c r="H146" s="125"/>
      <c r="I146" s="125"/>
      <c r="J146" s="125"/>
      <c r="K146" s="125"/>
      <c r="L146" s="125"/>
      <c r="M146" s="125"/>
      <c r="N146" s="125"/>
      <c r="O146" s="125"/>
      <c r="P146" s="125"/>
    </row>
    <row r="147" spans="2:16" s="356" customFormat="1" ht="10.35" customHeight="1" x14ac:dyDescent="0.15">
      <c r="B147" s="271"/>
      <c r="C147" s="125"/>
      <c r="D147" s="125"/>
      <c r="E147" s="125"/>
      <c r="F147" s="125"/>
      <c r="G147" s="125"/>
      <c r="H147" s="125"/>
      <c r="I147" s="125"/>
      <c r="J147" s="125"/>
      <c r="K147" s="125"/>
      <c r="L147" s="125"/>
      <c r="M147" s="125"/>
      <c r="N147" s="125"/>
      <c r="O147" s="125"/>
      <c r="P147" s="125"/>
    </row>
    <row r="148" spans="2:16" s="356" customFormat="1" ht="10.35" customHeight="1" x14ac:dyDescent="0.15">
      <c r="B148" s="271"/>
      <c r="C148" s="125"/>
      <c r="D148" s="125"/>
      <c r="E148" s="125"/>
      <c r="F148" s="125"/>
      <c r="G148" s="125"/>
      <c r="H148" s="125"/>
      <c r="I148" s="125"/>
      <c r="J148" s="125"/>
      <c r="K148" s="125"/>
      <c r="L148" s="125"/>
      <c r="M148" s="125"/>
      <c r="N148" s="125"/>
      <c r="O148" s="125"/>
      <c r="P148" s="125"/>
    </row>
    <row r="149" spans="2:16" s="356" customFormat="1" ht="10.35" customHeight="1" x14ac:dyDescent="0.15">
      <c r="B149" s="271"/>
      <c r="C149" s="125"/>
      <c r="D149" s="125"/>
      <c r="E149" s="125"/>
      <c r="F149" s="125"/>
      <c r="G149" s="125"/>
      <c r="H149" s="125"/>
      <c r="I149" s="125"/>
      <c r="J149" s="125"/>
      <c r="K149" s="125"/>
      <c r="L149" s="125"/>
      <c r="M149" s="125"/>
      <c r="N149" s="125"/>
      <c r="O149" s="125"/>
      <c r="P149" s="125"/>
    </row>
    <row r="150" spans="2:16" s="356" customFormat="1" ht="10.35" customHeight="1" x14ac:dyDescent="0.15">
      <c r="B150" s="271"/>
      <c r="C150" s="125"/>
      <c r="D150" s="125"/>
      <c r="E150" s="125"/>
      <c r="F150" s="125"/>
      <c r="G150" s="125"/>
      <c r="H150" s="125"/>
      <c r="I150" s="125"/>
      <c r="J150" s="125"/>
      <c r="K150" s="125"/>
      <c r="L150" s="125"/>
      <c r="M150" s="125"/>
      <c r="N150" s="125"/>
      <c r="O150" s="125"/>
      <c r="P150" s="125"/>
    </row>
    <row r="151" spans="2:16" s="356" customFormat="1" ht="10.35" customHeight="1" x14ac:dyDescent="0.15">
      <c r="B151" s="271"/>
      <c r="C151" s="125"/>
      <c r="D151" s="125"/>
      <c r="E151" s="125"/>
      <c r="F151" s="125"/>
      <c r="G151" s="125"/>
      <c r="H151" s="125"/>
      <c r="I151" s="125"/>
      <c r="J151" s="125"/>
      <c r="K151" s="125"/>
      <c r="L151" s="125"/>
      <c r="M151" s="125"/>
      <c r="N151" s="125"/>
      <c r="O151" s="125"/>
      <c r="P151" s="125"/>
    </row>
    <row r="152" spans="2:16" s="356" customFormat="1" ht="10.35" customHeight="1" x14ac:dyDescent="0.15">
      <c r="B152" s="271"/>
      <c r="C152" s="125"/>
      <c r="D152" s="125"/>
      <c r="E152" s="125"/>
      <c r="F152" s="125"/>
      <c r="G152" s="125"/>
      <c r="H152" s="125"/>
      <c r="I152" s="125"/>
      <c r="J152" s="125"/>
      <c r="K152" s="125"/>
      <c r="L152" s="125"/>
      <c r="M152" s="125"/>
      <c r="N152" s="125"/>
      <c r="O152" s="125"/>
      <c r="P152" s="125"/>
    </row>
    <row r="153" spans="2:16" s="356" customFormat="1" ht="10.35" customHeight="1" x14ac:dyDescent="0.15">
      <c r="B153" s="271"/>
      <c r="C153" s="125"/>
      <c r="D153" s="125"/>
      <c r="E153" s="125"/>
      <c r="F153" s="125"/>
      <c r="G153" s="125"/>
      <c r="H153" s="125"/>
      <c r="I153" s="125"/>
      <c r="J153" s="125"/>
      <c r="K153" s="125"/>
      <c r="L153" s="125"/>
      <c r="M153" s="125"/>
      <c r="N153" s="125"/>
      <c r="O153" s="125"/>
      <c r="P153" s="125"/>
    </row>
    <row r="154" spans="2:16" s="356" customFormat="1" ht="10.35" customHeight="1" x14ac:dyDescent="0.15">
      <c r="B154" s="271"/>
      <c r="C154" s="125"/>
      <c r="D154" s="125"/>
      <c r="E154" s="125"/>
      <c r="F154" s="125"/>
      <c r="G154" s="125"/>
      <c r="H154" s="125"/>
      <c r="I154" s="125"/>
      <c r="J154" s="125"/>
      <c r="K154" s="125"/>
      <c r="L154" s="125"/>
      <c r="M154" s="125"/>
      <c r="N154" s="125"/>
      <c r="O154" s="125"/>
      <c r="P154" s="125"/>
    </row>
    <row r="155" spans="2:16" s="356" customFormat="1" ht="10.35" customHeight="1" x14ac:dyDescent="0.15">
      <c r="B155" s="271"/>
      <c r="C155" s="125"/>
      <c r="D155" s="125"/>
      <c r="E155" s="125"/>
      <c r="F155" s="125"/>
      <c r="G155" s="125"/>
      <c r="H155" s="125"/>
      <c r="I155" s="125"/>
      <c r="J155" s="125"/>
      <c r="K155" s="125"/>
      <c r="L155" s="125"/>
      <c r="M155" s="125"/>
      <c r="N155" s="125"/>
      <c r="O155" s="125"/>
      <c r="P155" s="125"/>
    </row>
    <row r="156" spans="2:16" s="356" customFormat="1" ht="10.35" customHeight="1" x14ac:dyDescent="0.15">
      <c r="B156" s="271"/>
      <c r="C156" s="125"/>
      <c r="D156" s="125"/>
      <c r="E156" s="125"/>
      <c r="F156" s="125"/>
      <c r="G156" s="125"/>
      <c r="H156" s="125"/>
      <c r="I156" s="125"/>
      <c r="J156" s="125"/>
      <c r="K156" s="125"/>
      <c r="L156" s="125"/>
      <c r="M156" s="125"/>
      <c r="N156" s="125"/>
      <c r="O156" s="125"/>
      <c r="P156" s="125"/>
    </row>
    <row r="157" spans="2:16" s="356" customFormat="1" ht="10.35" customHeight="1" x14ac:dyDescent="0.15">
      <c r="B157" s="271"/>
      <c r="C157" s="125"/>
      <c r="D157" s="125"/>
      <c r="E157" s="125"/>
      <c r="F157" s="125"/>
      <c r="G157" s="125"/>
      <c r="H157" s="125"/>
      <c r="I157" s="125"/>
      <c r="J157" s="125"/>
      <c r="K157" s="125"/>
      <c r="L157" s="125"/>
      <c r="M157" s="125"/>
      <c r="N157" s="125"/>
      <c r="O157" s="125"/>
      <c r="P157" s="125"/>
    </row>
    <row r="158" spans="2:16" s="356" customFormat="1" ht="10.35" customHeight="1" x14ac:dyDescent="0.15">
      <c r="B158" s="271"/>
      <c r="C158" s="125"/>
      <c r="D158" s="125"/>
      <c r="E158" s="125"/>
      <c r="F158" s="125"/>
      <c r="G158" s="125"/>
      <c r="H158" s="125"/>
      <c r="I158" s="125"/>
      <c r="J158" s="125"/>
      <c r="K158" s="125"/>
      <c r="L158" s="125"/>
      <c r="M158" s="125"/>
      <c r="N158" s="125"/>
      <c r="O158" s="125"/>
      <c r="P158" s="125"/>
    </row>
    <row r="159" spans="2:16" s="356" customFormat="1" ht="10.35" customHeight="1" x14ac:dyDescent="0.15">
      <c r="B159" s="271"/>
      <c r="C159" s="125"/>
      <c r="D159" s="125"/>
      <c r="E159" s="125"/>
      <c r="F159" s="125"/>
      <c r="G159" s="125"/>
      <c r="H159" s="125"/>
      <c r="I159" s="125"/>
      <c r="J159" s="125"/>
      <c r="K159" s="125"/>
      <c r="L159" s="125"/>
      <c r="M159" s="125"/>
      <c r="N159" s="125"/>
      <c r="O159" s="125"/>
      <c r="P159" s="125"/>
    </row>
    <row r="160" spans="2:16" s="356" customFormat="1" ht="10.35" customHeight="1" x14ac:dyDescent="0.15">
      <c r="B160" s="271"/>
      <c r="C160" s="125"/>
      <c r="D160" s="125"/>
      <c r="E160" s="125"/>
      <c r="F160" s="125"/>
      <c r="G160" s="125"/>
      <c r="H160" s="125"/>
      <c r="I160" s="125"/>
      <c r="J160" s="125"/>
      <c r="K160" s="125"/>
      <c r="L160" s="125"/>
      <c r="M160" s="125"/>
      <c r="N160" s="125"/>
      <c r="O160" s="125"/>
      <c r="P160" s="125"/>
    </row>
    <row r="161" spans="2:16" s="356" customFormat="1" ht="10.35" customHeight="1" x14ac:dyDescent="0.15">
      <c r="B161" s="271"/>
      <c r="C161" s="125"/>
      <c r="D161" s="125"/>
      <c r="E161" s="125"/>
      <c r="F161" s="125"/>
      <c r="G161" s="125"/>
      <c r="H161" s="125"/>
      <c r="I161" s="125"/>
      <c r="J161" s="125"/>
      <c r="K161" s="125"/>
      <c r="L161" s="125"/>
      <c r="M161" s="125"/>
      <c r="N161" s="125"/>
      <c r="O161" s="125"/>
      <c r="P161" s="125"/>
    </row>
    <row r="162" spans="2:16" s="356" customFormat="1" ht="10.35" customHeight="1" x14ac:dyDescent="0.15">
      <c r="B162" s="355"/>
    </row>
    <row r="163" spans="2:16" s="356" customFormat="1" ht="10.35" customHeight="1" x14ac:dyDescent="0.15">
      <c r="B163" s="355"/>
    </row>
    <row r="164" spans="2:16" s="356" customFormat="1" ht="10.35" customHeight="1" x14ac:dyDescent="0.15">
      <c r="B164" s="355"/>
    </row>
    <row r="165" spans="2:16" s="356" customFormat="1" ht="10.35" customHeight="1" x14ac:dyDescent="0.15">
      <c r="B165" s="355"/>
    </row>
    <row r="166" spans="2:16" s="356" customFormat="1" ht="10.35" customHeight="1" x14ac:dyDescent="0.15">
      <c r="B166" s="355"/>
    </row>
    <row r="167" spans="2:16" s="356" customFormat="1" ht="10.35" customHeight="1" x14ac:dyDescent="0.15">
      <c r="B167" s="355"/>
    </row>
    <row r="168" spans="2:16" s="356" customFormat="1" ht="10.35" customHeight="1" x14ac:dyDescent="0.15">
      <c r="B168" s="355"/>
    </row>
    <row r="169" spans="2:16" s="356" customFormat="1" ht="10.35" customHeight="1" x14ac:dyDescent="0.15">
      <c r="B169" s="355"/>
    </row>
  </sheetData>
  <sheetProtection password="EECE" sheet="1" objects="1" scenarios="1" formatColumns="0" formatRows="0"/>
  <customSheetViews>
    <customSheetView guid="{C3088B2E-F853-4D7E-B687-C6500891DFCB}" scale="110" showPageBreaks="1" fitToPage="1" printArea="1">
      <pane xSplit="3" ySplit="6" topLeftCell="J35" activePane="bottomRight" state="frozen"/>
      <selection pane="bottomRight" activeCell="A67" sqref="A67:A72"/>
      <rowBreaks count="1" manualBreakCount="1">
        <brk id="52" max="12" man="1"/>
      </rowBreaks>
      <pageMargins left="0.47244094488188981" right="0.47244094488188981" top="0.59055118110236227" bottom="0.59055118110236227" header="0.39370078740157483" footer="0.39370078740157483"/>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43" activePane="bottomRight" state="frozen"/>
      <selection pane="bottomRight"/>
      <rowBreaks count="1" manualBreakCount="1">
        <brk id="52" max="12" man="1"/>
      </rowBreaks>
      <pageMargins left="0.47244094488188981" right="0.47244094488188981" top="0.59055118110236227" bottom="0.59055118110236227" header="0.39370078740157483" footer="0.39370078740157483"/>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B19" sqref="B19"/>
      <rowBreaks count="1" manualBreakCount="1">
        <brk id="52" max="12" man="1"/>
      </rowBreaks>
      <pageMargins left="0.47244094488188981" right="0.47244094488188981" top="0.59055118110236227" bottom="0.59055118110236227" header="0.39370078740157483" footer="0.39370078740157483"/>
      <pageSetup scale="80" fitToHeight="0" orientation="landscape" r:id="rId3"/>
      <headerFooter alignWithMargins="0">
        <oddFooter>&amp;L&amp;8&amp;D  &amp;T&amp;R&amp;8March 2014, Version 0.2</oddFooter>
      </headerFooter>
    </customSheetView>
  </customSheetViews>
  <mergeCells count="12">
    <mergeCell ref="B4:C5"/>
    <mergeCell ref="G1:M1"/>
    <mergeCell ref="F2:N2"/>
    <mergeCell ref="P4:Q4"/>
    <mergeCell ref="K4:K5"/>
    <mergeCell ref="L4:L5"/>
    <mergeCell ref="M4:M5"/>
    <mergeCell ref="J4:J5"/>
    <mergeCell ref="G3:H3"/>
    <mergeCell ref="E4:H4"/>
    <mergeCell ref="I4:I5"/>
    <mergeCell ref="N3:N5"/>
  </mergeCells>
  <conditionalFormatting sqref="P8:Q80">
    <cfRule type="cellIs" dxfId="194" priority="12" operator="greaterThan">
      <formula>0.5</formula>
    </cfRule>
    <cfRule type="cellIs" dxfId="193" priority="11" operator="lessThan">
      <formula>-0.5</formula>
    </cfRule>
    <cfRule type="containsText" dxfId="192" priority="7" operator="containsText" text="NV">
      <formula>NOT(ISERROR(SEARCH("NV",P8)))</formula>
    </cfRule>
  </conditionalFormatting>
  <conditionalFormatting sqref="E83:N98">
    <cfRule type="cellIs" dxfId="191" priority="10" operator="greaterThan">
      <formula>0.5</formula>
    </cfRule>
    <cfRule type="cellIs" dxfId="190" priority="9" operator="lessThan">
      <formula>-0.5</formula>
    </cfRule>
    <cfRule type="containsText" dxfId="189" priority="6" operator="containsText" text="NV">
      <formula>NOT(ISERROR(SEARCH("NV",E83)))</formula>
    </cfRule>
  </conditionalFormatting>
  <conditionalFormatting sqref="E84:N98">
    <cfRule type="cellIs" dxfId="188" priority="4" operator="greaterThan">
      <formula>0.5</formula>
    </cfRule>
    <cfRule type="cellIs" dxfId="187" priority="3" operator="lessThan">
      <formula>-0.5</formula>
    </cfRule>
    <cfRule type="containsText" dxfId="186" priority="2" operator="containsText" text="NV">
      <formula>NOT(ISERROR(SEARCH("NV",E84)))</formula>
    </cfRule>
  </conditionalFormatting>
  <conditionalFormatting sqref="E99:N114">
    <cfRule type="containsText" dxfId="185" priority="5" operator="containsText" text="check">
      <formula>NOT(ISERROR(SEARCH("check",E99)))</formula>
    </cfRule>
    <cfRule type="containsText" dxfId="184" priority="1" operator="containsText" text="NV">
      <formula>NOT(ISERROR(SEARCH("NV",E99)))</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rowBreaks count="1" manualBreakCount="1">
    <brk id="53" min="1" max="13" man="1"/>
  </rowBreaks>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Q257"/>
  <sheetViews>
    <sheetView zoomScale="140" zoomScaleNormal="140" workbookViewId="0">
      <pane xSplit="4" ySplit="7" topLeftCell="E32" activePane="bottomRight" state="frozen"/>
      <selection activeCell="E11" sqref="E11"/>
      <selection pane="topRight" activeCell="E11" sqref="E11"/>
      <selection pane="bottomLeft" activeCell="E11" sqref="E11"/>
      <selection pane="bottomRight" activeCell="K8" sqref="K8"/>
    </sheetView>
  </sheetViews>
  <sheetFormatPr baseColWidth="10" defaultColWidth="9.140625" defaultRowHeight="12.75" x14ac:dyDescent="0.2"/>
  <cols>
    <col min="1" max="1" width="13.42578125" style="232" hidden="1" customWidth="1"/>
    <col min="2" max="2" width="7.28515625" style="298" customWidth="1"/>
    <col min="3" max="3" width="33.28515625" style="232" customWidth="1"/>
    <col min="4" max="4" width="0.85546875" style="232" hidden="1" customWidth="1"/>
    <col min="5" max="14" width="10"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70"/>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694" t="s">
        <v>3340</v>
      </c>
      <c r="C2" s="74"/>
      <c r="D2" s="75"/>
      <c r="E2" s="76"/>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0"/>
      <c r="C3" s="77"/>
      <c r="D3" s="78"/>
      <c r="E3" s="142"/>
      <c r="F3" s="143"/>
      <c r="G3" s="1019" t="s">
        <v>2422</v>
      </c>
      <c r="H3" s="1019"/>
      <c r="I3" s="144" t="str">
        <f>Reporting_Period_Code</f>
        <v>2015</v>
      </c>
      <c r="J3" s="144"/>
      <c r="K3" s="143"/>
      <c r="L3" s="143"/>
      <c r="M3" s="145"/>
      <c r="N3" s="1013" t="s">
        <v>2334</v>
      </c>
      <c r="O3" s="125"/>
      <c r="P3" s="125"/>
      <c r="Q3" s="125"/>
    </row>
    <row r="4" spans="1:17" ht="12" customHeight="1" x14ac:dyDescent="0.2">
      <c r="B4" s="1030" t="s">
        <v>3318</v>
      </c>
      <c r="C4" s="1031"/>
      <c r="D4" s="79"/>
      <c r="E4" s="1010" t="s">
        <v>2330</v>
      </c>
      <c r="F4" s="1011"/>
      <c r="G4" s="1011"/>
      <c r="H4" s="1012"/>
      <c r="I4" s="1013" t="s">
        <v>2313</v>
      </c>
      <c r="J4" s="1013" t="s">
        <v>2314</v>
      </c>
      <c r="K4" s="1016" t="s">
        <v>2315</v>
      </c>
      <c r="L4" s="1013" t="s">
        <v>2333</v>
      </c>
      <c r="M4" s="1015" t="s">
        <v>2316</v>
      </c>
      <c r="N4" s="1014"/>
      <c r="O4" s="125"/>
      <c r="P4" s="1020" t="s">
        <v>2335</v>
      </c>
      <c r="Q4" s="1021"/>
    </row>
    <row r="5" spans="1:17" ht="30" customHeight="1" x14ac:dyDescent="0.2">
      <c r="B5" s="1030"/>
      <c r="C5" s="1031"/>
      <c r="D5" s="79"/>
      <c r="E5" s="495" t="s">
        <v>2331</v>
      </c>
      <c r="F5" s="496" t="s">
        <v>2332</v>
      </c>
      <c r="G5" s="496" t="s">
        <v>2333</v>
      </c>
      <c r="H5" s="497" t="s">
        <v>2312</v>
      </c>
      <c r="I5" s="1014"/>
      <c r="J5" s="1014"/>
      <c r="K5" s="1016"/>
      <c r="L5" s="1014"/>
      <c r="M5" s="1015"/>
      <c r="N5" s="1014"/>
      <c r="O5" s="125"/>
      <c r="P5" s="555" t="s">
        <v>2337</v>
      </c>
      <c r="Q5" s="556" t="s">
        <v>2336</v>
      </c>
    </row>
    <row r="6" spans="1:17" ht="30" hidden="1" customHeight="1" x14ac:dyDescent="0.2">
      <c r="B6" s="222"/>
      <c r="C6" s="223"/>
      <c r="D6" s="79"/>
      <c r="E6" s="146" t="s">
        <v>1406</v>
      </c>
      <c r="F6" s="216" t="s">
        <v>1407</v>
      </c>
      <c r="G6" s="216" t="s">
        <v>1419</v>
      </c>
      <c r="H6" s="217" t="s">
        <v>539</v>
      </c>
      <c r="I6" s="217" t="s">
        <v>1408</v>
      </c>
      <c r="J6" s="216" t="s">
        <v>1418</v>
      </c>
      <c r="K6" s="217" t="s">
        <v>542</v>
      </c>
      <c r="L6" s="216" t="s">
        <v>1420</v>
      </c>
      <c r="M6" s="221" t="s">
        <v>1409</v>
      </c>
      <c r="N6" s="221" t="s">
        <v>1421</v>
      </c>
      <c r="O6" s="125"/>
      <c r="P6" s="235"/>
      <c r="Q6" s="236"/>
    </row>
    <row r="7" spans="1:17" ht="10.5" customHeight="1" x14ac:dyDescent="0.2">
      <c r="A7" s="164"/>
      <c r="B7" s="161"/>
      <c r="C7" s="80"/>
      <c r="D7" s="80"/>
      <c r="E7" s="147" t="s">
        <v>537</v>
      </c>
      <c r="F7" s="148" t="s">
        <v>538</v>
      </c>
      <c r="G7" s="149" t="s">
        <v>140</v>
      </c>
      <c r="H7" s="148" t="s">
        <v>539</v>
      </c>
      <c r="I7" s="149" t="s">
        <v>540</v>
      </c>
      <c r="J7" s="148" t="s">
        <v>541</v>
      </c>
      <c r="K7" s="149" t="s">
        <v>542</v>
      </c>
      <c r="L7" s="148" t="s">
        <v>141</v>
      </c>
      <c r="M7" s="150" t="s">
        <v>543</v>
      </c>
      <c r="N7" s="150" t="s">
        <v>544</v>
      </c>
      <c r="O7" s="125"/>
      <c r="P7" s="237" t="s">
        <v>545</v>
      </c>
      <c r="Q7" s="238" t="s">
        <v>546</v>
      </c>
    </row>
    <row r="8" spans="1:17" ht="15" customHeight="1" x14ac:dyDescent="0.25">
      <c r="A8" s="164" t="s">
        <v>1517</v>
      </c>
      <c r="B8" s="162" t="s">
        <v>44</v>
      </c>
      <c r="C8" s="674" t="s">
        <v>2714</v>
      </c>
      <c r="D8" s="321" t="s">
        <v>33</v>
      </c>
      <c r="E8" s="90">
        <f t="shared" ref="E8:N8" si="0">IF(OR(E9="NA",E22="NA",E49="NA"),"NA",IF(AND(E9="",E22="",E49=""),"",SUM(E9)+SUM(E22)-SUM(E49)))</f>
        <v>-59668.490999999995</v>
      </c>
      <c r="F8" s="90">
        <f t="shared" si="0"/>
        <v>8201.3680000000004</v>
      </c>
      <c r="G8" s="90">
        <f t="shared" si="0"/>
        <v>-48.751000000000204</v>
      </c>
      <c r="H8" s="90">
        <f t="shared" si="0"/>
        <v>-51515.873999999996</v>
      </c>
      <c r="I8" s="90">
        <f t="shared" si="0"/>
        <v>58862.542999999998</v>
      </c>
      <c r="J8" s="90">
        <f t="shared" si="0"/>
        <v>324.86600000000089</v>
      </c>
      <c r="K8" s="90">
        <f t="shared" si="0"/>
        <v>10490.148000000001</v>
      </c>
      <c r="L8" s="90">
        <f t="shared" si="0"/>
        <v>-891.90900000000011</v>
      </c>
      <c r="M8" s="90">
        <f t="shared" si="0"/>
        <v>17269.774000000016</v>
      </c>
      <c r="N8" s="189">
        <f t="shared" si="0"/>
        <v>7346.6690000000126</v>
      </c>
      <c r="O8" s="243"/>
      <c r="P8" s="372">
        <f t="shared" ref="P8:P39" si="1">IF(OR(H8="NA",E8="NA",F8="NA",G8="NA"),"NA",SUM(H8)-SUM(E8:G8))</f>
        <v>0</v>
      </c>
      <c r="Q8" s="373">
        <f t="shared" ref="Q8:Q39" si="2">IF(OR(M8="NA",H8="NA",I8="NA",J8="NA",K8="NA",L8="NA"),"NA",SUM(M8)-SUM(H8:L8))</f>
        <v>1.0913936421275139E-11</v>
      </c>
    </row>
    <row r="9" spans="1:17" ht="15" customHeight="1" x14ac:dyDescent="0.25">
      <c r="A9" s="164" t="s">
        <v>1518</v>
      </c>
      <c r="B9" s="165" t="s">
        <v>143</v>
      </c>
      <c r="C9" s="675" t="s">
        <v>2715</v>
      </c>
      <c r="D9" s="154" t="s">
        <v>33</v>
      </c>
      <c r="E9" s="188">
        <f t="shared" ref="E9:N9" si="3">IF(OR(E10="NA",E15="NA",E16="NA",E17="NA"),"NA",IF(AND(E10="",E15="",E16="",E17=""),"",SUM(E10)+SUM(E15:E17)))</f>
        <v>5261.9920000000002</v>
      </c>
      <c r="F9" s="188">
        <f t="shared" si="3"/>
        <v>4163.1639999999998</v>
      </c>
      <c r="G9" s="188">
        <f t="shared" si="3"/>
        <v>0</v>
      </c>
      <c r="H9" s="188">
        <f t="shared" si="3"/>
        <v>9425.155999999999</v>
      </c>
      <c r="I9" s="188">
        <f t="shared" si="3"/>
        <v>51.289999999999992</v>
      </c>
      <c r="J9" s="188">
        <f t="shared" si="3"/>
        <v>1139.415</v>
      </c>
      <c r="K9" s="188">
        <f t="shared" si="3"/>
        <v>15050.550000000001</v>
      </c>
      <c r="L9" s="188">
        <f t="shared" si="3"/>
        <v>0</v>
      </c>
      <c r="M9" s="188">
        <f t="shared" si="3"/>
        <v>25666.411000000004</v>
      </c>
      <c r="N9" s="188">
        <f t="shared" si="3"/>
        <v>9476.4459999999981</v>
      </c>
      <c r="O9" s="243"/>
      <c r="P9" s="249">
        <f t="shared" si="1"/>
        <v>0</v>
      </c>
      <c r="Q9" s="250">
        <f t="shared" si="2"/>
        <v>3.637978807091713E-12</v>
      </c>
    </row>
    <row r="10" spans="1:17" ht="15" customHeight="1" x14ac:dyDescent="0.25">
      <c r="A10" s="164" t="s">
        <v>1519</v>
      </c>
      <c r="B10" s="163" t="s">
        <v>948</v>
      </c>
      <c r="C10" s="670" t="s">
        <v>2716</v>
      </c>
      <c r="D10" s="79" t="s">
        <v>33</v>
      </c>
      <c r="E10" s="94">
        <f>IF(OR(E11="NA",E12="NA",E13="NA",E14="NA"),"NA",IF(AND(E11="",E12="",E13="",E14=""),"",SUM(E11:E14)))</f>
        <v>5104.0640000000003</v>
      </c>
      <c r="F10" s="94">
        <f t="shared" ref="F10:N10" si="4">IF(OR(F11="NA",F12="NA",F13="NA",F14="NA"),"NA",IF(AND(F11="",F12="",F13="",F14=""),"",SUM(F11:F14)))</f>
        <v>3779.9549999999995</v>
      </c>
      <c r="G10" s="94">
        <f t="shared" si="4"/>
        <v>0</v>
      </c>
      <c r="H10" s="94">
        <f t="shared" si="4"/>
        <v>8884.0189999999984</v>
      </c>
      <c r="I10" s="94">
        <f t="shared" si="4"/>
        <v>23.052999999999997</v>
      </c>
      <c r="J10" s="94">
        <f t="shared" si="4"/>
        <v>1040.578</v>
      </c>
      <c r="K10" s="94">
        <f t="shared" si="4"/>
        <v>14560.311000000002</v>
      </c>
      <c r="L10" s="94">
        <f t="shared" si="4"/>
        <v>0</v>
      </c>
      <c r="M10" s="94">
        <f t="shared" si="4"/>
        <v>24507.961000000003</v>
      </c>
      <c r="N10" s="94">
        <f t="shared" si="4"/>
        <v>8907.0719999999983</v>
      </c>
      <c r="O10" s="243"/>
      <c r="P10" s="244">
        <f t="shared" si="1"/>
        <v>-1.8189894035458565E-12</v>
      </c>
      <c r="Q10" s="245">
        <f t="shared" si="2"/>
        <v>3.637978807091713E-12</v>
      </c>
    </row>
    <row r="11" spans="1:17" ht="10.35" customHeight="1" x14ac:dyDescent="0.25">
      <c r="A11" s="164" t="s">
        <v>1520</v>
      </c>
      <c r="B11" s="164" t="s">
        <v>949</v>
      </c>
      <c r="C11" s="671" t="s">
        <v>2717</v>
      </c>
      <c r="D11" s="79" t="s">
        <v>33</v>
      </c>
      <c r="E11" s="93">
        <v>4993.6639999999998</v>
      </c>
      <c r="F11" s="93">
        <v>3618.24</v>
      </c>
      <c r="G11" s="93">
        <v>0</v>
      </c>
      <c r="H11" s="93">
        <f t="shared" ref="H11:H16" si="5">IF(OR(E11="NA",F11="NA",G11="NA"),"NA",IF(AND(E11="",F11="",G11=""),"",SUM(E11:G11)))</f>
        <v>8611.9039999999986</v>
      </c>
      <c r="I11" s="93">
        <v>29.923999999999999</v>
      </c>
      <c r="J11" s="93">
        <v>967.12599999999998</v>
      </c>
      <c r="K11" s="93">
        <v>13805.433000000001</v>
      </c>
      <c r="L11" s="93">
        <v>0</v>
      </c>
      <c r="M11" s="93">
        <f t="shared" ref="M11:M16" si="6">IF(OR(H11="NA",I11="NA",J11="NA",K11="NA",L11="NA"),"NA",IF(AND(H11="",I11="",J11="",K11="",L11=""),"",SUM(H11:L11)))</f>
        <v>23414.387000000002</v>
      </c>
      <c r="N11" s="93">
        <f>H11+I11</f>
        <v>8641.8279999999995</v>
      </c>
      <c r="O11" s="243"/>
      <c r="P11" s="244">
        <f t="shared" si="1"/>
        <v>0</v>
      </c>
      <c r="Q11" s="245">
        <f t="shared" si="2"/>
        <v>0</v>
      </c>
    </row>
    <row r="12" spans="1:17" ht="10.35" customHeight="1" x14ac:dyDescent="0.25">
      <c r="A12" s="164" t="s">
        <v>1521</v>
      </c>
      <c r="B12" s="164" t="s">
        <v>950</v>
      </c>
      <c r="C12" s="671" t="s">
        <v>2718</v>
      </c>
      <c r="D12" s="79" t="s">
        <v>33</v>
      </c>
      <c r="E12" s="93">
        <v>136.83699999999999</v>
      </c>
      <c r="F12" s="93">
        <v>105.68899999999999</v>
      </c>
      <c r="G12" s="93">
        <v>0</v>
      </c>
      <c r="H12" s="93">
        <f t="shared" si="5"/>
        <v>242.52599999999998</v>
      </c>
      <c r="I12" s="696">
        <v>-1.655</v>
      </c>
      <c r="J12" s="93">
        <v>83.623999999999995</v>
      </c>
      <c r="K12" s="93">
        <v>721.428</v>
      </c>
      <c r="L12" s="93">
        <v>0</v>
      </c>
      <c r="M12" s="93">
        <f t="shared" si="6"/>
        <v>1045.923</v>
      </c>
      <c r="N12" s="696">
        <f t="shared" ref="N12:N14" si="7">H12+I12</f>
        <v>240.87099999999998</v>
      </c>
      <c r="O12" s="243"/>
      <c r="P12" s="244">
        <f t="shared" si="1"/>
        <v>0</v>
      </c>
      <c r="Q12" s="245">
        <f t="shared" si="2"/>
        <v>0</v>
      </c>
    </row>
    <row r="13" spans="1:17" ht="10.35" customHeight="1" x14ac:dyDescent="0.25">
      <c r="A13" s="164" t="s">
        <v>1522</v>
      </c>
      <c r="B13" s="164" t="s">
        <v>951</v>
      </c>
      <c r="C13" s="671" t="s">
        <v>2719</v>
      </c>
      <c r="D13" s="79" t="s">
        <v>33</v>
      </c>
      <c r="E13" s="93">
        <v>-26.437000000000001</v>
      </c>
      <c r="F13" s="93">
        <v>56.026000000000003</v>
      </c>
      <c r="G13" s="93">
        <v>0</v>
      </c>
      <c r="H13" s="93">
        <f t="shared" si="5"/>
        <v>29.589000000000002</v>
      </c>
      <c r="I13" s="696">
        <v>-5.2160000000000002</v>
      </c>
      <c r="J13" s="93">
        <v>-10.172000000000001</v>
      </c>
      <c r="K13" s="93">
        <v>33.450000000000003</v>
      </c>
      <c r="L13" s="93">
        <v>0</v>
      </c>
      <c r="M13" s="93">
        <f t="shared" si="6"/>
        <v>47.651000000000003</v>
      </c>
      <c r="N13" s="696">
        <f t="shared" si="7"/>
        <v>24.373000000000001</v>
      </c>
      <c r="O13" s="243"/>
      <c r="P13" s="244">
        <f t="shared" si="1"/>
        <v>0</v>
      </c>
      <c r="Q13" s="245">
        <f t="shared" si="2"/>
        <v>0</v>
      </c>
    </row>
    <row r="14" spans="1:17" ht="10.35" customHeight="1" x14ac:dyDescent="0.25">
      <c r="A14" s="164" t="s">
        <v>1862</v>
      </c>
      <c r="B14" s="164" t="s">
        <v>952</v>
      </c>
      <c r="C14" s="671" t="s">
        <v>2720</v>
      </c>
      <c r="D14" s="79" t="s">
        <v>33</v>
      </c>
      <c r="E14" s="93">
        <v>0</v>
      </c>
      <c r="F14" s="93">
        <v>0</v>
      </c>
      <c r="G14" s="93">
        <v>0</v>
      </c>
      <c r="H14" s="93">
        <f t="shared" si="5"/>
        <v>0</v>
      </c>
      <c r="I14" s="696">
        <v>0</v>
      </c>
      <c r="J14" s="93">
        <v>0</v>
      </c>
      <c r="K14" s="93">
        <v>0</v>
      </c>
      <c r="L14" s="93">
        <v>0</v>
      </c>
      <c r="M14" s="93">
        <f t="shared" si="6"/>
        <v>0</v>
      </c>
      <c r="N14" s="696">
        <f t="shared" si="7"/>
        <v>0</v>
      </c>
      <c r="O14" s="243"/>
      <c r="P14" s="244">
        <f t="shared" si="1"/>
        <v>0</v>
      </c>
      <c r="Q14" s="245">
        <f t="shared" si="2"/>
        <v>0</v>
      </c>
    </row>
    <row r="15" spans="1:17" ht="15" customHeight="1" x14ac:dyDescent="0.25">
      <c r="A15" s="164" t="s">
        <v>1523</v>
      </c>
      <c r="B15" s="163" t="s">
        <v>953</v>
      </c>
      <c r="C15" s="670" t="s">
        <v>2721</v>
      </c>
      <c r="D15" s="79" t="s">
        <v>33</v>
      </c>
      <c r="E15" s="94">
        <v>159.35</v>
      </c>
      <c r="F15" s="94">
        <v>601.66200000000003</v>
      </c>
      <c r="G15" s="94">
        <v>0</v>
      </c>
      <c r="H15" s="94">
        <f t="shared" si="5"/>
        <v>761.01200000000006</v>
      </c>
      <c r="I15" s="94">
        <v>30.103999999999999</v>
      </c>
      <c r="J15" s="94">
        <v>40.125999999999998</v>
      </c>
      <c r="K15" s="94">
        <v>9.1210000000000004</v>
      </c>
      <c r="L15" s="94">
        <v>0</v>
      </c>
      <c r="M15" s="94">
        <f t="shared" si="6"/>
        <v>840.36300000000006</v>
      </c>
      <c r="N15" s="94">
        <f>H15+I15</f>
        <v>791.1160000000001</v>
      </c>
      <c r="O15" s="243"/>
      <c r="P15" s="244">
        <f t="shared" si="1"/>
        <v>0</v>
      </c>
      <c r="Q15" s="245">
        <f t="shared" si="2"/>
        <v>0</v>
      </c>
    </row>
    <row r="16" spans="1:17" ht="15" customHeight="1" x14ac:dyDescent="0.25">
      <c r="A16" s="164" t="s">
        <v>1524</v>
      </c>
      <c r="B16" s="163" t="s">
        <v>954</v>
      </c>
      <c r="C16" s="670" t="s">
        <v>2722</v>
      </c>
      <c r="D16" s="79" t="s">
        <v>33</v>
      </c>
      <c r="E16" s="94">
        <v>5.5830000000000002</v>
      </c>
      <c r="F16" s="94">
        <v>3.4609999999999999</v>
      </c>
      <c r="G16" s="94">
        <v>0</v>
      </c>
      <c r="H16" s="94">
        <f t="shared" si="5"/>
        <v>9.0440000000000005</v>
      </c>
      <c r="I16" s="94">
        <v>2.3940000000000001</v>
      </c>
      <c r="J16" s="94">
        <v>10.231</v>
      </c>
      <c r="K16" s="94">
        <v>6.5440000000000005</v>
      </c>
      <c r="L16" s="94">
        <v>0</v>
      </c>
      <c r="M16" s="94">
        <f t="shared" si="6"/>
        <v>28.213000000000001</v>
      </c>
      <c r="N16" s="94">
        <f>H16+I16</f>
        <v>11.438000000000001</v>
      </c>
      <c r="O16" s="243"/>
      <c r="P16" s="244">
        <f t="shared" si="1"/>
        <v>0</v>
      </c>
      <c r="Q16" s="245">
        <f t="shared" si="2"/>
        <v>0</v>
      </c>
    </row>
    <row r="17" spans="1:17" ht="15" customHeight="1" x14ac:dyDescent="0.25">
      <c r="A17" s="164" t="s">
        <v>1525</v>
      </c>
      <c r="B17" s="163" t="s">
        <v>955</v>
      </c>
      <c r="C17" s="670" t="s">
        <v>2723</v>
      </c>
      <c r="D17" s="79" t="s">
        <v>33</v>
      </c>
      <c r="E17" s="94">
        <f t="shared" ref="E17:N17" si="8">IF(OR(E18="NA",E19="NA",E20="NA",E21="NA"),"NA",IF(AND(E18="",E19="",E20="",E21=""),"",SUM(E18:E21)))</f>
        <v>-7.0049999999999999</v>
      </c>
      <c r="F17" s="94">
        <f t="shared" si="8"/>
        <v>-221.91399999999999</v>
      </c>
      <c r="G17" s="94">
        <f t="shared" si="8"/>
        <v>0</v>
      </c>
      <c r="H17" s="94">
        <f t="shared" si="8"/>
        <v>-228.91899999999998</v>
      </c>
      <c r="I17" s="94">
        <f t="shared" si="8"/>
        <v>-4.2610000000000001</v>
      </c>
      <c r="J17" s="94">
        <f t="shared" si="8"/>
        <v>48.48</v>
      </c>
      <c r="K17" s="94">
        <f t="shared" si="8"/>
        <v>474.57400000000001</v>
      </c>
      <c r="L17" s="94">
        <f t="shared" si="8"/>
        <v>0</v>
      </c>
      <c r="M17" s="94">
        <f t="shared" si="8"/>
        <v>289.87400000000002</v>
      </c>
      <c r="N17" s="94">
        <f t="shared" si="8"/>
        <v>-233.17999999999998</v>
      </c>
      <c r="O17" s="243"/>
      <c r="P17" s="244">
        <f t="shared" si="1"/>
        <v>0</v>
      </c>
      <c r="Q17" s="245">
        <f t="shared" si="2"/>
        <v>0</v>
      </c>
    </row>
    <row r="18" spans="1:17" ht="10.35" customHeight="1" x14ac:dyDescent="0.25">
      <c r="A18" s="164" t="s">
        <v>1526</v>
      </c>
      <c r="B18" s="164" t="s">
        <v>956</v>
      </c>
      <c r="C18" s="671" t="s">
        <v>2724</v>
      </c>
      <c r="D18" s="79" t="s">
        <v>33</v>
      </c>
      <c r="E18" s="93">
        <v>-7.0049999999999999</v>
      </c>
      <c r="F18" s="93">
        <v>-221.91399999999999</v>
      </c>
      <c r="G18" s="93">
        <v>0</v>
      </c>
      <c r="H18" s="93">
        <f>IF(OR(E18="NA",F18="NA",G18="NA"),"NA",IF(AND(E18="",F18="",G18=""),"",SUM(E18:G18)))</f>
        <v>-228.91899999999998</v>
      </c>
      <c r="I18" s="93">
        <v>-4.2610000000000001</v>
      </c>
      <c r="J18" s="93">
        <v>48.48</v>
      </c>
      <c r="K18" s="93">
        <v>474.57400000000001</v>
      </c>
      <c r="L18" s="93">
        <v>0</v>
      </c>
      <c r="M18" s="93">
        <f>IF(OR(H18="NA",I18="NA",J18="NA",K18="NA",L18="NA"),"NA",IF(AND(H18="",I18="",J18="",K18="",L18=""),"",SUM(H18:L18)))</f>
        <v>289.87400000000002</v>
      </c>
      <c r="N18" s="93">
        <f>H18+I18</f>
        <v>-233.17999999999998</v>
      </c>
      <c r="O18" s="243"/>
      <c r="P18" s="244">
        <f t="shared" si="1"/>
        <v>0</v>
      </c>
      <c r="Q18" s="245">
        <f t="shared" si="2"/>
        <v>0</v>
      </c>
    </row>
    <row r="19" spans="1:17" ht="10.35" customHeight="1" x14ac:dyDescent="0.25">
      <c r="A19" s="164" t="s">
        <v>1527</v>
      </c>
      <c r="B19" s="164" t="s">
        <v>957</v>
      </c>
      <c r="C19" s="671" t="s">
        <v>2725</v>
      </c>
      <c r="D19" s="79" t="s">
        <v>33</v>
      </c>
      <c r="E19" s="93">
        <v>0</v>
      </c>
      <c r="F19" s="93">
        <v>0</v>
      </c>
      <c r="G19" s="93">
        <v>0</v>
      </c>
      <c r="H19" s="93">
        <f>IF(OR(E19="NA",F19="NA",G19="NA"),"NA",IF(AND(E19="",F19="",G19=""),"",SUM(E19:G19)))</f>
        <v>0</v>
      </c>
      <c r="I19" s="93">
        <v>0</v>
      </c>
      <c r="J19" s="93">
        <v>0</v>
      </c>
      <c r="K19" s="93">
        <v>0</v>
      </c>
      <c r="L19" s="93">
        <v>0</v>
      </c>
      <c r="M19" s="93">
        <f>IF(OR(H19="NA",I19="NA",J19="NA",K19="NA",L19="NA"),"NA",IF(AND(H19="",I19="",J19="",K19="",L19=""),"",SUM(H19:L19)))</f>
        <v>0</v>
      </c>
      <c r="N19" s="696">
        <f t="shared" ref="N19:N20" si="9">H19+I19</f>
        <v>0</v>
      </c>
      <c r="O19" s="243"/>
      <c r="P19" s="244">
        <f t="shared" si="1"/>
        <v>0</v>
      </c>
      <c r="Q19" s="245">
        <f t="shared" si="2"/>
        <v>0</v>
      </c>
    </row>
    <row r="20" spans="1:17" ht="10.35" customHeight="1" x14ac:dyDescent="0.25">
      <c r="A20" s="164" t="s">
        <v>1528</v>
      </c>
      <c r="B20" s="164" t="s">
        <v>958</v>
      </c>
      <c r="C20" s="671" t="s">
        <v>2726</v>
      </c>
      <c r="D20" s="79" t="s">
        <v>33</v>
      </c>
      <c r="E20" s="93">
        <v>0</v>
      </c>
      <c r="F20" s="93">
        <v>0</v>
      </c>
      <c r="G20" s="93">
        <v>0</v>
      </c>
      <c r="H20" s="93">
        <f>IF(OR(E20="NA",F20="NA",G20="NA"),"NA",IF(AND(E20="",F20="",G20=""),"",SUM(E20:G20)))</f>
        <v>0</v>
      </c>
      <c r="I20" s="93">
        <v>0</v>
      </c>
      <c r="J20" s="696">
        <v>0</v>
      </c>
      <c r="K20" s="696">
        <v>0</v>
      </c>
      <c r="L20" s="696">
        <v>0</v>
      </c>
      <c r="M20" s="93">
        <f>IF(OR(H20="NA",I20="NA",J20="NA",K20="NA",L20="NA"),"NA",IF(AND(H20="",I20="",J20="",K20="",L20=""),"",SUM(H20:L20)))</f>
        <v>0</v>
      </c>
      <c r="N20" s="696">
        <f t="shared" si="9"/>
        <v>0</v>
      </c>
      <c r="O20" s="243"/>
      <c r="P20" s="244">
        <f t="shared" si="1"/>
        <v>0</v>
      </c>
      <c r="Q20" s="245">
        <f t="shared" si="2"/>
        <v>0</v>
      </c>
    </row>
    <row r="21" spans="1:17" ht="10.35" customHeight="1" x14ac:dyDescent="0.25">
      <c r="A21" s="164" t="s">
        <v>1529</v>
      </c>
      <c r="B21" s="164" t="s">
        <v>959</v>
      </c>
      <c r="C21" s="671" t="s">
        <v>2727</v>
      </c>
      <c r="D21" s="79" t="s">
        <v>33</v>
      </c>
      <c r="E21" s="93">
        <v>0</v>
      </c>
      <c r="F21" s="93">
        <v>0</v>
      </c>
      <c r="G21" s="93">
        <v>0</v>
      </c>
      <c r="H21" s="93">
        <f>IF(OR(E21="NA",F21="NA",G21="NA"),"NA",IF(AND(E21="",F21="",G21=""),"",SUM(E21:G21)))</f>
        <v>0</v>
      </c>
      <c r="I21" s="93">
        <v>0</v>
      </c>
      <c r="J21" s="696">
        <v>0</v>
      </c>
      <c r="K21" s="696">
        <v>0</v>
      </c>
      <c r="L21" s="696">
        <v>0</v>
      </c>
      <c r="M21" s="93">
        <f>IF(OR(H21="NA",I21="NA",J21="NA",K21="NA",L21="NA"),"NA",IF(AND(H21="",I21="",J21="",K21="",L21=""),"",SUM(H21:L21)))</f>
        <v>0</v>
      </c>
      <c r="N21" s="93">
        <f>H21+I21</f>
        <v>0</v>
      </c>
      <c r="O21" s="243"/>
      <c r="P21" s="244">
        <f t="shared" si="1"/>
        <v>0</v>
      </c>
      <c r="Q21" s="245">
        <f t="shared" si="2"/>
        <v>0</v>
      </c>
    </row>
    <row r="22" spans="1:17" ht="15" customHeight="1" x14ac:dyDescent="0.25">
      <c r="A22" s="164" t="s">
        <v>1530</v>
      </c>
      <c r="B22" s="162" t="s">
        <v>960</v>
      </c>
      <c r="C22" s="669" t="s">
        <v>2728</v>
      </c>
      <c r="D22" s="321" t="s">
        <v>33</v>
      </c>
      <c r="E22" s="189">
        <f t="shared" ref="E22:N22" si="10">IF(OR(E23="NA",E24="NA",E25="NA",E26="NA",E27="NA",E28="NA",E29="NA",E30="NA"),"NA",IF(AND(E23="",E24="",E25="",E26="",E27="",E28="",E29="",E30=""),"",SUM(E23:E30)))</f>
        <v>-12375.9</v>
      </c>
      <c r="F22" s="189">
        <f t="shared" si="10"/>
        <v>3544.8040000000001</v>
      </c>
      <c r="G22" s="189">
        <f t="shared" si="10"/>
        <v>-4110.1350000000002</v>
      </c>
      <c r="H22" s="189">
        <f t="shared" si="10"/>
        <v>-12941.231</v>
      </c>
      <c r="I22" s="189">
        <f t="shared" si="10"/>
        <v>2641.7659999999996</v>
      </c>
      <c r="J22" s="189">
        <f t="shared" si="10"/>
        <v>71.212000000000899</v>
      </c>
      <c r="K22" s="189">
        <f t="shared" si="10"/>
        <v>739.24200000000019</v>
      </c>
      <c r="L22" s="189">
        <f t="shared" si="10"/>
        <v>-1565.383</v>
      </c>
      <c r="M22" s="189">
        <f t="shared" si="10"/>
        <v>-11054.394</v>
      </c>
      <c r="N22" s="189">
        <f t="shared" si="10"/>
        <v>-10299.465000000002</v>
      </c>
      <c r="O22" s="243"/>
      <c r="P22" s="325">
        <f t="shared" si="1"/>
        <v>0</v>
      </c>
      <c r="Q22" s="326">
        <f t="shared" si="2"/>
        <v>-1.8189894035458565E-12</v>
      </c>
    </row>
    <row r="23" spans="1:17" ht="12.2" customHeight="1" x14ac:dyDescent="0.25">
      <c r="A23" s="164" t="s">
        <v>1531</v>
      </c>
      <c r="B23" s="152" t="s">
        <v>131</v>
      </c>
      <c r="C23" s="668" t="s">
        <v>2729</v>
      </c>
      <c r="D23" s="79" t="s">
        <v>33</v>
      </c>
      <c r="E23" s="93">
        <f t="shared" ref="E23:N23" si="11">IF(OR(E32="NA",E41="NA"),"NA",IF(AND(E32="",E41=""),"",SUM(E32)+SUM(E41)))</f>
        <v>0</v>
      </c>
      <c r="F23" s="93">
        <f t="shared" si="11"/>
        <v>0</v>
      </c>
      <c r="G23" s="93">
        <f t="shared" si="11"/>
        <v>0</v>
      </c>
      <c r="H23" s="93">
        <f t="shared" si="11"/>
        <v>0</v>
      </c>
      <c r="I23" s="93">
        <f t="shared" si="11"/>
        <v>0</v>
      </c>
      <c r="J23" s="93">
        <f t="shared" si="11"/>
        <v>0</v>
      </c>
      <c r="K23" s="93">
        <f t="shared" si="11"/>
        <v>0</v>
      </c>
      <c r="L23" s="93">
        <f t="shared" si="11"/>
        <v>0</v>
      </c>
      <c r="M23" s="93">
        <f t="shared" si="11"/>
        <v>0</v>
      </c>
      <c r="N23" s="93">
        <f t="shared" si="11"/>
        <v>0</v>
      </c>
      <c r="O23" s="243"/>
      <c r="P23" s="244">
        <f t="shared" si="1"/>
        <v>0</v>
      </c>
      <c r="Q23" s="245">
        <f t="shared" si="2"/>
        <v>0</v>
      </c>
    </row>
    <row r="24" spans="1:17" s="374" customFormat="1" ht="10.35" customHeight="1" x14ac:dyDescent="0.25">
      <c r="A24" s="164" t="s">
        <v>1532</v>
      </c>
      <c r="B24" s="152" t="s">
        <v>961</v>
      </c>
      <c r="C24" s="668" t="s">
        <v>2730</v>
      </c>
      <c r="D24" s="79" t="s">
        <v>33</v>
      </c>
      <c r="E24" s="93">
        <f t="shared" ref="E24:N24" si="12">IF(OR(E33="NA",E42="NA"),"NA",IF(AND(E33="",E42=""),"",SUM(E33)+SUM(E42)))</f>
        <v>-9207.3669999999984</v>
      </c>
      <c r="F24" s="93">
        <f t="shared" si="12"/>
        <v>56.344999999999999</v>
      </c>
      <c r="G24" s="93">
        <f t="shared" si="12"/>
        <v>0</v>
      </c>
      <c r="H24" s="93">
        <f t="shared" si="12"/>
        <v>-9151.021999999999</v>
      </c>
      <c r="I24" s="93">
        <f t="shared" si="12"/>
        <v>219.84700000000001</v>
      </c>
      <c r="J24" s="93">
        <f t="shared" si="12"/>
        <v>-2968.9609999999998</v>
      </c>
      <c r="K24" s="93">
        <f t="shared" si="12"/>
        <v>-2136.7000000000003</v>
      </c>
      <c r="L24" s="93">
        <f t="shared" si="12"/>
        <v>-16.404</v>
      </c>
      <c r="M24" s="93">
        <f t="shared" si="12"/>
        <v>-14053.239999999998</v>
      </c>
      <c r="N24" s="93">
        <f t="shared" si="12"/>
        <v>-8931.1749999999993</v>
      </c>
      <c r="O24" s="243"/>
      <c r="P24" s="244">
        <f t="shared" si="1"/>
        <v>0</v>
      </c>
      <c r="Q24" s="245">
        <f t="shared" si="2"/>
        <v>1.8189894035458565E-12</v>
      </c>
    </row>
    <row r="25" spans="1:17" s="374" customFormat="1" ht="10.35" customHeight="1" x14ac:dyDescent="0.25">
      <c r="A25" s="164" t="s">
        <v>1533</v>
      </c>
      <c r="B25" s="152" t="s">
        <v>962</v>
      </c>
      <c r="C25" s="668" t="s">
        <v>2731</v>
      </c>
      <c r="D25" s="79" t="s">
        <v>33</v>
      </c>
      <c r="E25" s="93">
        <f t="shared" ref="E25:N25" si="13">IF(OR(E34="NA",E43="NA"),"NA",IF(AND(E34="",E43=""),"",SUM(E34)+SUM(E43)))</f>
        <v>2709.9670000000001</v>
      </c>
      <c r="F25" s="93">
        <f t="shared" si="13"/>
        <v>-2215.5129999999999</v>
      </c>
      <c r="G25" s="93">
        <f t="shared" si="13"/>
        <v>-239.43700000000001</v>
      </c>
      <c r="H25" s="93">
        <f t="shared" si="13"/>
        <v>255.01699999999997</v>
      </c>
      <c r="I25" s="93">
        <f t="shared" si="13"/>
        <v>728.57500000000005</v>
      </c>
      <c r="J25" s="93">
        <f t="shared" si="13"/>
        <v>38.01</v>
      </c>
      <c r="K25" s="93">
        <f t="shared" si="13"/>
        <v>-541.80799999999999</v>
      </c>
      <c r="L25" s="93">
        <f t="shared" si="13"/>
        <v>-6.8620000000000001</v>
      </c>
      <c r="M25" s="93">
        <f t="shared" si="13"/>
        <v>472.93200000000002</v>
      </c>
      <c r="N25" s="93">
        <f t="shared" si="13"/>
        <v>983.59199999999998</v>
      </c>
      <c r="O25" s="243"/>
      <c r="P25" s="244">
        <f t="shared" si="1"/>
        <v>-1.9895196601282805E-13</v>
      </c>
      <c r="Q25" s="245">
        <f t="shared" si="2"/>
        <v>5.6843418860808015E-14</v>
      </c>
    </row>
    <row r="26" spans="1:17" s="374" customFormat="1" ht="10.35" customHeight="1" x14ac:dyDescent="0.25">
      <c r="A26" s="164" t="s">
        <v>1534</v>
      </c>
      <c r="B26" s="152" t="s">
        <v>963</v>
      </c>
      <c r="C26" s="668" t="s">
        <v>2732</v>
      </c>
      <c r="D26" s="79" t="s">
        <v>33</v>
      </c>
      <c r="E26" s="93">
        <f t="shared" ref="E26:N26" si="14">IF(OR(E35="NA",E44="NA"),"NA",IF(AND(E35="",E44=""),"",SUM(E35)+SUM(E44)))</f>
        <v>4212.0969999999998</v>
      </c>
      <c r="F26" s="93">
        <f t="shared" si="14"/>
        <v>64.317999999999998</v>
      </c>
      <c r="G26" s="93">
        <f t="shared" si="14"/>
        <v>-8.0229999999999997</v>
      </c>
      <c r="H26" s="93">
        <f t="shared" si="14"/>
        <v>4268.3919999999998</v>
      </c>
      <c r="I26" s="93">
        <f t="shared" si="14"/>
        <v>1.5329999999999999</v>
      </c>
      <c r="J26" s="93">
        <f t="shared" si="14"/>
        <v>14.304</v>
      </c>
      <c r="K26" s="93">
        <f t="shared" si="14"/>
        <v>338.18400000000003</v>
      </c>
      <c r="L26" s="93">
        <f t="shared" si="14"/>
        <v>-106.54900000000001</v>
      </c>
      <c r="M26" s="93">
        <f t="shared" si="14"/>
        <v>4515.8640000000005</v>
      </c>
      <c r="N26" s="93">
        <f t="shared" si="14"/>
        <v>4269.9250000000002</v>
      </c>
      <c r="O26" s="243"/>
      <c r="P26" s="244">
        <f t="shared" si="1"/>
        <v>0</v>
      </c>
      <c r="Q26" s="245">
        <f t="shared" si="2"/>
        <v>0</v>
      </c>
    </row>
    <row r="27" spans="1:17" s="374" customFormat="1" ht="10.35" customHeight="1" x14ac:dyDescent="0.25">
      <c r="A27" s="164" t="s">
        <v>1535</v>
      </c>
      <c r="B27" s="152" t="s">
        <v>964</v>
      </c>
      <c r="C27" s="668" t="s">
        <v>2733</v>
      </c>
      <c r="D27" s="79" t="s">
        <v>33</v>
      </c>
      <c r="E27" s="93">
        <f t="shared" ref="E27:N27" si="15">IF(OR(E36="NA",E45="NA"),"NA",IF(AND(E36="",E45=""),"",SUM(E36)+SUM(E45)))</f>
        <v>-21020.495999999999</v>
      </c>
      <c r="F27" s="93">
        <f t="shared" si="15"/>
        <v>90.603999999999999</v>
      </c>
      <c r="G27" s="93">
        <f t="shared" si="15"/>
        <v>0</v>
      </c>
      <c r="H27" s="93">
        <f t="shared" si="15"/>
        <v>-20929.892</v>
      </c>
      <c r="I27" s="93">
        <f t="shared" si="15"/>
        <v>191.35499999999999</v>
      </c>
      <c r="J27" s="93">
        <f t="shared" si="15"/>
        <v>15.675000000000001</v>
      </c>
      <c r="K27" s="93">
        <f t="shared" si="15"/>
        <v>362.536</v>
      </c>
      <c r="L27" s="93">
        <f t="shared" si="15"/>
        <v>-1.0409999999999999</v>
      </c>
      <c r="M27" s="93">
        <f t="shared" si="15"/>
        <v>-20361.367000000002</v>
      </c>
      <c r="N27" s="93">
        <f t="shared" si="15"/>
        <v>-20738.537</v>
      </c>
      <c r="O27" s="243"/>
      <c r="P27" s="244">
        <f t="shared" si="1"/>
        <v>0</v>
      </c>
      <c r="Q27" s="245">
        <f t="shared" si="2"/>
        <v>0</v>
      </c>
    </row>
    <row r="28" spans="1:17" s="374" customFormat="1" ht="10.35" customHeight="1" x14ac:dyDescent="0.25">
      <c r="A28" s="164" t="s">
        <v>1536</v>
      </c>
      <c r="B28" s="152" t="s">
        <v>965</v>
      </c>
      <c r="C28" s="668" t="s">
        <v>2734</v>
      </c>
      <c r="D28" s="79" t="s">
        <v>33</v>
      </c>
      <c r="E28" s="93">
        <f t="shared" ref="E28:N28" si="16">IF(OR(E37="NA",E46="NA"),"NA",IF(AND(E37="",E46=""),"",SUM(E37)+SUM(E46)))</f>
        <v>0</v>
      </c>
      <c r="F28" s="93">
        <f t="shared" si="16"/>
        <v>0</v>
      </c>
      <c r="G28" s="93">
        <f t="shared" si="16"/>
        <v>0</v>
      </c>
      <c r="H28" s="93">
        <f t="shared" si="16"/>
        <v>0</v>
      </c>
      <c r="I28" s="93">
        <f t="shared" si="16"/>
        <v>0</v>
      </c>
      <c r="J28" s="93">
        <f t="shared" si="16"/>
        <v>0</v>
      </c>
      <c r="K28" s="93">
        <f t="shared" si="16"/>
        <v>0</v>
      </c>
      <c r="L28" s="93">
        <f t="shared" si="16"/>
        <v>0</v>
      </c>
      <c r="M28" s="93">
        <f t="shared" si="16"/>
        <v>0</v>
      </c>
      <c r="N28" s="93">
        <f t="shared" si="16"/>
        <v>0</v>
      </c>
      <c r="O28" s="243"/>
      <c r="P28" s="244">
        <f t="shared" si="1"/>
        <v>0</v>
      </c>
      <c r="Q28" s="245">
        <f t="shared" si="2"/>
        <v>0</v>
      </c>
    </row>
    <row r="29" spans="1:17" s="374" customFormat="1" ht="10.35" customHeight="1" x14ac:dyDescent="0.25">
      <c r="A29" s="164" t="s">
        <v>1537</v>
      </c>
      <c r="B29" s="152" t="s">
        <v>966</v>
      </c>
      <c r="C29" s="668" t="s">
        <v>2735</v>
      </c>
      <c r="D29" s="79" t="s">
        <v>33</v>
      </c>
      <c r="E29" s="93">
        <f t="shared" ref="E29:N29" si="17">IF(OR(E38="NA",E47="NA"),"NA",IF(AND(E38="",E47=""),"",SUM(E38)+SUM(E47)))</f>
        <v>0</v>
      </c>
      <c r="F29" s="93">
        <f t="shared" si="17"/>
        <v>0.83199999999999996</v>
      </c>
      <c r="G29" s="93">
        <f t="shared" si="17"/>
        <v>0</v>
      </c>
      <c r="H29" s="93">
        <f t="shared" si="17"/>
        <v>0.83199999999999996</v>
      </c>
      <c r="I29" s="93">
        <f t="shared" si="17"/>
        <v>0</v>
      </c>
      <c r="J29" s="93">
        <f t="shared" si="17"/>
        <v>0</v>
      </c>
      <c r="K29" s="93">
        <f t="shared" si="17"/>
        <v>0</v>
      </c>
      <c r="L29" s="93">
        <f t="shared" si="17"/>
        <v>0</v>
      </c>
      <c r="M29" s="93">
        <f t="shared" si="17"/>
        <v>0.83199999999999996</v>
      </c>
      <c r="N29" s="93">
        <f t="shared" si="17"/>
        <v>0.83199999999999996</v>
      </c>
      <c r="O29" s="243"/>
      <c r="P29" s="244">
        <f t="shared" si="1"/>
        <v>0</v>
      </c>
      <c r="Q29" s="245">
        <f t="shared" si="2"/>
        <v>0</v>
      </c>
    </row>
    <row r="30" spans="1:17" s="374" customFormat="1" ht="10.35" customHeight="1" x14ac:dyDescent="0.25">
      <c r="A30" s="164" t="s">
        <v>1538</v>
      </c>
      <c r="B30" s="152" t="s">
        <v>967</v>
      </c>
      <c r="C30" s="668" t="s">
        <v>2736</v>
      </c>
      <c r="D30" s="79" t="s">
        <v>33</v>
      </c>
      <c r="E30" s="93">
        <f t="shared" ref="E30:N30" si="18">IF(OR(E39="NA",E48="NA"),"NA",IF(AND(E39="",E48=""),"",SUM(E39)+SUM(E48)))</f>
        <v>10929.898999999999</v>
      </c>
      <c r="F30" s="93">
        <f t="shared" si="18"/>
        <v>5548.2179999999998</v>
      </c>
      <c r="G30" s="93">
        <f t="shared" si="18"/>
        <v>-3862.6750000000002</v>
      </c>
      <c r="H30" s="93">
        <f t="shared" si="18"/>
        <v>12615.441999999999</v>
      </c>
      <c r="I30" s="93">
        <f t="shared" si="18"/>
        <v>1500.4559999999999</v>
      </c>
      <c r="J30" s="93">
        <f t="shared" si="18"/>
        <v>2972.1840000000002</v>
      </c>
      <c r="K30" s="93">
        <f t="shared" si="18"/>
        <v>2717.03</v>
      </c>
      <c r="L30" s="93">
        <f t="shared" si="18"/>
        <v>-1434.527</v>
      </c>
      <c r="M30" s="93">
        <f t="shared" si="18"/>
        <v>18370.584999999999</v>
      </c>
      <c r="N30" s="93">
        <f t="shared" si="18"/>
        <v>14115.897999999999</v>
      </c>
      <c r="O30" s="243"/>
      <c r="P30" s="244">
        <f t="shared" si="1"/>
        <v>0</v>
      </c>
      <c r="Q30" s="245">
        <f t="shared" si="2"/>
        <v>0</v>
      </c>
    </row>
    <row r="31" spans="1:17" ht="15" customHeight="1" x14ac:dyDescent="0.25">
      <c r="A31" s="164" t="s">
        <v>1539</v>
      </c>
      <c r="B31" s="170" t="s">
        <v>968</v>
      </c>
      <c r="C31" s="676" t="s">
        <v>2737</v>
      </c>
      <c r="D31" s="79" t="s">
        <v>33</v>
      </c>
      <c r="E31" s="94">
        <f t="shared" ref="E31:N31" si="19">IF(OR(E32="NA",E33="NA",E34="NA",E35="NA",E36="NA",E37="NA",E38="NA",E39="NA"),"NA",IF(AND(E32="",E33="",E34="",E35="",E36="",E37="",E38="",E39=""),"",SUM(E32:E39)))</f>
        <v>-16969.552000000003</v>
      </c>
      <c r="F31" s="94">
        <f t="shared" si="19"/>
        <v>3472.3109999999997</v>
      </c>
      <c r="G31" s="94">
        <f t="shared" si="19"/>
        <v>-4110.1350000000002</v>
      </c>
      <c r="H31" s="94">
        <f t="shared" si="19"/>
        <v>-17607.376000000004</v>
      </c>
      <c r="I31" s="94">
        <f t="shared" si="19"/>
        <v>2641.7659999999996</v>
      </c>
      <c r="J31" s="94">
        <f t="shared" si="19"/>
        <v>77.815000000000509</v>
      </c>
      <c r="K31" s="94">
        <f t="shared" si="19"/>
        <v>738.68900000000031</v>
      </c>
      <c r="L31" s="94">
        <f t="shared" si="19"/>
        <v>-1565.383</v>
      </c>
      <c r="M31" s="94">
        <f t="shared" si="19"/>
        <v>-15714.489000000001</v>
      </c>
      <c r="N31" s="94">
        <f t="shared" si="19"/>
        <v>-14965.610000000002</v>
      </c>
      <c r="O31" s="243"/>
      <c r="P31" s="244">
        <f t="shared" si="1"/>
        <v>0</v>
      </c>
      <c r="Q31" s="245">
        <f t="shared" si="2"/>
        <v>1.8189894035458565E-12</v>
      </c>
    </row>
    <row r="32" spans="1:17" s="375" customFormat="1" ht="10.35" customHeight="1" x14ac:dyDescent="0.25">
      <c r="A32" s="164" t="s">
        <v>1863</v>
      </c>
      <c r="B32" s="152" t="s">
        <v>969</v>
      </c>
      <c r="C32" s="673" t="s">
        <v>2738</v>
      </c>
      <c r="D32" s="141" t="s">
        <v>33</v>
      </c>
      <c r="E32" s="93">
        <v>0</v>
      </c>
      <c r="F32" s="93">
        <v>0</v>
      </c>
      <c r="G32" s="93">
        <v>0</v>
      </c>
      <c r="H32" s="93">
        <f t="shared" ref="H32:H39" si="20">IF(OR(E32="NA",F32="NA",G32="NA"),"NA",IF(AND(E32="",F32="",G32=""),"",SUM(E32:G32)))</f>
        <v>0</v>
      </c>
      <c r="I32" s="93">
        <v>0</v>
      </c>
      <c r="J32" s="93"/>
      <c r="K32" s="93"/>
      <c r="L32" s="93"/>
      <c r="M32" s="93">
        <f t="shared" ref="M32:M39" si="21">IF(OR(H32="NA",I32="NA",J32="NA",K32="NA",L32="NA"),"NA",IF(AND(H32="",I32="",J32="",K32="",L32=""),"",SUM(H32:L32)))</f>
        <v>0</v>
      </c>
      <c r="N32" s="93">
        <f>H32+I32</f>
        <v>0</v>
      </c>
      <c r="O32" s="243"/>
      <c r="P32" s="244">
        <f t="shared" si="1"/>
        <v>0</v>
      </c>
      <c r="Q32" s="245">
        <f t="shared" si="2"/>
        <v>0</v>
      </c>
    </row>
    <row r="33" spans="1:17" ht="10.35" customHeight="1" x14ac:dyDescent="0.25">
      <c r="A33" s="164" t="s">
        <v>1540</v>
      </c>
      <c r="B33" s="152" t="s">
        <v>970</v>
      </c>
      <c r="C33" s="673" t="s">
        <v>2739</v>
      </c>
      <c r="D33" s="79" t="s">
        <v>33</v>
      </c>
      <c r="E33" s="93">
        <v>-12536.585999999999</v>
      </c>
      <c r="F33" s="93">
        <v>32.972999999999999</v>
      </c>
      <c r="G33" s="93">
        <v>0</v>
      </c>
      <c r="H33" s="93">
        <f t="shared" si="20"/>
        <v>-12503.612999999999</v>
      </c>
      <c r="I33" s="93">
        <v>219.84700000000001</v>
      </c>
      <c r="J33" s="93">
        <v>-2963.029</v>
      </c>
      <c r="K33" s="93">
        <v>-2137.2530000000002</v>
      </c>
      <c r="L33" s="93">
        <v>-16.404</v>
      </c>
      <c r="M33" s="93">
        <f t="shared" si="21"/>
        <v>-17400.451999999997</v>
      </c>
      <c r="N33" s="696">
        <f t="shared" ref="N33:N39" si="22">H33+I33</f>
        <v>-12283.766</v>
      </c>
      <c r="O33" s="243"/>
      <c r="P33" s="244">
        <f t="shared" si="1"/>
        <v>0</v>
      </c>
      <c r="Q33" s="245">
        <f t="shared" si="2"/>
        <v>0</v>
      </c>
    </row>
    <row r="34" spans="1:17" ht="10.35" customHeight="1" x14ac:dyDescent="0.25">
      <c r="A34" s="164" t="s">
        <v>1541</v>
      </c>
      <c r="B34" s="152" t="s">
        <v>971</v>
      </c>
      <c r="C34" s="673" t="s">
        <v>2740</v>
      </c>
      <c r="D34" s="79" t="s">
        <v>33</v>
      </c>
      <c r="E34" s="93">
        <v>2654.739</v>
      </c>
      <c r="F34" s="93">
        <v>-2257.2860000000001</v>
      </c>
      <c r="G34" s="93">
        <v>-239.43700000000001</v>
      </c>
      <c r="H34" s="93">
        <f t="shared" si="20"/>
        <v>158.01599999999996</v>
      </c>
      <c r="I34" s="696">
        <v>728.57500000000005</v>
      </c>
      <c r="J34" s="93">
        <v>38.680999999999997</v>
      </c>
      <c r="K34" s="93">
        <v>-541.80799999999999</v>
      </c>
      <c r="L34" s="93">
        <v>-6.8620000000000001</v>
      </c>
      <c r="M34" s="93">
        <f t="shared" si="21"/>
        <v>376.60200000000003</v>
      </c>
      <c r="N34" s="696">
        <f t="shared" si="22"/>
        <v>886.59100000000001</v>
      </c>
      <c r="O34" s="243"/>
      <c r="P34" s="244">
        <f t="shared" si="1"/>
        <v>0</v>
      </c>
      <c r="Q34" s="245">
        <f t="shared" si="2"/>
        <v>0</v>
      </c>
    </row>
    <row r="35" spans="1:17" ht="10.35" customHeight="1" x14ac:dyDescent="0.25">
      <c r="A35" s="164" t="s">
        <v>1542</v>
      </c>
      <c r="B35" s="152" t="s">
        <v>972</v>
      </c>
      <c r="C35" s="673" t="s">
        <v>2741</v>
      </c>
      <c r="D35" s="79" t="s">
        <v>33</v>
      </c>
      <c r="E35" s="93">
        <v>4212.0969999999998</v>
      </c>
      <c r="F35" s="93">
        <v>64.317999999999998</v>
      </c>
      <c r="G35" s="93">
        <v>-8.0229999999999997</v>
      </c>
      <c r="H35" s="93">
        <f t="shared" si="20"/>
        <v>4268.3919999999998</v>
      </c>
      <c r="I35" s="696">
        <v>1.5329999999999999</v>
      </c>
      <c r="J35" s="93">
        <v>14.304</v>
      </c>
      <c r="K35" s="93">
        <v>338.18400000000003</v>
      </c>
      <c r="L35" s="93">
        <v>-106.54900000000001</v>
      </c>
      <c r="M35" s="93">
        <f t="shared" si="21"/>
        <v>4515.8640000000005</v>
      </c>
      <c r="N35" s="696">
        <f t="shared" si="22"/>
        <v>4269.9250000000002</v>
      </c>
      <c r="O35" s="243"/>
      <c r="P35" s="244">
        <f t="shared" si="1"/>
        <v>0</v>
      </c>
      <c r="Q35" s="245">
        <f t="shared" si="2"/>
        <v>0</v>
      </c>
    </row>
    <row r="36" spans="1:17" ht="10.35" customHeight="1" x14ac:dyDescent="0.25">
      <c r="A36" s="164" t="s">
        <v>1543</v>
      </c>
      <c r="B36" s="152" t="s">
        <v>973</v>
      </c>
      <c r="C36" s="673" t="s">
        <v>2742</v>
      </c>
      <c r="D36" s="79" t="s">
        <v>33</v>
      </c>
      <c r="E36" s="93">
        <v>-22229.701000000001</v>
      </c>
      <c r="F36" s="93">
        <v>83.256</v>
      </c>
      <c r="G36" s="93">
        <v>0</v>
      </c>
      <c r="H36" s="93">
        <f t="shared" si="20"/>
        <v>-22146.445</v>
      </c>
      <c r="I36" s="696">
        <v>191.35499999999999</v>
      </c>
      <c r="J36" s="93">
        <v>15.675000000000001</v>
      </c>
      <c r="K36" s="93">
        <v>362.536</v>
      </c>
      <c r="L36" s="93">
        <v>-1.0409999999999999</v>
      </c>
      <c r="M36" s="93">
        <f t="shared" si="21"/>
        <v>-21577.920000000002</v>
      </c>
      <c r="N36" s="696">
        <f t="shared" si="22"/>
        <v>-21955.09</v>
      </c>
      <c r="O36" s="243"/>
      <c r="P36" s="244">
        <f t="shared" si="1"/>
        <v>0</v>
      </c>
      <c r="Q36" s="245">
        <f t="shared" si="2"/>
        <v>0</v>
      </c>
    </row>
    <row r="37" spans="1:17" ht="10.35" customHeight="1" x14ac:dyDescent="0.25">
      <c r="A37" s="164" t="s">
        <v>1544</v>
      </c>
      <c r="B37" s="152" t="s">
        <v>974</v>
      </c>
      <c r="C37" s="673" t="s">
        <v>2743</v>
      </c>
      <c r="D37" s="79" t="s">
        <v>33</v>
      </c>
      <c r="E37" s="93">
        <v>0</v>
      </c>
      <c r="F37" s="93">
        <v>0</v>
      </c>
      <c r="G37" s="93">
        <v>0</v>
      </c>
      <c r="H37" s="93">
        <f t="shared" si="20"/>
        <v>0</v>
      </c>
      <c r="I37" s="696">
        <v>0</v>
      </c>
      <c r="J37" s="93">
        <v>0</v>
      </c>
      <c r="K37" s="93">
        <v>0</v>
      </c>
      <c r="L37" s="93">
        <v>0</v>
      </c>
      <c r="M37" s="93">
        <f t="shared" si="21"/>
        <v>0</v>
      </c>
      <c r="N37" s="696">
        <f t="shared" si="22"/>
        <v>0</v>
      </c>
      <c r="O37" s="243"/>
      <c r="P37" s="244">
        <f t="shared" si="1"/>
        <v>0</v>
      </c>
      <c r="Q37" s="245">
        <f t="shared" si="2"/>
        <v>0</v>
      </c>
    </row>
    <row r="38" spans="1:17" ht="10.35" customHeight="1" x14ac:dyDescent="0.25">
      <c r="A38" s="164" t="s">
        <v>1545</v>
      </c>
      <c r="B38" s="152" t="s">
        <v>975</v>
      </c>
      <c r="C38" s="673" t="s">
        <v>2744</v>
      </c>
      <c r="D38" s="79" t="s">
        <v>33</v>
      </c>
      <c r="E38" s="93">
        <v>0</v>
      </c>
      <c r="F38" s="93">
        <v>0.83199999999999996</v>
      </c>
      <c r="G38" s="93">
        <v>0</v>
      </c>
      <c r="H38" s="93">
        <f t="shared" si="20"/>
        <v>0.83199999999999996</v>
      </c>
      <c r="I38" s="696">
        <v>0</v>
      </c>
      <c r="J38" s="93">
        <v>0</v>
      </c>
      <c r="K38" s="93">
        <v>0</v>
      </c>
      <c r="L38" s="93">
        <v>0</v>
      </c>
      <c r="M38" s="93">
        <f t="shared" si="21"/>
        <v>0.83199999999999996</v>
      </c>
      <c r="N38" s="696">
        <f t="shared" si="22"/>
        <v>0.83199999999999996</v>
      </c>
      <c r="O38" s="243"/>
      <c r="P38" s="244">
        <f t="shared" si="1"/>
        <v>0</v>
      </c>
      <c r="Q38" s="245">
        <f t="shared" si="2"/>
        <v>0</v>
      </c>
    </row>
    <row r="39" spans="1:17" ht="10.35" customHeight="1" x14ac:dyDescent="0.25">
      <c r="A39" s="164" t="s">
        <v>1546</v>
      </c>
      <c r="B39" s="152" t="s">
        <v>976</v>
      </c>
      <c r="C39" s="673" t="s">
        <v>2745</v>
      </c>
      <c r="D39" s="79" t="s">
        <v>33</v>
      </c>
      <c r="E39" s="93">
        <v>10929.898999999999</v>
      </c>
      <c r="F39" s="93">
        <v>5548.2179999999998</v>
      </c>
      <c r="G39" s="93">
        <v>-3862.6750000000002</v>
      </c>
      <c r="H39" s="93">
        <f t="shared" si="20"/>
        <v>12615.441999999999</v>
      </c>
      <c r="I39" s="696">
        <v>1500.4559999999999</v>
      </c>
      <c r="J39" s="93">
        <v>2972.1840000000002</v>
      </c>
      <c r="K39" s="93">
        <v>2717.03</v>
      </c>
      <c r="L39" s="93">
        <v>-1434.527</v>
      </c>
      <c r="M39" s="93">
        <f t="shared" si="21"/>
        <v>18370.584999999999</v>
      </c>
      <c r="N39" s="696">
        <f t="shared" si="22"/>
        <v>14115.897999999999</v>
      </c>
      <c r="O39" s="243"/>
      <c r="P39" s="244">
        <f t="shared" si="1"/>
        <v>0</v>
      </c>
      <c r="Q39" s="245">
        <f t="shared" si="2"/>
        <v>0</v>
      </c>
    </row>
    <row r="40" spans="1:17" ht="15" customHeight="1" x14ac:dyDescent="0.25">
      <c r="A40" s="164" t="s">
        <v>1547</v>
      </c>
      <c r="B40" s="170" t="s">
        <v>181</v>
      </c>
      <c r="C40" s="676" t="s">
        <v>2746</v>
      </c>
      <c r="D40" s="79" t="s">
        <v>33</v>
      </c>
      <c r="E40" s="94">
        <f t="shared" ref="E40:N40" si="23">IF(OR(E41="NA",E42="NA",E43="NA",E44="NA",E45="NA",E46="NA",E47="NA",E48="NA"),"NA",IF(AND(E41="",E42="",E43="",E44="",E45="",E46="",E47="",E48=""),"",SUM(E41:E48)))</f>
        <v>4593.652</v>
      </c>
      <c r="F40" s="94">
        <f t="shared" si="23"/>
        <v>72.493000000000009</v>
      </c>
      <c r="G40" s="94">
        <f t="shared" si="23"/>
        <v>0</v>
      </c>
      <c r="H40" s="94">
        <f t="shared" si="23"/>
        <v>4666.1450000000004</v>
      </c>
      <c r="I40" s="94">
        <f t="shared" si="23"/>
        <v>0</v>
      </c>
      <c r="J40" s="94">
        <f t="shared" si="23"/>
        <v>-6.6030000000000006</v>
      </c>
      <c r="K40" s="94">
        <f t="shared" si="23"/>
        <v>0.55300000000000005</v>
      </c>
      <c r="L40" s="94">
        <f t="shared" si="23"/>
        <v>0</v>
      </c>
      <c r="M40" s="94">
        <f t="shared" si="23"/>
        <v>4660.0949999999993</v>
      </c>
      <c r="N40" s="94">
        <f t="shared" si="23"/>
        <v>4666.1450000000004</v>
      </c>
      <c r="O40" s="243"/>
      <c r="P40" s="244">
        <f t="shared" ref="P40:P71" si="24">IF(OR(H40="NA",E40="NA",F40="NA",G40="NA"),"NA",SUM(H40)-SUM(E40:G40))</f>
        <v>0</v>
      </c>
      <c r="Q40" s="245">
        <f t="shared" ref="Q40:Q71" si="25">IF(OR(M40="NA",H40="NA",I40="NA",J40="NA",K40="NA",L40="NA"),"NA",SUM(M40)-SUM(H40:L40))</f>
        <v>-9.0949470177292824E-13</v>
      </c>
    </row>
    <row r="41" spans="1:17" ht="10.35" customHeight="1" x14ac:dyDescent="0.25">
      <c r="A41" s="164" t="s">
        <v>1548</v>
      </c>
      <c r="B41" s="152" t="s">
        <v>132</v>
      </c>
      <c r="C41" s="673" t="s">
        <v>2738</v>
      </c>
      <c r="D41" s="79" t="s">
        <v>33</v>
      </c>
      <c r="E41" s="94">
        <v>0</v>
      </c>
      <c r="F41" s="94">
        <v>0</v>
      </c>
      <c r="G41" s="94">
        <v>0</v>
      </c>
      <c r="H41" s="93">
        <f t="shared" ref="H41:H48" si="26">IF(OR(E41="NA",F41="NA",G41="NA"),"NA",IF(AND(E41="",F41="",G41=""),"",SUM(E41:G41)))</f>
        <v>0</v>
      </c>
      <c r="I41" s="93">
        <v>0</v>
      </c>
      <c r="J41" s="93">
        <v>0</v>
      </c>
      <c r="K41" s="95">
        <v>0</v>
      </c>
      <c r="L41" s="95">
        <v>0</v>
      </c>
      <c r="M41" s="93">
        <f t="shared" ref="M41:M48" si="27">IF(OR(H41="NA",I41="NA",J41="NA",K41="NA",L41="NA"),"NA",IF(AND(H41="",I41="",J41="",K41="",L41=""),"",SUM(H41:L41)))</f>
        <v>0</v>
      </c>
      <c r="N41" s="95">
        <f>H41+I41</f>
        <v>0</v>
      </c>
      <c r="O41" s="243"/>
      <c r="P41" s="244">
        <f t="shared" si="24"/>
        <v>0</v>
      </c>
      <c r="Q41" s="245">
        <f t="shared" si="25"/>
        <v>0</v>
      </c>
    </row>
    <row r="42" spans="1:17" ht="10.35" customHeight="1" x14ac:dyDescent="0.25">
      <c r="A42" s="164" t="s">
        <v>1549</v>
      </c>
      <c r="B42" s="152" t="s">
        <v>977</v>
      </c>
      <c r="C42" s="673" t="s">
        <v>2739</v>
      </c>
      <c r="D42" s="79" t="s">
        <v>33</v>
      </c>
      <c r="E42" s="93">
        <v>3329.2190000000001</v>
      </c>
      <c r="F42" s="93">
        <v>23.372</v>
      </c>
      <c r="G42" s="93">
        <v>0</v>
      </c>
      <c r="H42" s="93">
        <f t="shared" si="26"/>
        <v>3352.5909999999999</v>
      </c>
      <c r="I42" s="93">
        <v>0</v>
      </c>
      <c r="J42" s="93">
        <v>-5.9320000000000004</v>
      </c>
      <c r="K42" s="97">
        <v>0.55300000000000005</v>
      </c>
      <c r="L42" s="93">
        <v>0</v>
      </c>
      <c r="M42" s="93">
        <f t="shared" si="27"/>
        <v>3347.212</v>
      </c>
      <c r="N42" s="696">
        <f t="shared" ref="N42:N47" si="28">H42+I42</f>
        <v>3352.5909999999999</v>
      </c>
      <c r="O42" s="243"/>
      <c r="P42" s="244">
        <f t="shared" si="24"/>
        <v>0</v>
      </c>
      <c r="Q42" s="245">
        <f t="shared" si="25"/>
        <v>0</v>
      </c>
    </row>
    <row r="43" spans="1:17" ht="10.35" customHeight="1" x14ac:dyDescent="0.25">
      <c r="A43" s="164" t="s">
        <v>1550</v>
      </c>
      <c r="B43" s="152" t="s">
        <v>978</v>
      </c>
      <c r="C43" s="673" t="s">
        <v>2747</v>
      </c>
      <c r="D43" s="79" t="s">
        <v>33</v>
      </c>
      <c r="E43" s="93">
        <v>55.228000000000002</v>
      </c>
      <c r="F43" s="93">
        <v>41.773000000000003</v>
      </c>
      <c r="G43" s="93">
        <v>0</v>
      </c>
      <c r="H43" s="93">
        <f t="shared" si="26"/>
        <v>97.001000000000005</v>
      </c>
      <c r="I43" s="696">
        <v>0</v>
      </c>
      <c r="J43" s="93">
        <v>-0.67100000000000004</v>
      </c>
      <c r="K43" s="97">
        <v>0</v>
      </c>
      <c r="L43" s="93">
        <v>0</v>
      </c>
      <c r="M43" s="93">
        <f t="shared" si="27"/>
        <v>96.33</v>
      </c>
      <c r="N43" s="696">
        <f t="shared" si="28"/>
        <v>97.001000000000005</v>
      </c>
      <c r="O43" s="243"/>
      <c r="P43" s="244">
        <f t="shared" si="24"/>
        <v>0</v>
      </c>
      <c r="Q43" s="245">
        <f t="shared" si="25"/>
        <v>0</v>
      </c>
    </row>
    <row r="44" spans="1:17" ht="10.35" customHeight="1" x14ac:dyDescent="0.25">
      <c r="A44" s="164" t="s">
        <v>1551</v>
      </c>
      <c r="B44" s="152" t="s">
        <v>979</v>
      </c>
      <c r="C44" s="673" t="s">
        <v>2748</v>
      </c>
      <c r="D44" s="79" t="s">
        <v>33</v>
      </c>
      <c r="E44" s="93">
        <v>0</v>
      </c>
      <c r="F44" s="93">
        <v>0</v>
      </c>
      <c r="G44" s="93">
        <v>0</v>
      </c>
      <c r="H44" s="93">
        <f t="shared" si="26"/>
        <v>0</v>
      </c>
      <c r="I44" s="696">
        <v>0</v>
      </c>
      <c r="J44" s="93">
        <v>0</v>
      </c>
      <c r="K44" s="97">
        <v>0</v>
      </c>
      <c r="L44" s="93">
        <v>0</v>
      </c>
      <c r="M44" s="93">
        <f t="shared" si="27"/>
        <v>0</v>
      </c>
      <c r="N44" s="696">
        <f t="shared" si="28"/>
        <v>0</v>
      </c>
      <c r="O44" s="243"/>
      <c r="P44" s="244">
        <f t="shared" si="24"/>
        <v>0</v>
      </c>
      <c r="Q44" s="245">
        <f t="shared" si="25"/>
        <v>0</v>
      </c>
    </row>
    <row r="45" spans="1:17" ht="10.35" customHeight="1" x14ac:dyDescent="0.25">
      <c r="A45" s="164" t="s">
        <v>1552</v>
      </c>
      <c r="B45" s="152" t="s">
        <v>980</v>
      </c>
      <c r="C45" s="673" t="s">
        <v>2742</v>
      </c>
      <c r="D45" s="79" t="s">
        <v>33</v>
      </c>
      <c r="E45" s="93">
        <v>1209.2049999999999</v>
      </c>
      <c r="F45" s="93">
        <v>7.3479999999999999</v>
      </c>
      <c r="G45" s="93">
        <v>0</v>
      </c>
      <c r="H45" s="93">
        <f t="shared" si="26"/>
        <v>1216.5529999999999</v>
      </c>
      <c r="I45" s="696">
        <v>0</v>
      </c>
      <c r="J45" s="93">
        <v>0</v>
      </c>
      <c r="K45" s="97">
        <v>0</v>
      </c>
      <c r="L45" s="93">
        <v>0</v>
      </c>
      <c r="M45" s="93">
        <f t="shared" si="27"/>
        <v>1216.5529999999999</v>
      </c>
      <c r="N45" s="696">
        <f t="shared" si="28"/>
        <v>1216.5529999999999</v>
      </c>
      <c r="O45" s="243"/>
      <c r="P45" s="244">
        <f t="shared" si="24"/>
        <v>0</v>
      </c>
      <c r="Q45" s="245">
        <f t="shared" si="25"/>
        <v>0</v>
      </c>
    </row>
    <row r="46" spans="1:17" ht="10.35" customHeight="1" x14ac:dyDescent="0.25">
      <c r="A46" s="164" t="s">
        <v>1553</v>
      </c>
      <c r="B46" s="152" t="s">
        <v>981</v>
      </c>
      <c r="C46" s="673" t="s">
        <v>2749</v>
      </c>
      <c r="D46" s="79" t="s">
        <v>33</v>
      </c>
      <c r="E46" s="93">
        <v>0</v>
      </c>
      <c r="F46" s="93">
        <v>0</v>
      </c>
      <c r="G46" s="93">
        <v>0</v>
      </c>
      <c r="H46" s="93">
        <f t="shared" si="26"/>
        <v>0</v>
      </c>
      <c r="I46" s="696">
        <v>0</v>
      </c>
      <c r="J46" s="93">
        <v>0</v>
      </c>
      <c r="K46" s="97">
        <v>0</v>
      </c>
      <c r="L46" s="93">
        <v>0</v>
      </c>
      <c r="M46" s="93">
        <f t="shared" si="27"/>
        <v>0</v>
      </c>
      <c r="N46" s="696">
        <f t="shared" si="28"/>
        <v>0</v>
      </c>
      <c r="O46" s="243"/>
      <c r="P46" s="244">
        <f t="shared" si="24"/>
        <v>0</v>
      </c>
      <c r="Q46" s="245">
        <f t="shared" si="25"/>
        <v>0</v>
      </c>
    </row>
    <row r="47" spans="1:17" ht="10.35" customHeight="1" x14ac:dyDescent="0.25">
      <c r="A47" s="164" t="s">
        <v>1554</v>
      </c>
      <c r="B47" s="152" t="s">
        <v>982</v>
      </c>
      <c r="C47" s="673" t="s">
        <v>2750</v>
      </c>
      <c r="D47" s="79" t="s">
        <v>33</v>
      </c>
      <c r="E47" s="93">
        <v>0</v>
      </c>
      <c r="F47" s="93">
        <v>0</v>
      </c>
      <c r="G47" s="93">
        <v>0</v>
      </c>
      <c r="H47" s="93">
        <f t="shared" si="26"/>
        <v>0</v>
      </c>
      <c r="I47" s="696">
        <v>0</v>
      </c>
      <c r="J47" s="93">
        <v>0</v>
      </c>
      <c r="K47" s="97">
        <v>0</v>
      </c>
      <c r="L47" s="93">
        <v>0</v>
      </c>
      <c r="M47" s="93">
        <f t="shared" si="27"/>
        <v>0</v>
      </c>
      <c r="N47" s="696">
        <f t="shared" si="28"/>
        <v>0</v>
      </c>
      <c r="O47" s="243"/>
      <c r="P47" s="244">
        <f t="shared" si="24"/>
        <v>0</v>
      </c>
      <c r="Q47" s="245">
        <f t="shared" si="25"/>
        <v>0</v>
      </c>
    </row>
    <row r="48" spans="1:17" ht="10.35" customHeight="1" x14ac:dyDescent="0.25">
      <c r="A48" s="164" t="s">
        <v>1555</v>
      </c>
      <c r="B48" s="152" t="s">
        <v>983</v>
      </c>
      <c r="C48" s="673" t="s">
        <v>2751</v>
      </c>
      <c r="D48" s="79" t="s">
        <v>33</v>
      </c>
      <c r="E48" s="93">
        <v>0</v>
      </c>
      <c r="F48" s="93">
        <v>0</v>
      </c>
      <c r="G48" s="93">
        <v>0</v>
      </c>
      <c r="H48" s="93">
        <f t="shared" si="26"/>
        <v>0</v>
      </c>
      <c r="I48" s="696">
        <v>0</v>
      </c>
      <c r="J48" s="93">
        <v>0</v>
      </c>
      <c r="K48" s="97">
        <v>0</v>
      </c>
      <c r="L48" s="93">
        <v>0</v>
      </c>
      <c r="M48" s="93">
        <f t="shared" si="27"/>
        <v>0</v>
      </c>
      <c r="N48" s="93">
        <f>H48+I48</f>
        <v>0</v>
      </c>
      <c r="O48" s="243"/>
      <c r="P48" s="244">
        <f t="shared" si="24"/>
        <v>0</v>
      </c>
      <c r="Q48" s="245">
        <f t="shared" si="25"/>
        <v>0</v>
      </c>
    </row>
    <row r="49" spans="1:17" ht="15" customHeight="1" x14ac:dyDescent="0.25">
      <c r="A49" s="164" t="s">
        <v>1556</v>
      </c>
      <c r="B49" s="171" t="s">
        <v>984</v>
      </c>
      <c r="C49" s="674" t="s">
        <v>2752</v>
      </c>
      <c r="D49" s="321" t="s">
        <v>33</v>
      </c>
      <c r="E49" s="189">
        <f t="shared" ref="E49:N49" si="29">IF(OR(E50="NA",E51="NA",E52="NA",E53="NA",E54="NA",E55="NA",E61="NA",E62="NA"),"NA",IF(AND(E50="",E51="",E52="",E53="",E54="",E55="",E61="",E62=""),"",SUM(E50:E55)+SUM(E61:E62)))</f>
        <v>52554.582999999999</v>
      </c>
      <c r="F49" s="189">
        <f t="shared" si="29"/>
        <v>-493.4</v>
      </c>
      <c r="G49" s="189">
        <f t="shared" si="29"/>
        <v>-4061.384</v>
      </c>
      <c r="H49" s="189">
        <f t="shared" si="29"/>
        <v>47999.798999999999</v>
      </c>
      <c r="I49" s="189">
        <f t="shared" si="29"/>
        <v>-56169.487000000001</v>
      </c>
      <c r="J49" s="189">
        <f t="shared" si="29"/>
        <v>885.76099999999997</v>
      </c>
      <c r="K49" s="189">
        <f t="shared" si="29"/>
        <v>5299.6440000000002</v>
      </c>
      <c r="L49" s="189">
        <f t="shared" si="29"/>
        <v>-673.47399999999993</v>
      </c>
      <c r="M49" s="189">
        <f t="shared" si="29"/>
        <v>-2657.7570000000123</v>
      </c>
      <c r="N49" s="189">
        <f t="shared" si="29"/>
        <v>-8169.6880000000165</v>
      </c>
      <c r="O49" s="243"/>
      <c r="P49" s="325">
        <f t="shared" si="24"/>
        <v>0</v>
      </c>
      <c r="Q49" s="326">
        <f t="shared" si="25"/>
        <v>-1.0913936421275139E-11</v>
      </c>
    </row>
    <row r="50" spans="1:17" s="374" customFormat="1" ht="12.2" customHeight="1" x14ac:dyDescent="0.25">
      <c r="A50" s="164" t="s">
        <v>1557</v>
      </c>
      <c r="B50" s="152" t="s">
        <v>985</v>
      </c>
      <c r="C50" s="668" t="s">
        <v>2753</v>
      </c>
      <c r="D50" s="79" t="s">
        <v>33</v>
      </c>
      <c r="E50" s="93">
        <f>IF(+E72="","",+E72)</f>
        <v>0</v>
      </c>
      <c r="F50" s="93">
        <f t="shared" ref="F50:N50" si="30">IF(+F72="","",+F72)</f>
        <v>0</v>
      </c>
      <c r="G50" s="93">
        <f t="shared" si="30"/>
        <v>0</v>
      </c>
      <c r="H50" s="93">
        <f t="shared" si="30"/>
        <v>0</v>
      </c>
      <c r="I50" s="93">
        <f t="shared" si="30"/>
        <v>0</v>
      </c>
      <c r="J50" s="93">
        <f t="shared" si="30"/>
        <v>0</v>
      </c>
      <c r="K50" s="93">
        <f t="shared" si="30"/>
        <v>0</v>
      </c>
      <c r="L50" s="93">
        <f t="shared" si="30"/>
        <v>0</v>
      </c>
      <c r="M50" s="93">
        <f t="shared" si="30"/>
        <v>0</v>
      </c>
      <c r="N50" s="93">
        <f t="shared" si="30"/>
        <v>0</v>
      </c>
      <c r="O50" s="243"/>
      <c r="P50" s="244">
        <f t="shared" si="24"/>
        <v>0</v>
      </c>
      <c r="Q50" s="245">
        <f t="shared" si="25"/>
        <v>0</v>
      </c>
    </row>
    <row r="51" spans="1:17" s="374" customFormat="1" ht="10.35" customHeight="1" x14ac:dyDescent="0.25">
      <c r="A51" s="164" t="s">
        <v>1558</v>
      </c>
      <c r="B51" s="152" t="s">
        <v>986</v>
      </c>
      <c r="C51" s="668" t="s">
        <v>2754</v>
      </c>
      <c r="D51" s="79" t="s">
        <v>33</v>
      </c>
      <c r="E51" s="93">
        <f t="shared" ref="E51:N51" si="31">IF(OR(E64="NA",E73="NA"),"NA",IF(AND(E64="",E73=""),"",SUM(E64)+SUM(E73)))</f>
        <v>0</v>
      </c>
      <c r="F51" s="93">
        <f t="shared" si="31"/>
        <v>0</v>
      </c>
      <c r="G51" s="93">
        <f t="shared" si="31"/>
        <v>0</v>
      </c>
      <c r="H51" s="93">
        <f t="shared" si="31"/>
        <v>0</v>
      </c>
      <c r="I51" s="93">
        <f t="shared" si="31"/>
        <v>0</v>
      </c>
      <c r="J51" s="93">
        <f t="shared" si="31"/>
        <v>0</v>
      </c>
      <c r="K51" s="93">
        <f t="shared" si="31"/>
        <v>0</v>
      </c>
      <c r="L51" s="93">
        <f t="shared" si="31"/>
        <v>0</v>
      </c>
      <c r="M51" s="93">
        <f t="shared" si="31"/>
        <v>0</v>
      </c>
      <c r="N51" s="93">
        <f t="shared" si="31"/>
        <v>0</v>
      </c>
      <c r="O51" s="243"/>
      <c r="P51" s="244">
        <f t="shared" si="24"/>
        <v>0</v>
      </c>
      <c r="Q51" s="245">
        <f t="shared" si="25"/>
        <v>0</v>
      </c>
    </row>
    <row r="52" spans="1:17" s="374" customFormat="1" ht="10.35" customHeight="1" x14ac:dyDescent="0.25">
      <c r="A52" s="164" t="s">
        <v>1559</v>
      </c>
      <c r="B52" s="152" t="s">
        <v>987</v>
      </c>
      <c r="C52" s="668" t="s">
        <v>2755</v>
      </c>
      <c r="D52" s="79" t="s">
        <v>33</v>
      </c>
      <c r="E52" s="93">
        <f t="shared" ref="E52:N52" si="32">IF(OR(E65="NA",E74="NA"),"NA",IF(AND(E65="",E74=""),"",SUM(E65)+SUM(E74)))</f>
        <v>29882.257999999998</v>
      </c>
      <c r="F52" s="93">
        <f t="shared" si="32"/>
        <v>0</v>
      </c>
      <c r="G52" s="93">
        <f t="shared" si="32"/>
        <v>-239.43700000000001</v>
      </c>
      <c r="H52" s="93">
        <f t="shared" si="32"/>
        <v>29642.821</v>
      </c>
      <c r="I52" s="93">
        <f t="shared" si="32"/>
        <v>0.438</v>
      </c>
      <c r="J52" s="93">
        <f t="shared" si="32"/>
        <v>13.77</v>
      </c>
      <c r="K52" s="93">
        <f t="shared" si="32"/>
        <v>-300.02</v>
      </c>
      <c r="L52" s="93">
        <f t="shared" si="32"/>
        <v>-6.8620000000000001</v>
      </c>
      <c r="M52" s="93">
        <f t="shared" si="32"/>
        <v>29350.147000000001</v>
      </c>
      <c r="N52" s="93">
        <f t="shared" si="32"/>
        <v>29643.258999999998</v>
      </c>
      <c r="O52" s="243"/>
      <c r="P52" s="244">
        <f t="shared" si="24"/>
        <v>3.637978807091713E-12</v>
      </c>
      <c r="Q52" s="245">
        <f t="shared" si="25"/>
        <v>3.637978807091713E-12</v>
      </c>
    </row>
    <row r="53" spans="1:17" s="374" customFormat="1" ht="10.35" customHeight="1" x14ac:dyDescent="0.25">
      <c r="A53" s="164" t="s">
        <v>1560</v>
      </c>
      <c r="B53" s="152" t="s">
        <v>988</v>
      </c>
      <c r="C53" s="668" t="s">
        <v>2756</v>
      </c>
      <c r="D53" s="79" t="s">
        <v>33</v>
      </c>
      <c r="E53" s="93">
        <f t="shared" ref="E53:N53" si="33">IF(OR(E66="NA",E75="NA"),"NA",IF(AND(E66="",E75=""),"",SUM(E66)+SUM(E75)))</f>
        <v>19524.646000000001</v>
      </c>
      <c r="F53" s="93">
        <f t="shared" si="33"/>
        <v>905.27200000000005</v>
      </c>
      <c r="G53" s="93">
        <f t="shared" si="33"/>
        <v>-46.512</v>
      </c>
      <c r="H53" s="93">
        <f t="shared" si="33"/>
        <v>20383.405999999999</v>
      </c>
      <c r="I53" s="93">
        <f t="shared" si="33"/>
        <v>766.05700000000002</v>
      </c>
      <c r="J53" s="93">
        <f t="shared" si="33"/>
        <v>667.05399999999997</v>
      </c>
      <c r="K53" s="93">
        <f t="shared" si="33"/>
        <v>987.77500000000009</v>
      </c>
      <c r="L53" s="93">
        <f t="shared" si="33"/>
        <v>-41.128999999999998</v>
      </c>
      <c r="M53" s="93">
        <f t="shared" si="33"/>
        <v>22763.162999999997</v>
      </c>
      <c r="N53" s="93">
        <f t="shared" si="33"/>
        <v>21149.462999999996</v>
      </c>
      <c r="O53" s="243"/>
      <c r="P53" s="244">
        <f t="shared" si="24"/>
        <v>-3.637978807091713E-12</v>
      </c>
      <c r="Q53" s="245">
        <f t="shared" si="25"/>
        <v>-3.637978807091713E-12</v>
      </c>
    </row>
    <row r="54" spans="1:17" s="374" customFormat="1" ht="10.35" customHeight="1" x14ac:dyDescent="0.25">
      <c r="A54" s="164" t="s">
        <v>1561</v>
      </c>
      <c r="B54" s="152" t="s">
        <v>989</v>
      </c>
      <c r="C54" s="668" t="s">
        <v>2757</v>
      </c>
      <c r="D54" s="79" t="s">
        <v>33</v>
      </c>
      <c r="E54" s="93">
        <f t="shared" ref="E54:N54" si="34">IF(OR(E67="NA",E76="NA"),"NA",IF(AND(E67="",E76=""),"",SUM(E67)+SUM(E76)))</f>
        <v>0</v>
      </c>
      <c r="F54" s="93">
        <f t="shared" si="34"/>
        <v>0</v>
      </c>
      <c r="G54" s="93">
        <f t="shared" si="34"/>
        <v>0</v>
      </c>
      <c r="H54" s="93">
        <f t="shared" si="34"/>
        <v>0</v>
      </c>
      <c r="I54" s="93">
        <f t="shared" si="34"/>
        <v>0</v>
      </c>
      <c r="J54" s="93">
        <f t="shared" si="34"/>
        <v>0</v>
      </c>
      <c r="K54" s="93">
        <f t="shared" si="34"/>
        <v>0</v>
      </c>
      <c r="L54" s="93">
        <f t="shared" si="34"/>
        <v>0</v>
      </c>
      <c r="M54" s="93">
        <f t="shared" si="34"/>
        <v>0</v>
      </c>
      <c r="N54" s="93">
        <f t="shared" si="34"/>
        <v>0</v>
      </c>
      <c r="O54" s="243"/>
      <c r="P54" s="244">
        <f t="shared" si="24"/>
        <v>0</v>
      </c>
      <c r="Q54" s="245">
        <f t="shared" si="25"/>
        <v>0</v>
      </c>
    </row>
    <row r="55" spans="1:17" s="374" customFormat="1" ht="10.35" customHeight="1" x14ac:dyDescent="0.25">
      <c r="A55" s="164" t="s">
        <v>1562</v>
      </c>
      <c r="B55" s="152" t="s">
        <v>990</v>
      </c>
      <c r="C55" s="668" t="s">
        <v>2758</v>
      </c>
      <c r="D55" s="79" t="s">
        <v>33</v>
      </c>
      <c r="E55" s="93">
        <f t="shared" ref="E55:N55" si="35">IF(OR(E68="NA",E77="NA"),"NA",IF(AND(E68="",E77=""),"",SUM(E68)+SUM(E77)))</f>
        <v>0</v>
      </c>
      <c r="F55" s="93">
        <f t="shared" si="35"/>
        <v>0</v>
      </c>
      <c r="G55" s="93">
        <f t="shared" si="35"/>
        <v>0</v>
      </c>
      <c r="H55" s="93">
        <f t="shared" si="35"/>
        <v>0</v>
      </c>
      <c r="I55" s="93">
        <f t="shared" si="35"/>
        <v>0</v>
      </c>
      <c r="J55" s="93">
        <f t="shared" si="35"/>
        <v>0</v>
      </c>
      <c r="K55" s="93">
        <f t="shared" si="35"/>
        <v>0</v>
      </c>
      <c r="L55" s="93">
        <f t="shared" si="35"/>
        <v>0</v>
      </c>
      <c r="M55" s="93">
        <f t="shared" si="35"/>
        <v>0</v>
      </c>
      <c r="N55" s="93">
        <f t="shared" si="35"/>
        <v>0</v>
      </c>
      <c r="O55" s="243"/>
      <c r="P55" s="244">
        <f t="shared" si="24"/>
        <v>0</v>
      </c>
      <c r="Q55" s="245">
        <f t="shared" si="25"/>
        <v>0</v>
      </c>
    </row>
    <row r="56" spans="1:17" s="374" customFormat="1" ht="10.35" customHeight="1" x14ac:dyDescent="0.25">
      <c r="A56" s="164" t="s">
        <v>1864</v>
      </c>
      <c r="B56" s="152" t="s">
        <v>991</v>
      </c>
      <c r="C56" s="673" t="s">
        <v>2759</v>
      </c>
      <c r="D56" s="141" t="s">
        <v>33</v>
      </c>
      <c r="E56" s="93">
        <v>0</v>
      </c>
      <c r="F56" s="696">
        <v>0</v>
      </c>
      <c r="G56" s="696">
        <v>0</v>
      </c>
      <c r="H56" s="93">
        <f>IF(OR(E56="NA",F56="NA",G56="NA"),"NA",IF(AND(E56="",F56="",G56=""),"",SUM(E56:G56)))</f>
        <v>0</v>
      </c>
      <c r="I56" s="93">
        <f>G56</f>
        <v>0</v>
      </c>
      <c r="J56" s="93">
        <v>0</v>
      </c>
      <c r="K56" s="93">
        <v>0</v>
      </c>
      <c r="L56" s="93">
        <v>0</v>
      </c>
      <c r="M56" s="93">
        <f>IF(OR(H56="NA",I56="NA",J56="NA",K56="NA",L56="NA"),"NA",IF(AND(H56="",I56="",J56="",K56="",L56=""),"",SUM(H56:L56)))</f>
        <v>0</v>
      </c>
      <c r="N56" s="93">
        <f>H56+I56</f>
        <v>0</v>
      </c>
      <c r="O56" s="243"/>
      <c r="P56" s="244">
        <f t="shared" si="24"/>
        <v>0</v>
      </c>
      <c r="Q56" s="245">
        <f t="shared" si="25"/>
        <v>0</v>
      </c>
    </row>
    <row r="57" spans="1:17" s="374" customFormat="1" ht="10.35" customHeight="1" x14ac:dyDescent="0.25">
      <c r="A57" s="164" t="s">
        <v>1865</v>
      </c>
      <c r="B57" s="152" t="s">
        <v>992</v>
      </c>
      <c r="C57" s="673" t="s">
        <v>2760</v>
      </c>
      <c r="D57" s="141" t="s">
        <v>33</v>
      </c>
      <c r="E57" s="93">
        <v>0</v>
      </c>
      <c r="F57" s="696">
        <v>0</v>
      </c>
      <c r="G57" s="696">
        <v>0</v>
      </c>
      <c r="H57" s="93">
        <f>IF(OR(E57="NA",F57="NA",G57="NA"),"NA",IF(AND(E57="",F57="",G57=""),"",SUM(E57:G57)))</f>
        <v>0</v>
      </c>
      <c r="I57" s="696">
        <f t="shared" ref="I57:I60" si="36">G57</f>
        <v>0</v>
      </c>
      <c r="J57" s="93">
        <v>0</v>
      </c>
      <c r="K57" s="93">
        <v>0</v>
      </c>
      <c r="L57" s="93">
        <v>0</v>
      </c>
      <c r="M57" s="93">
        <f>IF(OR(H57="NA",I57="NA",J57="NA",K57="NA",L57="NA"),"NA",IF(AND(H57="",I57="",J57="",K57="",L57=""),"",SUM(H57:L57)))</f>
        <v>0</v>
      </c>
      <c r="N57" s="696">
        <f t="shared" ref="N57:N60" si="37">H57+I57</f>
        <v>0</v>
      </c>
      <c r="O57" s="243"/>
      <c r="P57" s="244">
        <f t="shared" si="24"/>
        <v>0</v>
      </c>
      <c r="Q57" s="245">
        <f t="shared" si="25"/>
        <v>0</v>
      </c>
    </row>
    <row r="58" spans="1:17" s="374" customFormat="1" ht="10.35" customHeight="1" x14ac:dyDescent="0.25">
      <c r="A58" s="164" t="s">
        <v>1866</v>
      </c>
      <c r="B58" s="152" t="s">
        <v>993</v>
      </c>
      <c r="C58" s="673" t="s">
        <v>2761</v>
      </c>
      <c r="D58" s="141" t="s">
        <v>33</v>
      </c>
      <c r="E58" s="93">
        <v>0</v>
      </c>
      <c r="F58" s="696">
        <v>0</v>
      </c>
      <c r="G58" s="696">
        <v>0</v>
      </c>
      <c r="H58" s="93">
        <f>IF(OR(E58="NA",F58="NA",G58="NA"),"NA",IF(AND(E58="",F58="",G58=""),"",SUM(E58:G58)))</f>
        <v>0</v>
      </c>
      <c r="I58" s="696">
        <f t="shared" si="36"/>
        <v>0</v>
      </c>
      <c r="J58" s="93">
        <v>0</v>
      </c>
      <c r="K58" s="93">
        <v>0</v>
      </c>
      <c r="L58" s="93">
        <v>0</v>
      </c>
      <c r="M58" s="93">
        <f>IF(OR(H58="NA",I58="NA",J58="NA",K58="NA",L58="NA"),"NA",IF(AND(H58="",I58="",J58="",K58="",L58=""),"",SUM(H58:L58)))</f>
        <v>0</v>
      </c>
      <c r="N58" s="696">
        <f t="shared" si="37"/>
        <v>0</v>
      </c>
      <c r="O58" s="243"/>
      <c r="P58" s="244">
        <f t="shared" si="24"/>
        <v>0</v>
      </c>
      <c r="Q58" s="245">
        <f t="shared" si="25"/>
        <v>0</v>
      </c>
    </row>
    <row r="59" spans="1:17" s="374" customFormat="1" ht="10.35" customHeight="1" x14ac:dyDescent="0.25">
      <c r="A59" s="164" t="s">
        <v>1867</v>
      </c>
      <c r="B59" s="152" t="s">
        <v>994</v>
      </c>
      <c r="C59" s="673" t="s">
        <v>2762</v>
      </c>
      <c r="D59" s="141" t="s">
        <v>33</v>
      </c>
      <c r="E59" s="93">
        <v>0</v>
      </c>
      <c r="F59" s="696">
        <v>0</v>
      </c>
      <c r="G59" s="696">
        <v>0</v>
      </c>
      <c r="H59" s="93">
        <f>IF(OR(E59="NA",F59="NA",G59="NA"),"NA",IF(AND(E59="",F59="",G59=""),"",SUM(E59:G59)))</f>
        <v>0</v>
      </c>
      <c r="I59" s="696">
        <f t="shared" si="36"/>
        <v>0</v>
      </c>
      <c r="J59" s="93">
        <v>0</v>
      </c>
      <c r="K59" s="93">
        <v>0</v>
      </c>
      <c r="L59" s="93">
        <v>0</v>
      </c>
      <c r="M59" s="93">
        <f>IF(OR(H59="NA",I59="NA",J59="NA",K59="NA",L59="NA"),"NA",IF(AND(H59="",I59="",J59="",K59="",L59=""),"",SUM(H59:L59)))</f>
        <v>0</v>
      </c>
      <c r="N59" s="696">
        <f t="shared" si="37"/>
        <v>0</v>
      </c>
      <c r="O59" s="243"/>
      <c r="P59" s="244">
        <f t="shared" si="24"/>
        <v>0</v>
      </c>
      <c r="Q59" s="245">
        <f t="shared" si="25"/>
        <v>0</v>
      </c>
    </row>
    <row r="60" spans="1:17" s="374" customFormat="1" ht="10.35" customHeight="1" x14ac:dyDescent="0.25">
      <c r="A60" s="164" t="s">
        <v>1868</v>
      </c>
      <c r="B60" s="152" t="s">
        <v>995</v>
      </c>
      <c r="C60" s="673" t="s">
        <v>2763</v>
      </c>
      <c r="D60" s="141" t="s">
        <v>33</v>
      </c>
      <c r="E60" s="93">
        <v>0</v>
      </c>
      <c r="F60" s="696">
        <v>0</v>
      </c>
      <c r="G60" s="696">
        <v>0</v>
      </c>
      <c r="H60" s="93">
        <f>IF(OR(E60="NA",F60="NA",G60="NA"),"NA",IF(AND(E60="",F60="",G60=""),"",SUM(E60:G60)))</f>
        <v>0</v>
      </c>
      <c r="I60" s="696">
        <f t="shared" si="36"/>
        <v>0</v>
      </c>
      <c r="J60" s="93">
        <v>0</v>
      </c>
      <c r="K60" s="93">
        <v>0</v>
      </c>
      <c r="L60" s="93">
        <v>0</v>
      </c>
      <c r="M60" s="93">
        <f>IF(OR(H60="NA",I60="NA",J60="NA",K60="NA",L60="NA"),"NA",IF(AND(H60="",I60="",J60="",K60="",L60=""),"",SUM(H60:L60)))</f>
        <v>0</v>
      </c>
      <c r="N60" s="696">
        <f t="shared" si="37"/>
        <v>0</v>
      </c>
      <c r="O60" s="243"/>
      <c r="P60" s="244">
        <f t="shared" si="24"/>
        <v>0</v>
      </c>
      <c r="Q60" s="245">
        <f t="shared" si="25"/>
        <v>0</v>
      </c>
    </row>
    <row r="61" spans="1:17" s="374" customFormat="1" ht="10.35" customHeight="1" x14ac:dyDescent="0.25">
      <c r="A61" s="164" t="s">
        <v>1563</v>
      </c>
      <c r="B61" s="152" t="s">
        <v>996</v>
      </c>
      <c r="C61" s="668" t="s">
        <v>2764</v>
      </c>
      <c r="D61" s="79" t="s">
        <v>33</v>
      </c>
      <c r="E61" s="93">
        <f t="shared" ref="E61:N61" si="38">IF(OR(E69="NA",E78="NA"),"NA",IF(AND(E69="",E78=""),"",SUM(E69)+SUM(E78)))</f>
        <v>-412.68900000000002</v>
      </c>
      <c r="F61" s="93">
        <f t="shared" si="38"/>
        <v>-6.548</v>
      </c>
      <c r="G61" s="93">
        <f t="shared" si="38"/>
        <v>0</v>
      </c>
      <c r="H61" s="93">
        <f t="shared" si="38"/>
        <v>-419.23700000000002</v>
      </c>
      <c r="I61" s="93">
        <f t="shared" si="38"/>
        <v>0</v>
      </c>
      <c r="J61" s="93">
        <f t="shared" si="38"/>
        <v>0</v>
      </c>
      <c r="K61" s="93">
        <f t="shared" si="38"/>
        <v>0</v>
      </c>
      <c r="L61" s="93">
        <f t="shared" si="38"/>
        <v>0</v>
      </c>
      <c r="M61" s="93">
        <f t="shared" si="38"/>
        <v>-419.23700000000002</v>
      </c>
      <c r="N61" s="93">
        <f t="shared" si="38"/>
        <v>-419.23700000000002</v>
      </c>
      <c r="O61" s="243"/>
      <c r="P61" s="244">
        <f t="shared" si="24"/>
        <v>0</v>
      </c>
      <c r="Q61" s="245">
        <f t="shared" si="25"/>
        <v>0</v>
      </c>
    </row>
    <row r="62" spans="1:17" s="374" customFormat="1" ht="10.35" customHeight="1" x14ac:dyDescent="0.25">
      <c r="A62" s="164" t="s">
        <v>1564</v>
      </c>
      <c r="B62" s="152" t="s">
        <v>997</v>
      </c>
      <c r="C62" s="668" t="s">
        <v>2765</v>
      </c>
      <c r="D62" s="79" t="s">
        <v>33</v>
      </c>
      <c r="E62" s="93">
        <f t="shared" ref="E62:N62" si="39">IF(OR(E70="NA",E79="NA"),"NA",IF(AND(E70="",E79=""),"",SUM(E70)+SUM(E79)))</f>
        <v>3560.3679999999999</v>
      </c>
      <c r="F62" s="93">
        <f t="shared" si="39"/>
        <v>-1392.124</v>
      </c>
      <c r="G62" s="93">
        <f t="shared" si="39"/>
        <v>-3775.4349999999999</v>
      </c>
      <c r="H62" s="93">
        <f t="shared" si="39"/>
        <v>-1607.191</v>
      </c>
      <c r="I62" s="93">
        <f t="shared" si="39"/>
        <v>-56935.982000000004</v>
      </c>
      <c r="J62" s="93">
        <f t="shared" si="39"/>
        <v>204.93700000000001</v>
      </c>
      <c r="K62" s="93">
        <f t="shared" si="39"/>
        <v>4611.8890000000001</v>
      </c>
      <c r="L62" s="93">
        <f t="shared" si="39"/>
        <v>-625.48299999999995</v>
      </c>
      <c r="M62" s="93">
        <f t="shared" si="39"/>
        <v>-54351.830000000009</v>
      </c>
      <c r="N62" s="93">
        <f t="shared" si="39"/>
        <v>-58543.17300000001</v>
      </c>
      <c r="O62" s="243"/>
      <c r="P62" s="244">
        <f t="shared" si="24"/>
        <v>2.2737367544323206E-13</v>
      </c>
      <c r="Q62" s="245">
        <f t="shared" si="25"/>
        <v>-7.2759576141834259E-12</v>
      </c>
    </row>
    <row r="63" spans="1:17" ht="15" customHeight="1" x14ac:dyDescent="0.25">
      <c r="A63" s="164" t="s">
        <v>1565</v>
      </c>
      <c r="B63" s="170" t="s">
        <v>998</v>
      </c>
      <c r="C63" s="676" t="s">
        <v>2766</v>
      </c>
      <c r="D63" s="79" t="s">
        <v>33</v>
      </c>
      <c r="E63" s="94">
        <f>IF(OR(E64="NA",E65="NA",E66="NA",E67="NA",E68="NA",E69="NA",E70="NA"),"NA",IF(AND(E64="",E65="",E66="",E67="",E68="",E69="",E70=""),"",SUM(E64:E70)))</f>
        <v>12010.316999999999</v>
      </c>
      <c r="F63" s="94">
        <f t="shared" ref="F63:N63" si="40">IF(OR(F64="NA",F65="NA",F66="NA",F67="NA",F68="NA",F69="NA",F70="NA"),"NA",IF(AND(F64="",F65="",F66="",F67="",F68="",F69="",F70=""),"",SUM(F64:F70)))</f>
        <v>-1375.963</v>
      </c>
      <c r="G63" s="94">
        <f t="shared" si="40"/>
        <v>-4061.384</v>
      </c>
      <c r="H63" s="94">
        <f t="shared" si="40"/>
        <v>6572.9700000000012</v>
      </c>
      <c r="I63" s="94">
        <f t="shared" si="40"/>
        <v>-56098.497000000003</v>
      </c>
      <c r="J63" s="94">
        <f t="shared" si="40"/>
        <v>663.56099999999992</v>
      </c>
      <c r="K63" s="94">
        <f t="shared" si="40"/>
        <v>5084.8670000000002</v>
      </c>
      <c r="L63" s="94">
        <f t="shared" si="40"/>
        <v>-673.47399999999993</v>
      </c>
      <c r="M63" s="94">
        <f t="shared" si="40"/>
        <v>-44450.573000000004</v>
      </c>
      <c r="N63" s="94">
        <f t="shared" si="40"/>
        <v>-49525.527000000002</v>
      </c>
      <c r="O63" s="243"/>
      <c r="P63" s="244">
        <f t="shared" si="24"/>
        <v>1.8189894035458565E-12</v>
      </c>
      <c r="Q63" s="245">
        <f t="shared" si="25"/>
        <v>0</v>
      </c>
    </row>
    <row r="64" spans="1:17" ht="10.35" customHeight="1" x14ac:dyDescent="0.25">
      <c r="A64" s="164" t="s">
        <v>1566</v>
      </c>
      <c r="B64" s="152" t="s">
        <v>999</v>
      </c>
      <c r="C64" s="673" t="s">
        <v>2739</v>
      </c>
      <c r="D64" s="79" t="s">
        <v>33</v>
      </c>
      <c r="E64" s="93">
        <v>0</v>
      </c>
      <c r="F64" s="93">
        <v>0</v>
      </c>
      <c r="G64" s="93">
        <v>0</v>
      </c>
      <c r="H64" s="93">
        <f t="shared" ref="H64:H70" si="41">IF(OR(E64="NA",F64="NA",G64="NA"),"NA",IF(AND(E64="",F64="",G64=""),"",SUM(E64:G64)))</f>
        <v>0</v>
      </c>
      <c r="I64" s="93">
        <v>0</v>
      </c>
      <c r="J64" s="93">
        <v>0</v>
      </c>
      <c r="K64" s="93">
        <v>0</v>
      </c>
      <c r="L64" s="93">
        <v>0</v>
      </c>
      <c r="M64" s="93">
        <f t="shared" ref="M64:M70" si="42">IF(OR(H64="NA",I64="NA",J64="NA",K64="NA",L64="NA"),"NA",IF(AND(H64="",I64="",J64="",K64="",L64=""),"",SUM(H64:L64)))</f>
        <v>0</v>
      </c>
      <c r="N64" s="93">
        <f>H64+I64</f>
        <v>0</v>
      </c>
      <c r="O64" s="243"/>
      <c r="P64" s="244">
        <f t="shared" si="24"/>
        <v>0</v>
      </c>
      <c r="Q64" s="245">
        <f t="shared" si="25"/>
        <v>0</v>
      </c>
    </row>
    <row r="65" spans="1:17" ht="10.35" customHeight="1" x14ac:dyDescent="0.25">
      <c r="A65" s="164" t="s">
        <v>1567</v>
      </c>
      <c r="B65" s="152" t="s">
        <v>1000</v>
      </c>
      <c r="C65" s="673" t="s">
        <v>2740</v>
      </c>
      <c r="D65" s="79" t="s">
        <v>33</v>
      </c>
      <c r="E65" s="93">
        <v>6454.9769999999999</v>
      </c>
      <c r="F65" s="93">
        <v>0</v>
      </c>
      <c r="G65" s="93">
        <v>-239.43700000000001</v>
      </c>
      <c r="H65" s="93">
        <f t="shared" si="41"/>
        <v>6215.54</v>
      </c>
      <c r="I65" s="696">
        <v>0.438</v>
      </c>
      <c r="J65" s="93">
        <v>13.77</v>
      </c>
      <c r="K65" s="93">
        <v>-300.02</v>
      </c>
      <c r="L65" s="93">
        <v>-6.8620000000000001</v>
      </c>
      <c r="M65" s="93">
        <f t="shared" si="42"/>
        <v>5922.8660000000009</v>
      </c>
      <c r="N65" s="696">
        <f t="shared" ref="N65:N70" si="43">H65+I65</f>
        <v>6215.9780000000001</v>
      </c>
      <c r="O65" s="243"/>
      <c r="P65" s="244">
        <f t="shared" si="24"/>
        <v>0</v>
      </c>
      <c r="Q65" s="245">
        <f t="shared" si="25"/>
        <v>0</v>
      </c>
    </row>
    <row r="66" spans="1:17" ht="10.35" customHeight="1" x14ac:dyDescent="0.25">
      <c r="A66" s="164" t="s">
        <v>1568</v>
      </c>
      <c r="B66" s="152" t="s">
        <v>1001</v>
      </c>
      <c r="C66" s="673" t="s">
        <v>2741</v>
      </c>
      <c r="D66" s="79" t="s">
        <v>33</v>
      </c>
      <c r="E66" s="93">
        <v>2732.8980000000001</v>
      </c>
      <c r="F66" s="93">
        <v>28.547000000000001</v>
      </c>
      <c r="G66" s="93">
        <v>-46.512</v>
      </c>
      <c r="H66" s="93">
        <f t="shared" si="41"/>
        <v>2714.933</v>
      </c>
      <c r="I66" s="696">
        <v>837.04700000000003</v>
      </c>
      <c r="J66" s="93">
        <v>449.94299999999998</v>
      </c>
      <c r="K66" s="93">
        <v>775.31100000000004</v>
      </c>
      <c r="L66" s="93">
        <v>-41.128999999999998</v>
      </c>
      <c r="M66" s="93">
        <f t="shared" si="42"/>
        <v>4736.1049999999996</v>
      </c>
      <c r="N66" s="696">
        <f t="shared" si="43"/>
        <v>3551.98</v>
      </c>
      <c r="O66" s="243"/>
      <c r="P66" s="244">
        <f t="shared" si="24"/>
        <v>0</v>
      </c>
      <c r="Q66" s="245">
        <f t="shared" si="25"/>
        <v>0</v>
      </c>
    </row>
    <row r="67" spans="1:17" ht="10.35" customHeight="1" x14ac:dyDescent="0.25">
      <c r="A67" s="164" t="s">
        <v>1569</v>
      </c>
      <c r="B67" s="152" t="s">
        <v>1002</v>
      </c>
      <c r="C67" s="673" t="s">
        <v>2742</v>
      </c>
      <c r="D67" s="79" t="s">
        <v>33</v>
      </c>
      <c r="E67" s="93">
        <v>0</v>
      </c>
      <c r="F67" s="93">
        <v>0</v>
      </c>
      <c r="G67" s="93">
        <v>0</v>
      </c>
      <c r="H67" s="93">
        <f t="shared" si="41"/>
        <v>0</v>
      </c>
      <c r="I67" s="696">
        <v>0</v>
      </c>
      <c r="J67" s="93">
        <v>0</v>
      </c>
      <c r="K67" s="93">
        <v>0</v>
      </c>
      <c r="L67" s="93">
        <v>0</v>
      </c>
      <c r="M67" s="93">
        <f t="shared" si="42"/>
        <v>0</v>
      </c>
      <c r="N67" s="696">
        <f t="shared" si="43"/>
        <v>0</v>
      </c>
      <c r="O67" s="243"/>
      <c r="P67" s="244">
        <f t="shared" si="24"/>
        <v>0</v>
      </c>
      <c r="Q67" s="245">
        <f t="shared" si="25"/>
        <v>0</v>
      </c>
    </row>
    <row r="68" spans="1:17" ht="10.35" customHeight="1" x14ac:dyDescent="0.25">
      <c r="A68" s="164" t="s">
        <v>1570</v>
      </c>
      <c r="B68" s="152" t="s">
        <v>1003</v>
      </c>
      <c r="C68" s="673" t="s">
        <v>2743</v>
      </c>
      <c r="D68" s="79" t="s">
        <v>33</v>
      </c>
      <c r="E68" s="93">
        <v>0</v>
      </c>
      <c r="F68" s="93">
        <v>0</v>
      </c>
      <c r="G68" s="93">
        <v>0</v>
      </c>
      <c r="H68" s="93">
        <f t="shared" si="41"/>
        <v>0</v>
      </c>
      <c r="I68" s="696">
        <v>0</v>
      </c>
      <c r="J68" s="93">
        <v>0</v>
      </c>
      <c r="K68" s="93">
        <v>0</v>
      </c>
      <c r="L68" s="93">
        <v>0</v>
      </c>
      <c r="M68" s="93">
        <f t="shared" si="42"/>
        <v>0</v>
      </c>
      <c r="N68" s="696">
        <f t="shared" si="43"/>
        <v>0</v>
      </c>
      <c r="O68" s="243"/>
      <c r="P68" s="244">
        <f t="shared" si="24"/>
        <v>0</v>
      </c>
      <c r="Q68" s="245">
        <f t="shared" si="25"/>
        <v>0</v>
      </c>
    </row>
    <row r="69" spans="1:17" ht="10.35" customHeight="1" x14ac:dyDescent="0.25">
      <c r="A69" s="164" t="s">
        <v>1571</v>
      </c>
      <c r="B69" s="152" t="s">
        <v>1004</v>
      </c>
      <c r="C69" s="673" t="s">
        <v>2767</v>
      </c>
      <c r="D69" s="79" t="s">
        <v>33</v>
      </c>
      <c r="E69" s="93">
        <v>-412.68900000000002</v>
      </c>
      <c r="F69" s="93">
        <v>-6.548</v>
      </c>
      <c r="G69" s="93">
        <v>0</v>
      </c>
      <c r="H69" s="93">
        <f t="shared" si="41"/>
        <v>-419.23700000000002</v>
      </c>
      <c r="I69" s="696">
        <v>0</v>
      </c>
      <c r="J69" s="93">
        <v>0</v>
      </c>
      <c r="K69" s="93">
        <v>0</v>
      </c>
      <c r="L69" s="93">
        <v>0</v>
      </c>
      <c r="M69" s="93">
        <f t="shared" si="42"/>
        <v>-419.23700000000002</v>
      </c>
      <c r="N69" s="696">
        <f t="shared" si="43"/>
        <v>-419.23700000000002</v>
      </c>
      <c r="O69" s="243"/>
      <c r="P69" s="244">
        <f t="shared" si="24"/>
        <v>0</v>
      </c>
      <c r="Q69" s="245">
        <f t="shared" si="25"/>
        <v>0</v>
      </c>
    </row>
    <row r="70" spans="1:17" ht="10.35" customHeight="1" x14ac:dyDescent="0.25">
      <c r="A70" s="164" t="s">
        <v>1572</v>
      </c>
      <c r="B70" s="152" t="s">
        <v>1005</v>
      </c>
      <c r="C70" s="673" t="s">
        <v>2745</v>
      </c>
      <c r="D70" s="79" t="s">
        <v>33</v>
      </c>
      <c r="E70" s="93">
        <v>3235.1309999999999</v>
      </c>
      <c r="F70" s="93">
        <v>-1397.962</v>
      </c>
      <c r="G70" s="93">
        <v>-3775.4349999999999</v>
      </c>
      <c r="H70" s="93">
        <f t="shared" si="41"/>
        <v>-1938.2660000000001</v>
      </c>
      <c r="I70" s="696">
        <v>-56935.982000000004</v>
      </c>
      <c r="J70" s="93">
        <v>199.84800000000001</v>
      </c>
      <c r="K70" s="93">
        <v>4609.576</v>
      </c>
      <c r="L70" s="93">
        <v>-625.48299999999995</v>
      </c>
      <c r="M70" s="93">
        <f t="shared" si="42"/>
        <v>-54690.307000000008</v>
      </c>
      <c r="N70" s="696">
        <f t="shared" si="43"/>
        <v>-58874.248000000007</v>
      </c>
      <c r="O70" s="243"/>
      <c r="P70" s="244">
        <f t="shared" si="24"/>
        <v>0</v>
      </c>
      <c r="Q70" s="245">
        <f t="shared" si="25"/>
        <v>0</v>
      </c>
    </row>
    <row r="71" spans="1:17" ht="15" customHeight="1" x14ac:dyDescent="0.25">
      <c r="A71" s="164" t="s">
        <v>1573</v>
      </c>
      <c r="B71" s="170" t="s">
        <v>182</v>
      </c>
      <c r="C71" s="676" t="s">
        <v>2768</v>
      </c>
      <c r="D71" s="79" t="s">
        <v>33</v>
      </c>
      <c r="E71" s="94">
        <f t="shared" ref="E71:N71" si="44">IF(OR(E72="NA",E73="NA",E74="NA",E75="NA",E76="NA",E77="NA",E78="NA",E79="NA"),"NA",IF(AND(E72="",E73="",E74="",E75="",E76="",E77="",E78="",E79=""),"",SUM(E72:E79)))</f>
        <v>40544.265999999996</v>
      </c>
      <c r="F71" s="94">
        <f t="shared" si="44"/>
        <v>882.56299999999999</v>
      </c>
      <c r="G71" s="94">
        <f t="shared" si="44"/>
        <v>0</v>
      </c>
      <c r="H71" s="94">
        <f t="shared" si="44"/>
        <v>41426.828999999998</v>
      </c>
      <c r="I71" s="94">
        <f t="shared" si="44"/>
        <v>-70.989999999999995</v>
      </c>
      <c r="J71" s="94">
        <f t="shared" si="44"/>
        <v>222.2</v>
      </c>
      <c r="K71" s="94">
        <f t="shared" si="44"/>
        <v>214.77699999999999</v>
      </c>
      <c r="L71" s="94">
        <f t="shared" si="44"/>
        <v>0</v>
      </c>
      <c r="M71" s="94">
        <f t="shared" si="44"/>
        <v>41792.815999999992</v>
      </c>
      <c r="N71" s="94">
        <f t="shared" si="44"/>
        <v>41355.838999999993</v>
      </c>
      <c r="O71" s="243"/>
      <c r="P71" s="244">
        <f t="shared" si="24"/>
        <v>0</v>
      </c>
      <c r="Q71" s="245">
        <f t="shared" si="25"/>
        <v>-7.2759576141834259E-12</v>
      </c>
    </row>
    <row r="72" spans="1:17" ht="10.35" customHeight="1" x14ac:dyDescent="0.25">
      <c r="A72" s="152" t="s">
        <v>1869</v>
      </c>
      <c r="B72" s="152" t="s">
        <v>1006</v>
      </c>
      <c r="C72" s="673" t="s">
        <v>2769</v>
      </c>
      <c r="D72" s="79" t="s">
        <v>33</v>
      </c>
      <c r="E72" s="696">
        <v>0</v>
      </c>
      <c r="F72" s="696">
        <v>0</v>
      </c>
      <c r="G72" s="696">
        <v>0</v>
      </c>
      <c r="H72" s="93">
        <f t="shared" ref="H72:H79" si="45">IF(OR(E72="NA",F72="NA",G72="NA"),"NA",IF(AND(E72="",F72="",G72=""),"",SUM(E72:G72)))</f>
        <v>0</v>
      </c>
      <c r="I72" s="93">
        <v>0</v>
      </c>
      <c r="J72" s="93">
        <v>0</v>
      </c>
      <c r="K72" s="97">
        <v>0</v>
      </c>
      <c r="L72" s="93">
        <v>0</v>
      </c>
      <c r="M72" s="93">
        <f t="shared" ref="M72:M79" si="46">IF(OR(H72="NA",I72="NA",J72="NA",K72="NA",L72="NA"),"NA",IF(AND(H72="",I72="",J72="",K72="",L72=""),"",SUM(H72:L72)))</f>
        <v>0</v>
      </c>
      <c r="N72" s="93">
        <f>I72+H72</f>
        <v>0</v>
      </c>
      <c r="O72" s="243"/>
      <c r="P72" s="244">
        <f t="shared" ref="P72:P79" si="47">IF(OR(H72="NA",E72="NA",F72="NA",G72="NA"),"NA",SUM(H72)-SUM(E72:G72))</f>
        <v>0</v>
      </c>
      <c r="Q72" s="245">
        <f t="shared" ref="Q72:Q79" si="48">IF(OR(M72="NA",H72="NA",I72="NA",J72="NA",K72="NA",L72="NA"),"NA",SUM(M72)-SUM(H72:L72))</f>
        <v>0</v>
      </c>
    </row>
    <row r="73" spans="1:17" ht="10.35" customHeight="1" x14ac:dyDescent="0.25">
      <c r="A73" s="164" t="s">
        <v>1574</v>
      </c>
      <c r="B73" s="152" t="s">
        <v>1007</v>
      </c>
      <c r="C73" s="673" t="s">
        <v>2739</v>
      </c>
      <c r="D73" s="79" t="s">
        <v>33</v>
      </c>
      <c r="E73" s="93">
        <v>0</v>
      </c>
      <c r="F73" s="93">
        <v>0</v>
      </c>
      <c r="G73" s="93">
        <v>0</v>
      </c>
      <c r="H73" s="93">
        <f t="shared" si="45"/>
        <v>0</v>
      </c>
      <c r="I73" s="93">
        <v>0</v>
      </c>
      <c r="J73" s="93">
        <v>0</v>
      </c>
      <c r="K73" s="97">
        <v>0</v>
      </c>
      <c r="L73" s="93">
        <v>0</v>
      </c>
      <c r="M73" s="93">
        <f t="shared" si="46"/>
        <v>0</v>
      </c>
      <c r="N73" s="696">
        <f t="shared" ref="N73:N78" si="49">H73+I73</f>
        <v>0</v>
      </c>
      <c r="O73" s="243"/>
      <c r="P73" s="244">
        <f t="shared" si="47"/>
        <v>0</v>
      </c>
      <c r="Q73" s="245">
        <f t="shared" si="48"/>
        <v>0</v>
      </c>
    </row>
    <row r="74" spans="1:17" ht="10.35" customHeight="1" x14ac:dyDescent="0.25">
      <c r="A74" s="164" t="s">
        <v>1575</v>
      </c>
      <c r="B74" s="152" t="s">
        <v>1008</v>
      </c>
      <c r="C74" s="673" t="s">
        <v>2770</v>
      </c>
      <c r="D74" s="79" t="s">
        <v>33</v>
      </c>
      <c r="E74" s="93">
        <v>23427.280999999999</v>
      </c>
      <c r="F74" s="93">
        <v>0</v>
      </c>
      <c r="G74" s="93">
        <v>0</v>
      </c>
      <c r="H74" s="93">
        <f t="shared" si="45"/>
        <v>23427.280999999999</v>
      </c>
      <c r="I74" s="696">
        <v>0</v>
      </c>
      <c r="J74" s="93">
        <v>0</v>
      </c>
      <c r="K74" s="97">
        <v>0</v>
      </c>
      <c r="L74" s="93">
        <v>0</v>
      </c>
      <c r="M74" s="93">
        <f t="shared" si="46"/>
        <v>23427.280999999999</v>
      </c>
      <c r="N74" s="696">
        <f t="shared" si="49"/>
        <v>23427.280999999999</v>
      </c>
      <c r="O74" s="243"/>
      <c r="P74" s="244">
        <f t="shared" si="47"/>
        <v>0</v>
      </c>
      <c r="Q74" s="245">
        <f t="shared" si="48"/>
        <v>0</v>
      </c>
    </row>
    <row r="75" spans="1:17" ht="10.35" customHeight="1" x14ac:dyDescent="0.25">
      <c r="A75" s="164" t="s">
        <v>1576</v>
      </c>
      <c r="B75" s="152" t="s">
        <v>1009</v>
      </c>
      <c r="C75" s="673" t="s">
        <v>2771</v>
      </c>
      <c r="D75" s="79" t="s">
        <v>33</v>
      </c>
      <c r="E75" s="93">
        <v>16791.748</v>
      </c>
      <c r="F75" s="93">
        <v>876.72500000000002</v>
      </c>
      <c r="G75" s="93">
        <v>0</v>
      </c>
      <c r="H75" s="93">
        <f t="shared" si="45"/>
        <v>17668.472999999998</v>
      </c>
      <c r="I75" s="696">
        <v>-70.989999999999995</v>
      </c>
      <c r="J75" s="93">
        <v>217.11099999999999</v>
      </c>
      <c r="K75" s="97">
        <v>212.464</v>
      </c>
      <c r="L75" s="93">
        <v>0</v>
      </c>
      <c r="M75" s="93">
        <f t="shared" si="46"/>
        <v>18027.057999999997</v>
      </c>
      <c r="N75" s="696">
        <f t="shared" si="49"/>
        <v>17597.482999999997</v>
      </c>
      <c r="O75" s="243"/>
      <c r="P75" s="244">
        <f t="shared" si="47"/>
        <v>0</v>
      </c>
      <c r="Q75" s="245">
        <f t="shared" si="48"/>
        <v>0</v>
      </c>
    </row>
    <row r="76" spans="1:17" ht="10.35" customHeight="1" x14ac:dyDescent="0.25">
      <c r="A76" s="164" t="s">
        <v>1577</v>
      </c>
      <c r="B76" s="152" t="s">
        <v>1010</v>
      </c>
      <c r="C76" s="673" t="s">
        <v>2772</v>
      </c>
      <c r="D76" s="79" t="s">
        <v>33</v>
      </c>
      <c r="E76" s="93">
        <v>0</v>
      </c>
      <c r="F76" s="93">
        <v>0</v>
      </c>
      <c r="G76" s="93">
        <v>0</v>
      </c>
      <c r="H76" s="93">
        <f t="shared" si="45"/>
        <v>0</v>
      </c>
      <c r="I76" s="696">
        <v>0</v>
      </c>
      <c r="J76" s="93">
        <v>0</v>
      </c>
      <c r="K76" s="97">
        <v>0</v>
      </c>
      <c r="L76" s="93">
        <v>0</v>
      </c>
      <c r="M76" s="93">
        <f t="shared" si="46"/>
        <v>0</v>
      </c>
      <c r="N76" s="696">
        <f t="shared" si="49"/>
        <v>0</v>
      </c>
      <c r="O76" s="243"/>
      <c r="P76" s="244">
        <f t="shared" si="47"/>
        <v>0</v>
      </c>
      <c r="Q76" s="245">
        <f t="shared" si="48"/>
        <v>0</v>
      </c>
    </row>
    <row r="77" spans="1:17" ht="10.35" customHeight="1" x14ac:dyDescent="0.25">
      <c r="A77" s="164" t="s">
        <v>1578</v>
      </c>
      <c r="B77" s="152" t="s">
        <v>1011</v>
      </c>
      <c r="C77" s="673" t="s">
        <v>2749</v>
      </c>
      <c r="D77" s="79" t="s">
        <v>33</v>
      </c>
      <c r="E77" s="93">
        <v>0</v>
      </c>
      <c r="F77" s="93">
        <v>0</v>
      </c>
      <c r="G77" s="93">
        <v>0</v>
      </c>
      <c r="H77" s="93">
        <f t="shared" si="45"/>
        <v>0</v>
      </c>
      <c r="I77" s="696">
        <v>0</v>
      </c>
      <c r="J77" s="93">
        <v>0</v>
      </c>
      <c r="K77" s="97">
        <v>0</v>
      </c>
      <c r="L77" s="93">
        <v>0</v>
      </c>
      <c r="M77" s="93">
        <f t="shared" si="46"/>
        <v>0</v>
      </c>
      <c r="N77" s="696">
        <f t="shared" si="49"/>
        <v>0</v>
      </c>
      <c r="O77" s="243"/>
      <c r="P77" s="244">
        <f t="shared" si="47"/>
        <v>0</v>
      </c>
      <c r="Q77" s="245">
        <f t="shared" si="48"/>
        <v>0</v>
      </c>
    </row>
    <row r="78" spans="1:17" ht="10.35" customHeight="1" x14ac:dyDescent="0.25">
      <c r="A78" s="164" t="s">
        <v>1579</v>
      </c>
      <c r="B78" s="152" t="s">
        <v>1012</v>
      </c>
      <c r="C78" s="673" t="s">
        <v>2773</v>
      </c>
      <c r="D78" s="79" t="s">
        <v>33</v>
      </c>
      <c r="E78" s="93">
        <v>0</v>
      </c>
      <c r="F78" s="93">
        <v>0</v>
      </c>
      <c r="G78" s="93">
        <v>0</v>
      </c>
      <c r="H78" s="93">
        <f t="shared" si="45"/>
        <v>0</v>
      </c>
      <c r="I78" s="696">
        <v>0</v>
      </c>
      <c r="J78" s="93">
        <v>0</v>
      </c>
      <c r="K78" s="97">
        <v>0</v>
      </c>
      <c r="L78" s="93">
        <v>0</v>
      </c>
      <c r="M78" s="93">
        <f t="shared" si="46"/>
        <v>0</v>
      </c>
      <c r="N78" s="696">
        <f t="shared" si="49"/>
        <v>0</v>
      </c>
      <c r="O78" s="243"/>
      <c r="P78" s="244">
        <f t="shared" si="47"/>
        <v>0</v>
      </c>
      <c r="Q78" s="245">
        <f t="shared" si="48"/>
        <v>0</v>
      </c>
    </row>
    <row r="79" spans="1:17" ht="10.35" customHeight="1" x14ac:dyDescent="0.25">
      <c r="A79" s="164" t="s">
        <v>1580</v>
      </c>
      <c r="B79" s="168" t="s">
        <v>1013</v>
      </c>
      <c r="C79" s="677" t="s">
        <v>2774</v>
      </c>
      <c r="D79" s="80" t="s">
        <v>33</v>
      </c>
      <c r="E79" s="190">
        <v>325.23700000000002</v>
      </c>
      <c r="F79" s="190">
        <v>5.8380000000000001</v>
      </c>
      <c r="G79" s="190">
        <v>0</v>
      </c>
      <c r="H79" s="190">
        <f t="shared" si="45"/>
        <v>331.07500000000005</v>
      </c>
      <c r="I79" s="715">
        <v>0</v>
      </c>
      <c r="J79" s="190">
        <v>5.0890000000000004</v>
      </c>
      <c r="K79" s="191">
        <v>2.3130000000000002</v>
      </c>
      <c r="L79" s="190">
        <v>0</v>
      </c>
      <c r="M79" s="190">
        <f t="shared" si="46"/>
        <v>338.47700000000003</v>
      </c>
      <c r="N79" s="190">
        <f>H79+I79</f>
        <v>331.07500000000005</v>
      </c>
      <c r="O79" s="243"/>
      <c r="P79" s="269">
        <f t="shared" si="47"/>
        <v>0</v>
      </c>
      <c r="Q79" s="270">
        <f t="shared" si="48"/>
        <v>0</v>
      </c>
    </row>
    <row r="80" spans="1:17" ht="13.5" customHeight="1" x14ac:dyDescent="0.25">
      <c r="A80" s="164"/>
      <c r="B80" s="180" t="s">
        <v>856</v>
      </c>
      <c r="C80" s="667" t="s">
        <v>2370</v>
      </c>
      <c r="D80" s="79"/>
      <c r="E80" s="240"/>
      <c r="F80" s="240"/>
      <c r="G80" s="240"/>
      <c r="H80" s="241"/>
      <c r="I80" s="240"/>
      <c r="J80" s="240"/>
      <c r="K80" s="241"/>
      <c r="L80" s="240"/>
      <c r="M80" s="242"/>
      <c r="N80" s="240"/>
      <c r="O80" s="243"/>
      <c r="P80" s="244"/>
      <c r="Q80" s="245"/>
    </row>
    <row r="81" spans="1:17" ht="10.35" customHeight="1" x14ac:dyDescent="0.25">
      <c r="A81" s="164" t="s">
        <v>1870</v>
      </c>
      <c r="B81" s="152" t="s">
        <v>390</v>
      </c>
      <c r="C81" s="668" t="s">
        <v>2775</v>
      </c>
      <c r="D81" s="79" t="s">
        <v>33</v>
      </c>
      <c r="E81" s="93" t="str">
        <f t="shared" ref="E81:N81" si="50">IF(OR(E82="NA",E83="NA",E84="NA"),"NA",IF(AND(E82="",E83="",E84=""),"",SUM(E82:E84)))</f>
        <v/>
      </c>
      <c r="F81" s="93" t="str">
        <f t="shared" si="50"/>
        <v/>
      </c>
      <c r="G81" s="93" t="str">
        <f t="shared" si="50"/>
        <v/>
      </c>
      <c r="H81" s="93" t="str">
        <f t="shared" si="50"/>
        <v/>
      </c>
      <c r="I81" s="93" t="str">
        <f t="shared" si="50"/>
        <v/>
      </c>
      <c r="J81" s="93" t="str">
        <f t="shared" si="50"/>
        <v/>
      </c>
      <c r="K81" s="93" t="str">
        <f t="shared" si="50"/>
        <v/>
      </c>
      <c r="L81" s="93" t="str">
        <f t="shared" si="50"/>
        <v/>
      </c>
      <c r="M81" s="93" t="str">
        <f t="shared" si="50"/>
        <v/>
      </c>
      <c r="N81" s="93" t="str">
        <f t="shared" si="50"/>
        <v/>
      </c>
      <c r="O81" s="243"/>
      <c r="P81" s="244">
        <f t="shared" ref="P81:P99" si="51">IF(OR(H81="NA",E81="NA",F81="NA",G81="NA"),"NA",SUM(H81)-SUM(E81:G81))</f>
        <v>0</v>
      </c>
      <c r="Q81" s="245">
        <f t="shared" ref="Q81:Q99" si="52">IF(OR(M81="NA",H81="NA",I81="NA",J81="NA",K81="NA",L81="NA"),"NA",SUM(M81)-SUM(H81:L81))</f>
        <v>0</v>
      </c>
    </row>
    <row r="82" spans="1:17" ht="10.35" customHeight="1" x14ac:dyDescent="0.25">
      <c r="A82" s="164" t="s">
        <v>1871</v>
      </c>
      <c r="B82" s="152" t="s">
        <v>1014</v>
      </c>
      <c r="C82" s="673" t="s">
        <v>2776</v>
      </c>
      <c r="D82" s="79" t="s">
        <v>33</v>
      </c>
      <c r="E82" s="93"/>
      <c r="F82" s="93"/>
      <c r="G82" s="93"/>
      <c r="H82" s="93" t="str">
        <f>IF(OR(E82="NA",F82="NA",G82="NA"),"NA",IF(AND(E82="",F82="",G82=""),"",SUM(E82:G82)))</f>
        <v/>
      </c>
      <c r="I82" s="93"/>
      <c r="J82" s="93"/>
      <c r="K82" s="93"/>
      <c r="L82" s="93"/>
      <c r="M82" s="93" t="str">
        <f>IF(OR(H82="NA",I82="NA",J82="NA",K82="NA",L82="NA"),"NA",IF(AND(H82="",I82="",J82="",K82="",L82=""),"",SUM(H82:L82)))</f>
        <v/>
      </c>
      <c r="N82" s="93"/>
      <c r="O82" s="243"/>
      <c r="P82" s="244">
        <f t="shared" si="51"/>
        <v>0</v>
      </c>
      <c r="Q82" s="245">
        <f t="shared" si="52"/>
        <v>0</v>
      </c>
    </row>
    <row r="83" spans="1:17" ht="10.35" customHeight="1" x14ac:dyDescent="0.25">
      <c r="A83" s="164" t="s">
        <v>1872</v>
      </c>
      <c r="B83" s="152" t="s">
        <v>1015</v>
      </c>
      <c r="C83" s="673" t="s">
        <v>2777</v>
      </c>
      <c r="D83" s="79" t="s">
        <v>33</v>
      </c>
      <c r="E83" s="93"/>
      <c r="F83" s="93"/>
      <c r="G83" s="93"/>
      <c r="H83" s="93" t="str">
        <f>IF(OR(E83="NA",F83="NA",G83="NA"),"NA",IF(AND(E83="",F83="",G83=""),"",SUM(E83:G83)))</f>
        <v/>
      </c>
      <c r="I83" s="93"/>
      <c r="J83" s="93"/>
      <c r="K83" s="93"/>
      <c r="L83" s="93"/>
      <c r="M83" s="93" t="str">
        <f>IF(OR(H83="NA",I83="NA",J83="NA",K83="NA",L83="NA"),"NA",IF(AND(H83="",I83="",J83="",K83="",L83=""),"",SUM(H83:L83)))</f>
        <v/>
      </c>
      <c r="N83" s="93"/>
      <c r="O83" s="243"/>
      <c r="P83" s="244">
        <f t="shared" si="51"/>
        <v>0</v>
      </c>
      <c r="Q83" s="245">
        <f t="shared" si="52"/>
        <v>0</v>
      </c>
    </row>
    <row r="84" spans="1:17" ht="10.35" customHeight="1" x14ac:dyDescent="0.25">
      <c r="A84" s="164" t="s">
        <v>1873</v>
      </c>
      <c r="B84" s="152" t="s">
        <v>1016</v>
      </c>
      <c r="C84" s="673" t="s">
        <v>2778</v>
      </c>
      <c r="D84" s="79" t="s">
        <v>33</v>
      </c>
      <c r="E84" s="93"/>
      <c r="F84" s="93"/>
      <c r="G84" s="93"/>
      <c r="H84" s="93" t="str">
        <f>IF(OR(E84="NA",F84="NA",G84="NA"),"NA",IF(AND(E84="",F84="",G84=""),"",SUM(E84:G84)))</f>
        <v/>
      </c>
      <c r="I84" s="93"/>
      <c r="J84" s="93"/>
      <c r="K84" s="93"/>
      <c r="L84" s="93"/>
      <c r="M84" s="93" t="str">
        <f>IF(OR(H84="NA",I84="NA",J84="NA",K84="NA",L84="NA"),"NA",IF(AND(H84="",I84="",J84="",K84="",L84=""),"",SUM(H84:L84)))</f>
        <v/>
      </c>
      <c r="N84" s="93"/>
      <c r="O84" s="243"/>
      <c r="P84" s="244">
        <f t="shared" si="51"/>
        <v>0</v>
      </c>
      <c r="Q84" s="245">
        <f t="shared" si="52"/>
        <v>0</v>
      </c>
    </row>
    <row r="85" spans="1:17" ht="10.35" customHeight="1" x14ac:dyDescent="0.25">
      <c r="A85" s="164" t="s">
        <v>1874</v>
      </c>
      <c r="B85" s="152" t="s">
        <v>391</v>
      </c>
      <c r="C85" s="668" t="s">
        <v>2779</v>
      </c>
      <c r="D85" s="79" t="s">
        <v>33</v>
      </c>
      <c r="E85" s="93" t="str">
        <f t="shared" ref="E85:N85" si="53">IF(OR(E86="NA",E87="NA",E88="NA"),"NA",IF(AND(E86="",E87="",E88=""),"",SUM(E86:E88)))</f>
        <v/>
      </c>
      <c r="F85" s="93" t="str">
        <f t="shared" si="53"/>
        <v/>
      </c>
      <c r="G85" s="93" t="str">
        <f t="shared" si="53"/>
        <v/>
      </c>
      <c r="H85" s="93" t="str">
        <f t="shared" si="53"/>
        <v/>
      </c>
      <c r="I85" s="93" t="str">
        <f t="shared" si="53"/>
        <v/>
      </c>
      <c r="J85" s="93" t="str">
        <f t="shared" si="53"/>
        <v/>
      </c>
      <c r="K85" s="93" t="str">
        <f t="shared" si="53"/>
        <v/>
      </c>
      <c r="L85" s="93" t="str">
        <f t="shared" si="53"/>
        <v/>
      </c>
      <c r="M85" s="93" t="str">
        <f t="shared" si="53"/>
        <v/>
      </c>
      <c r="N85" s="93" t="str">
        <f t="shared" si="53"/>
        <v/>
      </c>
      <c r="O85" s="243"/>
      <c r="P85" s="244">
        <f t="shared" si="51"/>
        <v>0</v>
      </c>
      <c r="Q85" s="245">
        <f t="shared" si="52"/>
        <v>0</v>
      </c>
    </row>
    <row r="86" spans="1:17" ht="10.35" customHeight="1" x14ac:dyDescent="0.25">
      <c r="A86" s="164" t="s">
        <v>1875</v>
      </c>
      <c r="B86" s="152" t="s">
        <v>1017</v>
      </c>
      <c r="C86" s="673" t="s">
        <v>2780</v>
      </c>
      <c r="D86" s="79" t="s">
        <v>33</v>
      </c>
      <c r="E86" s="93"/>
      <c r="F86" s="93"/>
      <c r="G86" s="93"/>
      <c r="H86" s="93" t="str">
        <f>IF(OR(E86="NA",F86="NA",G86="NA"),"NA",IF(AND(E86="",F86="",G86=""),"",SUM(E86:G86)))</f>
        <v/>
      </c>
      <c r="I86" s="93"/>
      <c r="J86" s="93"/>
      <c r="K86" s="93"/>
      <c r="L86" s="93"/>
      <c r="M86" s="93" t="str">
        <f>IF(OR(H86="NA",I86="NA",J86="NA",K86="NA",L86="NA"),"NA",IF(AND(H86="",I86="",J86="",K86="",L86=""),"",SUM(H86:L86)))</f>
        <v/>
      </c>
      <c r="N86" s="93"/>
      <c r="O86" s="243"/>
      <c r="P86" s="244">
        <f t="shared" si="51"/>
        <v>0</v>
      </c>
      <c r="Q86" s="245">
        <f t="shared" si="52"/>
        <v>0</v>
      </c>
    </row>
    <row r="87" spans="1:17" ht="10.35" customHeight="1" x14ac:dyDescent="0.25">
      <c r="A87" s="164" t="s">
        <v>1876</v>
      </c>
      <c r="B87" s="152" t="s">
        <v>1018</v>
      </c>
      <c r="C87" s="673" t="s">
        <v>2781</v>
      </c>
      <c r="D87" s="79" t="s">
        <v>33</v>
      </c>
      <c r="E87" s="93"/>
      <c r="F87" s="93"/>
      <c r="G87" s="93"/>
      <c r="H87" s="93" t="str">
        <f>IF(OR(E87="NA",F87="NA",G87="NA"),"NA",IF(AND(E87="",F87="",G87=""),"",SUM(E87:G87)))</f>
        <v/>
      </c>
      <c r="I87" s="93"/>
      <c r="J87" s="93"/>
      <c r="K87" s="93"/>
      <c r="L87" s="93"/>
      <c r="M87" s="93" t="str">
        <f>IF(OR(H87="NA",I87="NA",J87="NA",K87="NA",L87="NA"),"NA",IF(AND(H87="",I87="",J87="",K87="",L87=""),"",SUM(H87:L87)))</f>
        <v/>
      </c>
      <c r="N87" s="93"/>
      <c r="O87" s="243"/>
      <c r="P87" s="244">
        <f t="shared" si="51"/>
        <v>0</v>
      </c>
      <c r="Q87" s="245">
        <f t="shared" si="52"/>
        <v>0</v>
      </c>
    </row>
    <row r="88" spans="1:17" ht="10.35" customHeight="1" x14ac:dyDescent="0.25">
      <c r="A88" s="164" t="s">
        <v>1877</v>
      </c>
      <c r="B88" s="152" t="s">
        <v>1019</v>
      </c>
      <c r="C88" s="673" t="s">
        <v>2782</v>
      </c>
      <c r="D88" s="79" t="s">
        <v>33</v>
      </c>
      <c r="E88" s="93"/>
      <c r="F88" s="93"/>
      <c r="G88" s="93"/>
      <c r="H88" s="93" t="str">
        <f>IF(OR(E88="NA",F88="NA",G88="NA"),"NA",IF(AND(E88="",F88="",G88=""),"",SUM(E88:G88)))</f>
        <v/>
      </c>
      <c r="I88" s="93"/>
      <c r="J88" s="93"/>
      <c r="K88" s="93"/>
      <c r="L88" s="93"/>
      <c r="M88" s="93" t="str">
        <f>IF(OR(H88="NA",I88="NA",J88="NA",K88="NA",L88="NA"),"NA",IF(AND(H88="",I88="",J88="",K88="",L88=""),"",SUM(H88:L88)))</f>
        <v/>
      </c>
      <c r="N88" s="93"/>
      <c r="O88" s="243"/>
      <c r="P88" s="244">
        <f t="shared" si="51"/>
        <v>0</v>
      </c>
      <c r="Q88" s="245">
        <f t="shared" si="52"/>
        <v>0</v>
      </c>
    </row>
    <row r="89" spans="1:17" ht="10.35" customHeight="1" x14ac:dyDescent="0.25">
      <c r="A89" s="164" t="s">
        <v>1793</v>
      </c>
      <c r="B89" s="167" t="s">
        <v>1020</v>
      </c>
      <c r="C89" s="672" t="s">
        <v>2783</v>
      </c>
      <c r="D89" s="154" t="s">
        <v>33</v>
      </c>
      <c r="E89" s="192"/>
      <c r="F89" s="192"/>
      <c r="G89" s="192"/>
      <c r="H89" s="192" t="str">
        <f>IF(OR(E89="NA",F89="NA",G89="NA"),"NA",IF(AND(E89="",F89="",G89=""),"",SUM(E89:G89)))</f>
        <v/>
      </c>
      <c r="I89" s="192"/>
      <c r="J89" s="192"/>
      <c r="K89" s="192"/>
      <c r="L89" s="192"/>
      <c r="M89" s="192" t="str">
        <f>IF(OR(H89="NA",I89="NA",J89="NA",K89="NA",L89="NA"),"NA",IF(AND(H89="",I89="",J89="",K89="",L89=""),"",SUM(H89:L89)))</f>
        <v/>
      </c>
      <c r="N89" s="192"/>
      <c r="O89" s="243"/>
      <c r="P89" s="249">
        <f t="shared" si="51"/>
        <v>0</v>
      </c>
      <c r="Q89" s="250">
        <f t="shared" si="52"/>
        <v>0</v>
      </c>
    </row>
    <row r="90" spans="1:17" ht="10.35" customHeight="1" x14ac:dyDescent="0.25">
      <c r="A90" s="164" t="s">
        <v>1581</v>
      </c>
      <c r="B90" s="152" t="s">
        <v>1</v>
      </c>
      <c r="C90" s="668" t="s">
        <v>2784</v>
      </c>
      <c r="D90" s="79" t="s">
        <v>33</v>
      </c>
      <c r="E90" s="93" t="str">
        <f t="shared" ref="E90:N90" si="54">IF(OR(E91="NA",E92="NA",E93="NA",E94="NA"),"NA",IF(AND(E91="",E92="",E93="",E94=""),"",SUM(E91:E94)))</f>
        <v/>
      </c>
      <c r="F90" s="93" t="str">
        <f t="shared" si="54"/>
        <v/>
      </c>
      <c r="G90" s="93" t="str">
        <f t="shared" si="54"/>
        <v/>
      </c>
      <c r="H90" s="93" t="str">
        <f t="shared" si="54"/>
        <v/>
      </c>
      <c r="I90" s="93" t="str">
        <f t="shared" si="54"/>
        <v/>
      </c>
      <c r="J90" s="93" t="str">
        <f t="shared" si="54"/>
        <v/>
      </c>
      <c r="K90" s="93" t="str">
        <f t="shared" si="54"/>
        <v/>
      </c>
      <c r="L90" s="93" t="str">
        <f t="shared" si="54"/>
        <v/>
      </c>
      <c r="M90" s="93" t="str">
        <f t="shared" si="54"/>
        <v/>
      </c>
      <c r="N90" s="93" t="str">
        <f t="shared" si="54"/>
        <v/>
      </c>
      <c r="O90" s="243"/>
      <c r="P90" s="244">
        <f t="shared" si="51"/>
        <v>0</v>
      </c>
      <c r="Q90" s="245">
        <f t="shared" si="52"/>
        <v>0</v>
      </c>
    </row>
    <row r="91" spans="1:17" ht="10.35" customHeight="1" x14ac:dyDescent="0.25">
      <c r="A91" s="164" t="s">
        <v>1582</v>
      </c>
      <c r="B91" s="152" t="s">
        <v>2</v>
      </c>
      <c r="C91" s="673" t="s">
        <v>2785</v>
      </c>
      <c r="D91" s="79" t="s">
        <v>33</v>
      </c>
      <c r="E91" s="93"/>
      <c r="F91" s="93"/>
      <c r="G91" s="93"/>
      <c r="H91" s="93" t="str">
        <f>IF(OR(E91="NA",F91="NA",G91="NA"),"NA",IF(AND(E91="",F91="",G91=""),"",SUM(E91:G91)))</f>
        <v/>
      </c>
      <c r="I91" s="93"/>
      <c r="J91" s="93"/>
      <c r="K91" s="97"/>
      <c r="L91" s="93"/>
      <c r="M91" s="93" t="str">
        <f>IF(OR(H91="NA",I91="NA",J91="NA",K91="NA",L91="NA"),"NA",IF(AND(H91="",I91="",J91="",K91="",L91=""),"",SUM(H91:L91)))</f>
        <v/>
      </c>
      <c r="N91" s="93"/>
      <c r="O91" s="243"/>
      <c r="P91" s="244">
        <f t="shared" si="51"/>
        <v>0</v>
      </c>
      <c r="Q91" s="245">
        <f t="shared" si="52"/>
        <v>0</v>
      </c>
    </row>
    <row r="92" spans="1:17" ht="10.35" customHeight="1" x14ac:dyDescent="0.25">
      <c r="A92" s="164" t="s">
        <v>1583</v>
      </c>
      <c r="B92" s="152" t="s">
        <v>3</v>
      </c>
      <c r="C92" s="673" t="s">
        <v>2786</v>
      </c>
      <c r="D92" s="79" t="s">
        <v>33</v>
      </c>
      <c r="E92" s="93"/>
      <c r="F92" s="93"/>
      <c r="G92" s="93"/>
      <c r="H92" s="93" t="str">
        <f>IF(OR(E92="NA",F92="NA",G92="NA"),"NA",IF(AND(E92="",F92="",G92=""),"",SUM(E92:G92)))</f>
        <v/>
      </c>
      <c r="I92" s="93"/>
      <c r="J92" s="93"/>
      <c r="K92" s="97"/>
      <c r="L92" s="93"/>
      <c r="M92" s="93" t="str">
        <f>IF(OR(H92="NA",I92="NA",J92="NA",K92="NA",L92="NA"),"NA",IF(AND(H92="",I92="",J92="",K92="",L92=""),"",SUM(H92:L92)))</f>
        <v/>
      </c>
      <c r="N92" s="93"/>
      <c r="O92" s="243"/>
      <c r="P92" s="244">
        <f t="shared" si="51"/>
        <v>0</v>
      </c>
      <c r="Q92" s="245">
        <f t="shared" si="52"/>
        <v>0</v>
      </c>
    </row>
    <row r="93" spans="1:17" ht="10.35" customHeight="1" x14ac:dyDescent="0.25">
      <c r="A93" s="164" t="s">
        <v>1584</v>
      </c>
      <c r="B93" s="152" t="s">
        <v>4</v>
      </c>
      <c r="C93" s="673" t="s">
        <v>2783</v>
      </c>
      <c r="D93" s="79" t="s">
        <v>33</v>
      </c>
      <c r="E93" s="93"/>
      <c r="F93" s="93"/>
      <c r="G93" s="93"/>
      <c r="H93" s="93" t="str">
        <f>IF(OR(E93="NA",F93="NA",G93="NA"),"NA",IF(AND(E93="",F93="",G93=""),"",SUM(E93:G93)))</f>
        <v/>
      </c>
      <c r="I93" s="93"/>
      <c r="J93" s="93"/>
      <c r="K93" s="97"/>
      <c r="L93" s="93"/>
      <c r="M93" s="93" t="str">
        <f>IF(OR(H93="NA",I93="NA",J93="NA",K93="NA",L93="NA"),"NA",IF(AND(H93="",I93="",J93="",K93="",L93=""),"",SUM(H93:L93)))</f>
        <v/>
      </c>
      <c r="N93" s="93"/>
      <c r="O93" s="243"/>
      <c r="P93" s="244">
        <f t="shared" si="51"/>
        <v>0</v>
      </c>
      <c r="Q93" s="245">
        <f t="shared" si="52"/>
        <v>0</v>
      </c>
    </row>
    <row r="94" spans="1:17" ht="10.35" customHeight="1" x14ac:dyDescent="0.25">
      <c r="A94" s="164" t="s">
        <v>1585</v>
      </c>
      <c r="B94" s="167" t="s">
        <v>5</v>
      </c>
      <c r="C94" s="678" t="s">
        <v>2787</v>
      </c>
      <c r="D94" s="154" t="s">
        <v>33</v>
      </c>
      <c r="E94" s="192"/>
      <c r="F94" s="192"/>
      <c r="G94" s="192"/>
      <c r="H94" s="192" t="str">
        <f>IF(OR(E94="NA",F94="NA",G94="NA"),"NA",IF(AND(E94="",F94="",G94=""),"",SUM(E94:G94)))</f>
        <v/>
      </c>
      <c r="I94" s="192"/>
      <c r="J94" s="192"/>
      <c r="K94" s="193"/>
      <c r="L94" s="192"/>
      <c r="M94" s="192" t="str">
        <f>IF(OR(H94="NA",I94="NA",J94="NA",K94="NA",L94="NA"),"NA",IF(AND(H94="",I94="",J94="",K94="",L94=""),"",SUM(H94:L94)))</f>
        <v/>
      </c>
      <c r="N94" s="192"/>
      <c r="O94" s="243"/>
      <c r="P94" s="249">
        <f t="shared" si="51"/>
        <v>0</v>
      </c>
      <c r="Q94" s="250">
        <f t="shared" si="52"/>
        <v>0</v>
      </c>
    </row>
    <row r="95" spans="1:17" ht="10.35" customHeight="1" x14ac:dyDescent="0.25">
      <c r="A95" s="164" t="s">
        <v>1586</v>
      </c>
      <c r="B95" s="152" t="s">
        <v>51</v>
      </c>
      <c r="C95" s="668" t="s">
        <v>2788</v>
      </c>
      <c r="D95" s="79" t="s">
        <v>33</v>
      </c>
      <c r="E95" s="93">
        <f t="shared" ref="E95:N95" si="55">IF(OR(E22="NA",E49="NA"),"NA",IF(AND(E22="",E49=""),"",SUM(E22)-SUM(E49)))</f>
        <v>-64930.483</v>
      </c>
      <c r="F95" s="93">
        <f t="shared" si="55"/>
        <v>4038.2040000000002</v>
      </c>
      <c r="G95" s="93">
        <f t="shared" si="55"/>
        <v>-48.751000000000204</v>
      </c>
      <c r="H95" s="93">
        <f t="shared" si="55"/>
        <v>-60941.03</v>
      </c>
      <c r="I95" s="93">
        <f t="shared" si="55"/>
        <v>58811.252999999997</v>
      </c>
      <c r="J95" s="93">
        <f t="shared" si="55"/>
        <v>-814.54899999999907</v>
      </c>
      <c r="K95" s="93">
        <f t="shared" si="55"/>
        <v>-4560.402</v>
      </c>
      <c r="L95" s="93">
        <f t="shared" si="55"/>
        <v>-891.90900000000011</v>
      </c>
      <c r="M95" s="93">
        <f t="shared" si="55"/>
        <v>-8396.6369999999879</v>
      </c>
      <c r="N95" s="93">
        <f t="shared" si="55"/>
        <v>-2129.7769999999855</v>
      </c>
      <c r="O95" s="243"/>
      <c r="P95" s="244">
        <f t="shared" si="51"/>
        <v>0</v>
      </c>
      <c r="Q95" s="245">
        <f t="shared" si="52"/>
        <v>1.2732925824820995E-11</v>
      </c>
    </row>
    <row r="96" spans="1:17" ht="10.35" customHeight="1" x14ac:dyDescent="0.25">
      <c r="A96" s="164" t="s">
        <v>1878</v>
      </c>
      <c r="B96" s="152" t="s">
        <v>52</v>
      </c>
      <c r="C96" s="668" t="s">
        <v>2789</v>
      </c>
      <c r="D96" s="79" t="s">
        <v>33</v>
      </c>
      <c r="E96" s="93"/>
      <c r="F96" s="93"/>
      <c r="G96" s="93"/>
      <c r="H96" s="93" t="str">
        <f>IF(OR(E96="NA",F96="NA",G96="NA"),"NA",IF(AND(E96="",F96="",G96=""),"",SUM(E96:G96)))</f>
        <v/>
      </c>
      <c r="I96" s="93"/>
      <c r="J96" s="93"/>
      <c r="K96" s="97"/>
      <c r="L96" s="93"/>
      <c r="M96" s="93" t="str">
        <f>IF(OR(H96="NA",I96="NA",J96="NA",K96="NA",L96="NA"),"NA",IF(AND(H96="",I96="",J96="",K96="",L96=""),"",SUM(H96:L96)))</f>
        <v/>
      </c>
      <c r="N96" s="93"/>
      <c r="O96" s="243"/>
      <c r="P96" s="244">
        <f t="shared" si="51"/>
        <v>0</v>
      </c>
      <c r="Q96" s="245">
        <f t="shared" si="52"/>
        <v>0</v>
      </c>
    </row>
    <row r="97" spans="1:17" ht="10.35" customHeight="1" x14ac:dyDescent="0.25">
      <c r="A97" s="164" t="s">
        <v>1879</v>
      </c>
      <c r="B97" s="152" t="s">
        <v>564</v>
      </c>
      <c r="C97" s="756" t="s">
        <v>3315</v>
      </c>
      <c r="D97" s="79" t="s">
        <v>33</v>
      </c>
      <c r="E97" s="93" t="s">
        <v>3594</v>
      </c>
      <c r="F97" s="93" t="s">
        <v>3594</v>
      </c>
      <c r="G97" s="93" t="s">
        <v>3594</v>
      </c>
      <c r="H97" s="93" t="s">
        <v>3594</v>
      </c>
      <c r="I97" s="93" t="s">
        <v>3594</v>
      </c>
      <c r="J97" s="93" t="s">
        <v>3594</v>
      </c>
      <c r="K97" s="97" t="s">
        <v>3594</v>
      </c>
      <c r="L97" s="93" t="s">
        <v>3594</v>
      </c>
      <c r="M97" s="93" t="s">
        <v>3594</v>
      </c>
      <c r="N97" s="93" t="s">
        <v>3594</v>
      </c>
      <c r="O97" s="243"/>
      <c r="P97" s="244" t="str">
        <f t="shared" si="51"/>
        <v>NA</v>
      </c>
      <c r="Q97" s="245" t="str">
        <f t="shared" si="52"/>
        <v>NA</v>
      </c>
    </row>
    <row r="98" spans="1:17" ht="10.35" customHeight="1" x14ac:dyDescent="0.25">
      <c r="A98" s="164" t="s">
        <v>1880</v>
      </c>
      <c r="B98" s="152" t="s">
        <v>565</v>
      </c>
      <c r="C98" s="756" t="s">
        <v>3316</v>
      </c>
      <c r="D98" s="342" t="s">
        <v>33</v>
      </c>
      <c r="E98" s="93"/>
      <c r="F98" s="93"/>
      <c r="G98" s="93"/>
      <c r="H98" s="93" t="str">
        <f>IF(OR(E98="NA",F98="NA",G98="NA"),"NA",IF(AND(E98="",F98="",G98=""),"",SUM(E98:G98)))</f>
        <v/>
      </c>
      <c r="I98" s="93"/>
      <c r="J98" s="93"/>
      <c r="K98" s="97"/>
      <c r="L98" s="93"/>
      <c r="M98" s="93" t="str">
        <f>IF(OR(H98="NA",I98="NA",J98="NA",K98="NA",L98="NA"),"NA",IF(AND(H98="",I98="",J98="",K98="",L98=""),"",SUM(H98:L98)))</f>
        <v/>
      </c>
      <c r="N98" s="93"/>
      <c r="O98" s="243"/>
      <c r="P98" s="244">
        <f t="shared" si="51"/>
        <v>0</v>
      </c>
      <c r="Q98" s="245">
        <f t="shared" si="52"/>
        <v>0</v>
      </c>
    </row>
    <row r="99" spans="1:17" ht="10.35" customHeight="1" x14ac:dyDescent="0.25">
      <c r="A99" s="164" t="s">
        <v>1881</v>
      </c>
      <c r="B99" s="168" t="s">
        <v>566</v>
      </c>
      <c r="C99" s="760" t="s">
        <v>3317</v>
      </c>
      <c r="D99" s="360" t="s">
        <v>33</v>
      </c>
      <c r="E99" s="190"/>
      <c r="F99" s="190"/>
      <c r="G99" s="190"/>
      <c r="H99" s="190" t="str">
        <f>IF(OR(E99="NA",F99="NA",G99="NA"),"NA",IF(AND(E99="",F99="",G99=""),"",SUM(E99:G99)))</f>
        <v/>
      </c>
      <c r="I99" s="190"/>
      <c r="J99" s="190"/>
      <c r="K99" s="191"/>
      <c r="L99" s="190"/>
      <c r="M99" s="190" t="str">
        <f>IF(OR(H99="NA",I99="NA",J99="NA",K99="NA",L99="NA"),"NA",IF(AND(H99="",I99="",J99="",K99="",L99=""),"",SUM(H99:L99)))</f>
        <v/>
      </c>
      <c r="N99" s="190"/>
      <c r="O99" s="243"/>
      <c r="P99" s="269">
        <f t="shared" si="51"/>
        <v>0</v>
      </c>
      <c r="Q99" s="270">
        <f t="shared" si="52"/>
        <v>0</v>
      </c>
    </row>
    <row r="100" spans="1:17" ht="10.35" customHeight="1" x14ac:dyDescent="0.25">
      <c r="B100" s="289"/>
      <c r="C100" s="151"/>
      <c r="D100" s="125"/>
      <c r="E100" s="243"/>
      <c r="F100" s="243"/>
      <c r="G100" s="243"/>
      <c r="H100" s="243"/>
      <c r="I100" s="243"/>
      <c r="J100" s="243"/>
      <c r="K100" s="243"/>
      <c r="L100" s="243"/>
      <c r="M100" s="243"/>
      <c r="N100" s="243"/>
      <c r="O100" s="243"/>
      <c r="P100" s="243"/>
      <c r="Q100" s="357"/>
    </row>
    <row r="101" spans="1:17" s="274" customFormat="1" ht="15" customHeight="1" x14ac:dyDescent="0.2">
      <c r="B101" s="621" t="s">
        <v>2528</v>
      </c>
      <c r="C101" s="620"/>
      <c r="D101" s="275"/>
      <c r="E101" s="328"/>
      <c r="F101" s="328"/>
      <c r="G101" s="328"/>
      <c r="H101" s="328"/>
      <c r="I101" s="328"/>
      <c r="J101" s="328"/>
      <c r="K101" s="328"/>
      <c r="L101" s="328"/>
      <c r="M101" s="328"/>
      <c r="N101" s="329"/>
      <c r="O101" s="358"/>
      <c r="P101" s="358"/>
      <c r="Q101" s="358"/>
    </row>
    <row r="102" spans="1:17" ht="10.35" customHeight="1" x14ac:dyDescent="0.25">
      <c r="B102" s="686" t="s">
        <v>2380</v>
      </c>
      <c r="C102" s="681"/>
      <c r="D102" s="125" t="s">
        <v>33</v>
      </c>
      <c r="E102" s="331"/>
      <c r="F102" s="331"/>
      <c r="G102" s="331"/>
      <c r="H102" s="331"/>
      <c r="I102" s="331"/>
      <c r="J102" s="331"/>
      <c r="K102" s="331"/>
      <c r="L102" s="331"/>
      <c r="M102" s="331"/>
      <c r="N102" s="331"/>
      <c r="O102" s="243"/>
      <c r="P102" s="243"/>
      <c r="Q102" s="357"/>
    </row>
    <row r="103" spans="1:17" ht="10.35" customHeight="1" x14ac:dyDescent="0.25">
      <c r="B103" s="686"/>
      <c r="C103" s="679" t="s">
        <v>639</v>
      </c>
      <c r="D103" s="125" t="s">
        <v>33</v>
      </c>
      <c r="E103" s="332">
        <f t="shared" ref="E103:N103" si="56">IF(OR(E8="NA",E9="NA",E22="NA",E49="NA"),"NA",-SUM(E8)+SUM(E9)+SUM(E22)-SUM(E49))</f>
        <v>-7.2759576141834259E-12</v>
      </c>
      <c r="F103" s="332">
        <f t="shared" si="56"/>
        <v>-5.6843418860808015E-13</v>
      </c>
      <c r="G103" s="332">
        <f t="shared" si="56"/>
        <v>0</v>
      </c>
      <c r="H103" s="332">
        <f t="shared" si="56"/>
        <v>0</v>
      </c>
      <c r="I103" s="332">
        <f t="shared" si="56"/>
        <v>7.2759576141834259E-12</v>
      </c>
      <c r="J103" s="332">
        <f t="shared" si="56"/>
        <v>0</v>
      </c>
      <c r="K103" s="332">
        <f t="shared" si="56"/>
        <v>0</v>
      </c>
      <c r="L103" s="332">
        <f t="shared" si="56"/>
        <v>0</v>
      </c>
      <c r="M103" s="332">
        <f t="shared" si="56"/>
        <v>0</v>
      </c>
      <c r="N103" s="332">
        <f t="shared" si="56"/>
        <v>0</v>
      </c>
      <c r="O103" s="243"/>
      <c r="P103" s="243"/>
      <c r="Q103" s="357"/>
    </row>
    <row r="104" spans="1:17" ht="10.35" customHeight="1" x14ac:dyDescent="0.25">
      <c r="B104" s="687"/>
      <c r="C104" s="679" t="s">
        <v>595</v>
      </c>
      <c r="D104" s="79" t="s">
        <v>33</v>
      </c>
      <c r="E104" s="332">
        <f t="shared" ref="E104:N104" si="57">IF(OR(E9="NA",E10="NA",E15="NA",E16="NA",E17="NA"),"NA",-SUM(E9)+SUM(E10)+SUM(E15)+SUM(E16)+SUM(E17))</f>
        <v>1.1102230246251565E-13</v>
      </c>
      <c r="F104" s="332">
        <f t="shared" si="57"/>
        <v>-2.2737367544323206E-13</v>
      </c>
      <c r="G104" s="332">
        <f t="shared" si="57"/>
        <v>0</v>
      </c>
      <c r="H104" s="332">
        <f t="shared" si="57"/>
        <v>-5.4001247917767614E-13</v>
      </c>
      <c r="I104" s="332">
        <f t="shared" si="57"/>
        <v>4.4408920985006262E-15</v>
      </c>
      <c r="J104" s="332">
        <f t="shared" si="57"/>
        <v>7.1054273576010019E-15</v>
      </c>
      <c r="K104" s="332">
        <f t="shared" si="57"/>
        <v>3.979039320256561E-13</v>
      </c>
      <c r="L104" s="332">
        <f t="shared" si="57"/>
        <v>0</v>
      </c>
      <c r="M104" s="332">
        <f t="shared" si="57"/>
        <v>-6.2527760746888816E-13</v>
      </c>
      <c r="N104" s="332">
        <f t="shared" si="57"/>
        <v>3.1263880373444408E-13</v>
      </c>
      <c r="O104" s="243"/>
      <c r="P104" s="243"/>
      <c r="Q104" s="357"/>
    </row>
    <row r="105" spans="1:17" ht="10.35" customHeight="1" x14ac:dyDescent="0.25">
      <c r="B105" s="687"/>
      <c r="C105" s="679" t="s">
        <v>656</v>
      </c>
      <c r="D105" s="79"/>
      <c r="E105" s="332">
        <f t="shared" ref="E105:N105" si="58">IF(OR(E10="NA",E11="NA",E12="NA",E13="NA",E14="NA"),"NA",-SUM(E10)+SUM(E11)+SUM(E12)+SUM(E13)+SUM(E14))</f>
        <v>-5.5777604757167865E-13</v>
      </c>
      <c r="F105" s="332">
        <f t="shared" si="58"/>
        <v>3.0553337637684308E-13</v>
      </c>
      <c r="G105" s="332">
        <f t="shared" si="58"/>
        <v>0</v>
      </c>
      <c r="H105" s="332">
        <f t="shared" si="58"/>
        <v>2.0250467969162855E-13</v>
      </c>
      <c r="I105" s="332">
        <f t="shared" si="58"/>
        <v>1.7763568394002505E-15</v>
      </c>
      <c r="J105" s="332">
        <f t="shared" si="58"/>
        <v>-3.5527136788005009E-15</v>
      </c>
      <c r="K105" s="332">
        <f t="shared" si="58"/>
        <v>-6.1106675275368616E-13</v>
      </c>
      <c r="L105" s="332">
        <f t="shared" si="58"/>
        <v>0</v>
      </c>
      <c r="M105" s="332">
        <f t="shared" si="58"/>
        <v>-5.1869619710487314E-13</v>
      </c>
      <c r="N105" s="332">
        <f t="shared" si="58"/>
        <v>1.2043699371133698E-12</v>
      </c>
      <c r="O105" s="243"/>
      <c r="P105" s="243"/>
      <c r="Q105" s="357"/>
    </row>
    <row r="106" spans="1:17" ht="10.35" customHeight="1" x14ac:dyDescent="0.25">
      <c r="B106" s="687"/>
      <c r="C106" s="679" t="s">
        <v>640</v>
      </c>
      <c r="D106" s="79"/>
      <c r="E106" s="332">
        <f t="shared" ref="E106:N106" si="59">IF(OR(E17="NA",E18="NA",E19="NA",E20="NA",E21="NA"),"NA",-SUM(E17)+SUM(E18)+SUM(E19)+SUM(E20)+SUM(E21))</f>
        <v>0</v>
      </c>
      <c r="F106" s="332">
        <f t="shared" si="59"/>
        <v>0</v>
      </c>
      <c r="G106" s="332">
        <f t="shared" si="59"/>
        <v>0</v>
      </c>
      <c r="H106" s="332">
        <f t="shared" si="59"/>
        <v>0</v>
      </c>
      <c r="I106" s="332">
        <f t="shared" si="59"/>
        <v>0</v>
      </c>
      <c r="J106" s="332">
        <f t="shared" si="59"/>
        <v>0</v>
      </c>
      <c r="K106" s="332">
        <f t="shared" si="59"/>
        <v>0</v>
      </c>
      <c r="L106" s="332">
        <f t="shared" si="59"/>
        <v>0</v>
      </c>
      <c r="M106" s="332">
        <f t="shared" si="59"/>
        <v>0</v>
      </c>
      <c r="N106" s="332">
        <f t="shared" si="59"/>
        <v>0</v>
      </c>
      <c r="O106" s="243"/>
      <c r="P106" s="243"/>
      <c r="Q106" s="357"/>
    </row>
    <row r="107" spans="1:17" ht="10.35" customHeight="1" x14ac:dyDescent="0.25">
      <c r="B107" s="687"/>
      <c r="C107" s="679" t="s">
        <v>596</v>
      </c>
      <c r="D107" s="79"/>
      <c r="E107" s="332">
        <f t="shared" ref="E107:N107" si="60">IF(OR(E22="NA",E31="NA",E40="NA"),"NA",-SUM(E22)+SUM(E31)+SUM(E40))</f>
        <v>-3.637978807091713E-12</v>
      </c>
      <c r="F107" s="332">
        <f t="shared" si="60"/>
        <v>-3.836930773104541E-13</v>
      </c>
      <c r="G107" s="332">
        <f t="shared" si="60"/>
        <v>0</v>
      </c>
      <c r="H107" s="332">
        <f t="shared" si="60"/>
        <v>-3.637978807091713E-12</v>
      </c>
      <c r="I107" s="332">
        <f t="shared" si="60"/>
        <v>0</v>
      </c>
      <c r="J107" s="332">
        <f t="shared" si="60"/>
        <v>-3.8991032624835498E-13</v>
      </c>
      <c r="K107" s="332">
        <f t="shared" si="60"/>
        <v>1.1646239528317892E-13</v>
      </c>
      <c r="L107" s="332">
        <f t="shared" si="60"/>
        <v>0</v>
      </c>
      <c r="M107" s="332">
        <f t="shared" si="60"/>
        <v>-1.8189894035458565E-12</v>
      </c>
      <c r="N107" s="332">
        <f t="shared" si="60"/>
        <v>0</v>
      </c>
      <c r="O107" s="243"/>
      <c r="P107" s="243"/>
      <c r="Q107" s="357"/>
    </row>
    <row r="108" spans="1:17" ht="10.35" customHeight="1" x14ac:dyDescent="0.25">
      <c r="B108" s="687"/>
      <c r="C108" s="679" t="s">
        <v>657</v>
      </c>
      <c r="D108" s="79"/>
      <c r="E108" s="332">
        <f t="shared" ref="E108:N108" si="61">IF(OR(E22="NA",E23="NA",E24="NA",E25="NA",E26="NA",E27="NA",E28="NA",E29="NA",E30="NA"),"NA",-SUM(E22)+SUM(E23)+SUM(E24)+SUM(E25)+SUM(E26)+SUM(E27)+SUM(E28)+SUM(E29)+SUM(E30))</f>
        <v>1.8189894035458565E-12</v>
      </c>
      <c r="F108" s="332">
        <f t="shared" si="61"/>
        <v>9.0949470177292824E-13</v>
      </c>
      <c r="G108" s="332">
        <f t="shared" si="61"/>
        <v>0</v>
      </c>
      <c r="H108" s="332">
        <f t="shared" si="61"/>
        <v>0</v>
      </c>
      <c r="I108" s="332">
        <f t="shared" si="61"/>
        <v>4.5474735088646412E-13</v>
      </c>
      <c r="J108" s="332">
        <f t="shared" si="61"/>
        <v>0</v>
      </c>
      <c r="K108" s="332">
        <f t="shared" si="61"/>
        <v>0</v>
      </c>
      <c r="L108" s="332">
        <f t="shared" si="61"/>
        <v>0</v>
      </c>
      <c r="M108" s="332">
        <f t="shared" si="61"/>
        <v>-3.637978807091713E-12</v>
      </c>
      <c r="N108" s="332">
        <f t="shared" si="61"/>
        <v>1.8189894035458565E-12</v>
      </c>
      <c r="O108" s="243"/>
      <c r="P108" s="243"/>
      <c r="Q108" s="357"/>
    </row>
    <row r="109" spans="1:17" ht="10.35" customHeight="1" x14ac:dyDescent="0.25">
      <c r="B109" s="687"/>
      <c r="C109" s="679" t="s">
        <v>2790</v>
      </c>
      <c r="D109" s="79"/>
      <c r="E109" s="283">
        <f t="shared" ref="E109:N109" si="62">IF(OR(E23="NA",E32="NA",E41="NA"),"NA",-SUM(E23)+SUM(E32)+SUM(E41))</f>
        <v>0</v>
      </c>
      <c r="F109" s="283">
        <f t="shared" si="62"/>
        <v>0</v>
      </c>
      <c r="G109" s="283">
        <f t="shared" si="62"/>
        <v>0</v>
      </c>
      <c r="H109" s="283">
        <f t="shared" si="62"/>
        <v>0</v>
      </c>
      <c r="I109" s="283">
        <f t="shared" si="62"/>
        <v>0</v>
      </c>
      <c r="J109" s="283">
        <f t="shared" si="62"/>
        <v>0</v>
      </c>
      <c r="K109" s="283">
        <f t="shared" si="62"/>
        <v>0</v>
      </c>
      <c r="L109" s="283">
        <f t="shared" si="62"/>
        <v>0</v>
      </c>
      <c r="M109" s="283">
        <f t="shared" si="62"/>
        <v>0</v>
      </c>
      <c r="N109" s="283">
        <f t="shared" si="62"/>
        <v>0</v>
      </c>
      <c r="O109" s="243"/>
      <c r="P109" s="243"/>
      <c r="Q109" s="357"/>
    </row>
    <row r="110" spans="1:17" ht="10.35" customHeight="1" x14ac:dyDescent="0.25">
      <c r="B110" s="687"/>
      <c r="C110" s="679" t="s">
        <v>641</v>
      </c>
      <c r="D110" s="79"/>
      <c r="E110" s="332">
        <f t="shared" ref="E110:N110" si="63">IF(OR(E24="NA",E33="NA",E42="NA"),"NA",-SUM(E24)+SUM(E33)+SUM(E42))</f>
        <v>-9.0949470177292824E-13</v>
      </c>
      <c r="F110" s="332">
        <f t="shared" si="63"/>
        <v>0</v>
      </c>
      <c r="G110" s="332">
        <f t="shared" si="63"/>
        <v>0</v>
      </c>
      <c r="H110" s="332">
        <f t="shared" si="63"/>
        <v>-4.5474735088646412E-13</v>
      </c>
      <c r="I110" s="332">
        <f t="shared" si="63"/>
        <v>0</v>
      </c>
      <c r="J110" s="332">
        <f t="shared" si="63"/>
        <v>-2.1138646388862981E-13</v>
      </c>
      <c r="K110" s="332">
        <f t="shared" si="63"/>
        <v>1.1646239528317892E-13</v>
      </c>
      <c r="L110" s="332">
        <f t="shared" si="63"/>
        <v>0</v>
      </c>
      <c r="M110" s="332">
        <f t="shared" si="63"/>
        <v>4.5474735088646412E-13</v>
      </c>
      <c r="N110" s="332">
        <f t="shared" si="63"/>
        <v>-4.5474735088646412E-13</v>
      </c>
      <c r="O110" s="243"/>
      <c r="P110" s="243"/>
      <c r="Q110" s="357"/>
    </row>
    <row r="111" spans="1:17" ht="10.35" customHeight="1" x14ac:dyDescent="0.25">
      <c r="B111" s="687"/>
      <c r="C111" s="679" t="s">
        <v>642</v>
      </c>
      <c r="D111" s="79"/>
      <c r="E111" s="332">
        <f t="shared" ref="E111:N111" si="64">IF(OR(E25="NA",E34="NA",E43="NA"),"NA",-SUM(E25)+SUM(E34)+SUM(E43))</f>
        <v>-6.3948846218409017E-14</v>
      </c>
      <c r="F111" s="332">
        <f t="shared" si="64"/>
        <v>-1.3500311979441904E-13</v>
      </c>
      <c r="G111" s="332">
        <f t="shared" si="64"/>
        <v>0</v>
      </c>
      <c r="H111" s="332">
        <f t="shared" si="64"/>
        <v>0</v>
      </c>
      <c r="I111" s="332">
        <f t="shared" si="64"/>
        <v>0</v>
      </c>
      <c r="J111" s="332">
        <f t="shared" si="64"/>
        <v>-6.6613381477509392E-16</v>
      </c>
      <c r="K111" s="332">
        <f t="shared" si="64"/>
        <v>0</v>
      </c>
      <c r="L111" s="332">
        <f t="shared" si="64"/>
        <v>0</v>
      </c>
      <c r="M111" s="332">
        <f t="shared" si="64"/>
        <v>1.4210854715202004E-14</v>
      </c>
      <c r="N111" s="332">
        <f t="shared" si="64"/>
        <v>2.8421709430404007E-14</v>
      </c>
      <c r="O111" s="243"/>
      <c r="P111" s="243"/>
      <c r="Q111" s="357"/>
    </row>
    <row r="112" spans="1:17" ht="10.35" customHeight="1" x14ac:dyDescent="0.25">
      <c r="B112" s="687"/>
      <c r="C112" s="679" t="s">
        <v>643</v>
      </c>
      <c r="D112" s="79"/>
      <c r="E112" s="332">
        <f t="shared" ref="E112:N112" si="65">IF(OR(E26="NA",E35="NA",E44="NA"),"NA",-SUM(E26)+SUM(E35)+SUM(E44))</f>
        <v>0</v>
      </c>
      <c r="F112" s="332">
        <f t="shared" si="65"/>
        <v>0</v>
      </c>
      <c r="G112" s="332">
        <f t="shared" si="65"/>
        <v>0</v>
      </c>
      <c r="H112" s="332">
        <f t="shared" si="65"/>
        <v>0</v>
      </c>
      <c r="I112" s="332">
        <f t="shared" si="65"/>
        <v>0</v>
      </c>
      <c r="J112" s="332">
        <f t="shared" si="65"/>
        <v>0</v>
      </c>
      <c r="K112" s="332">
        <f t="shared" si="65"/>
        <v>0</v>
      </c>
      <c r="L112" s="332">
        <f t="shared" si="65"/>
        <v>0</v>
      </c>
      <c r="M112" s="332">
        <f t="shared" si="65"/>
        <v>0</v>
      </c>
      <c r="N112" s="332">
        <f t="shared" si="65"/>
        <v>0</v>
      </c>
      <c r="O112" s="243"/>
      <c r="P112" s="243"/>
      <c r="Q112" s="357"/>
    </row>
    <row r="113" spans="2:17" ht="10.35" customHeight="1" x14ac:dyDescent="0.25">
      <c r="B113" s="687"/>
      <c r="C113" s="679" t="s">
        <v>644</v>
      </c>
      <c r="D113" s="79"/>
      <c r="E113" s="332">
        <f t="shared" ref="E113:N113" si="66">IF(OR(E27="NA",E36="NA",E45="NA"),"NA",-SUM(E27)+SUM(E36)+SUM(E45))</f>
        <v>-1.8189894035458565E-12</v>
      </c>
      <c r="F113" s="332">
        <f t="shared" si="66"/>
        <v>8.8817841970012523E-16</v>
      </c>
      <c r="G113" s="332">
        <f t="shared" si="66"/>
        <v>0</v>
      </c>
      <c r="H113" s="332">
        <f t="shared" si="66"/>
        <v>0</v>
      </c>
      <c r="I113" s="332">
        <f t="shared" si="66"/>
        <v>0</v>
      </c>
      <c r="J113" s="332">
        <f t="shared" si="66"/>
        <v>0</v>
      </c>
      <c r="K113" s="332">
        <f t="shared" si="66"/>
        <v>0</v>
      </c>
      <c r="L113" s="332">
        <f t="shared" si="66"/>
        <v>0</v>
      </c>
      <c r="M113" s="332">
        <f t="shared" si="66"/>
        <v>0</v>
      </c>
      <c r="N113" s="332">
        <f t="shared" si="66"/>
        <v>0</v>
      </c>
      <c r="O113" s="243"/>
      <c r="P113" s="243"/>
      <c r="Q113" s="357"/>
    </row>
    <row r="114" spans="2:17" ht="10.35" customHeight="1" x14ac:dyDescent="0.25">
      <c r="B114" s="687"/>
      <c r="C114" s="679" t="s">
        <v>645</v>
      </c>
      <c r="D114" s="79"/>
      <c r="E114" s="332">
        <f t="shared" ref="E114:N114" si="67">IF(OR(E28="NA",E37="NA",E46="NA"),"NA",-SUM(E28)+SUM(E37)+SUM(E46))</f>
        <v>0</v>
      </c>
      <c r="F114" s="332">
        <f t="shared" si="67"/>
        <v>0</v>
      </c>
      <c r="G114" s="332">
        <f t="shared" si="67"/>
        <v>0</v>
      </c>
      <c r="H114" s="332">
        <f t="shared" si="67"/>
        <v>0</v>
      </c>
      <c r="I114" s="332">
        <f t="shared" si="67"/>
        <v>0</v>
      </c>
      <c r="J114" s="332">
        <f t="shared" si="67"/>
        <v>0</v>
      </c>
      <c r="K114" s="332">
        <f t="shared" si="67"/>
        <v>0</v>
      </c>
      <c r="L114" s="332">
        <f t="shared" si="67"/>
        <v>0</v>
      </c>
      <c r="M114" s="332">
        <f t="shared" si="67"/>
        <v>0</v>
      </c>
      <c r="N114" s="332">
        <f t="shared" si="67"/>
        <v>0</v>
      </c>
      <c r="O114" s="243"/>
      <c r="P114" s="243"/>
      <c r="Q114" s="357"/>
    </row>
    <row r="115" spans="2:17" ht="10.35" customHeight="1" x14ac:dyDescent="0.25">
      <c r="B115" s="687"/>
      <c r="C115" s="679" t="s">
        <v>646</v>
      </c>
      <c r="D115" s="79"/>
      <c r="E115" s="332">
        <f t="shared" ref="E115:N115" si="68">IF(OR(E29="NA",E38="NA",E47="NA"),"NA",-SUM(E29)+SUM(E38)+SUM(E47))</f>
        <v>0</v>
      </c>
      <c r="F115" s="332">
        <f t="shared" si="68"/>
        <v>0</v>
      </c>
      <c r="G115" s="332">
        <f t="shared" si="68"/>
        <v>0</v>
      </c>
      <c r="H115" s="332">
        <f t="shared" si="68"/>
        <v>0</v>
      </c>
      <c r="I115" s="332">
        <f t="shared" si="68"/>
        <v>0</v>
      </c>
      <c r="J115" s="332">
        <f t="shared" si="68"/>
        <v>0</v>
      </c>
      <c r="K115" s="332">
        <f t="shared" si="68"/>
        <v>0</v>
      </c>
      <c r="L115" s="332">
        <f t="shared" si="68"/>
        <v>0</v>
      </c>
      <c r="M115" s="332">
        <f t="shared" si="68"/>
        <v>0</v>
      </c>
      <c r="N115" s="332">
        <f t="shared" si="68"/>
        <v>0</v>
      </c>
      <c r="O115" s="243"/>
      <c r="P115" s="243"/>
      <c r="Q115" s="357"/>
    </row>
    <row r="116" spans="2:17" ht="10.35" customHeight="1" x14ac:dyDescent="0.25">
      <c r="B116" s="687"/>
      <c r="C116" s="679" t="s">
        <v>647</v>
      </c>
      <c r="D116" s="79"/>
      <c r="E116" s="332">
        <f t="shared" ref="E116:N116" si="69">IF(OR(E30="NA",E39="NA",E48="NA"),"NA",-SUM(E30)+SUM(E39)+SUM(E48))</f>
        <v>0</v>
      </c>
      <c r="F116" s="332">
        <f t="shared" si="69"/>
        <v>0</v>
      </c>
      <c r="G116" s="332">
        <f t="shared" si="69"/>
        <v>0</v>
      </c>
      <c r="H116" s="332">
        <f t="shared" si="69"/>
        <v>0</v>
      </c>
      <c r="I116" s="332">
        <f t="shared" si="69"/>
        <v>0</v>
      </c>
      <c r="J116" s="332">
        <f t="shared" si="69"/>
        <v>0</v>
      </c>
      <c r="K116" s="332">
        <f t="shared" si="69"/>
        <v>0</v>
      </c>
      <c r="L116" s="332">
        <f t="shared" si="69"/>
        <v>0</v>
      </c>
      <c r="M116" s="332">
        <f t="shared" si="69"/>
        <v>0</v>
      </c>
      <c r="N116" s="332">
        <f t="shared" si="69"/>
        <v>0</v>
      </c>
      <c r="O116" s="243"/>
      <c r="P116" s="243"/>
      <c r="Q116" s="357"/>
    </row>
    <row r="117" spans="2:17" ht="10.35" customHeight="1" x14ac:dyDescent="0.25">
      <c r="B117" s="687"/>
      <c r="C117" s="679" t="s">
        <v>658</v>
      </c>
      <c r="D117" s="79"/>
      <c r="E117" s="332">
        <f t="shared" ref="E117:N117" si="70">IF(OR(E31="NA",E32="NA",E33="NA",E34="NA",E35="NA",E36="NA",E37="NA",E38="NA",E39="NA",),"NA",-SUM(E31)+SUM(E32)+SUM(E33)+SUM(E34)+SUM(E35)+SUM(E36)+SUM(E37)+SUM(E38)+SUM(E39))</f>
        <v>1.8189894035458565E-12</v>
      </c>
      <c r="F117" s="332">
        <f t="shared" si="70"/>
        <v>9.0949470177292824E-13</v>
      </c>
      <c r="G117" s="332">
        <f t="shared" si="70"/>
        <v>0</v>
      </c>
      <c r="H117" s="332">
        <f t="shared" si="70"/>
        <v>3.637978807091713E-12</v>
      </c>
      <c r="I117" s="332">
        <f t="shared" si="70"/>
        <v>4.5474735088646412E-13</v>
      </c>
      <c r="J117" s="332">
        <f t="shared" si="70"/>
        <v>0</v>
      </c>
      <c r="K117" s="332">
        <f t="shared" si="70"/>
        <v>0</v>
      </c>
      <c r="L117" s="332">
        <f t="shared" si="70"/>
        <v>0</v>
      </c>
      <c r="M117" s="332">
        <f t="shared" si="70"/>
        <v>0</v>
      </c>
      <c r="N117" s="332">
        <f t="shared" si="70"/>
        <v>1.8189894035458565E-12</v>
      </c>
      <c r="O117" s="243"/>
      <c r="P117" s="243"/>
      <c r="Q117" s="357"/>
    </row>
    <row r="118" spans="2:17" ht="10.35" customHeight="1" x14ac:dyDescent="0.25">
      <c r="B118" s="687"/>
      <c r="C118" s="679" t="s">
        <v>659</v>
      </c>
      <c r="D118" s="79"/>
      <c r="E118" s="332">
        <f t="shared" ref="E118:N118" si="71">IF(OR(E40="NA",E41="NA",E42="NA",E43="NA",E44="NA",E45="NA",E46="NA",E47="NA",E48="NA"),"NA",-SUM(E40)+SUM(E41)+SUM(E42)+SUM(E43)+SUM(E44)+SUM(E45)+SUM(E46)+SUM(E47)+SUM(E48))</f>
        <v>0</v>
      </c>
      <c r="F118" s="332">
        <f t="shared" si="71"/>
        <v>-6.2172489379008766E-15</v>
      </c>
      <c r="G118" s="332">
        <f t="shared" si="71"/>
        <v>0</v>
      </c>
      <c r="H118" s="332">
        <f t="shared" si="71"/>
        <v>-6.8212102632969618E-13</v>
      </c>
      <c r="I118" s="332">
        <f t="shared" si="71"/>
        <v>0</v>
      </c>
      <c r="J118" s="332">
        <f t="shared" si="71"/>
        <v>2.2204460492503131E-16</v>
      </c>
      <c r="K118" s="332">
        <f t="shared" si="71"/>
        <v>0</v>
      </c>
      <c r="L118" s="332">
        <f t="shared" si="71"/>
        <v>0</v>
      </c>
      <c r="M118" s="332">
        <f t="shared" si="71"/>
        <v>4.5474735088646412E-13</v>
      </c>
      <c r="N118" s="332">
        <f t="shared" si="71"/>
        <v>-6.8212102632969618E-13</v>
      </c>
      <c r="O118" s="243"/>
      <c r="P118" s="243"/>
      <c r="Q118" s="357"/>
    </row>
    <row r="119" spans="2:17" ht="10.35" customHeight="1" x14ac:dyDescent="0.25">
      <c r="B119" s="687"/>
      <c r="C119" s="681" t="s">
        <v>597</v>
      </c>
      <c r="D119" s="79"/>
      <c r="E119" s="332">
        <f t="shared" ref="E119:N119" si="72">IF(OR(E49="NA",E63="NA",E71="NA"),"NA",-SUM(E49)+SUM(E63)+SUM(E71))</f>
        <v>-7.2759576141834259E-12</v>
      </c>
      <c r="F119" s="332">
        <f t="shared" si="72"/>
        <v>0</v>
      </c>
      <c r="G119" s="332">
        <f t="shared" si="72"/>
        <v>0</v>
      </c>
      <c r="H119" s="332">
        <f t="shared" si="72"/>
        <v>0</v>
      </c>
      <c r="I119" s="332">
        <f t="shared" si="72"/>
        <v>-2.0321522242738865E-12</v>
      </c>
      <c r="J119" s="332">
        <f t="shared" si="72"/>
        <v>-5.6843418860808015E-14</v>
      </c>
      <c r="K119" s="332">
        <f t="shared" si="72"/>
        <v>-5.6843418860808015E-14</v>
      </c>
      <c r="L119" s="332">
        <f t="shared" si="72"/>
        <v>0</v>
      </c>
      <c r="M119" s="332">
        <f t="shared" si="72"/>
        <v>0</v>
      </c>
      <c r="N119" s="332">
        <f t="shared" si="72"/>
        <v>7.2759576141834259E-12</v>
      </c>
      <c r="O119" s="243"/>
      <c r="P119" s="243"/>
      <c r="Q119" s="357"/>
    </row>
    <row r="120" spans="2:17" ht="10.35" customHeight="1" x14ac:dyDescent="0.25">
      <c r="B120" s="687"/>
      <c r="C120" s="679" t="s">
        <v>660</v>
      </c>
      <c r="D120" s="79"/>
      <c r="E120" s="332">
        <f t="shared" ref="E120:N120" si="73">IF(OR(E49="NA",E50="NA",E51="NA",E52="NA",E53="NA",E54="NA",E55="NA",E61="NA",E62="NA"),"NA",-SUM(E49)+SUM(E50)+SUM(E51)+SUM(E52)+SUM(E53)+SUM(E54)+SUM(E55)+SUM(E61)+SUM(E62))</f>
        <v>0</v>
      </c>
      <c r="F120" s="332">
        <f t="shared" si="73"/>
        <v>0</v>
      </c>
      <c r="G120" s="332">
        <f t="shared" si="73"/>
        <v>0</v>
      </c>
      <c r="H120" s="332">
        <f t="shared" si="73"/>
        <v>-2.2737367544323206E-13</v>
      </c>
      <c r="I120" s="332">
        <f t="shared" si="73"/>
        <v>0</v>
      </c>
      <c r="J120" s="332">
        <f t="shared" si="73"/>
        <v>0</v>
      </c>
      <c r="K120" s="332">
        <f t="shared" si="73"/>
        <v>-9.0949470177292824E-13</v>
      </c>
      <c r="L120" s="332">
        <f t="shared" si="73"/>
        <v>0</v>
      </c>
      <c r="M120" s="332">
        <f t="shared" si="73"/>
        <v>0</v>
      </c>
      <c r="N120" s="332">
        <f t="shared" si="73"/>
        <v>0</v>
      </c>
      <c r="O120" s="243"/>
      <c r="P120" s="243"/>
      <c r="Q120" s="357"/>
    </row>
    <row r="121" spans="2:17" ht="10.35" customHeight="1" x14ac:dyDescent="0.25">
      <c r="B121" s="687"/>
      <c r="C121" s="679" t="s">
        <v>661</v>
      </c>
      <c r="D121" s="79" t="s">
        <v>33</v>
      </c>
      <c r="E121" s="332">
        <f t="shared" ref="E121:N121" si="74">IF(OR(E50="NA",E72="NA"),"NA",-SUM(E50)+SUM(E72))</f>
        <v>0</v>
      </c>
      <c r="F121" s="332">
        <f t="shared" si="74"/>
        <v>0</v>
      </c>
      <c r="G121" s="332">
        <f t="shared" si="74"/>
        <v>0</v>
      </c>
      <c r="H121" s="332">
        <f t="shared" si="74"/>
        <v>0</v>
      </c>
      <c r="I121" s="332">
        <f t="shared" si="74"/>
        <v>0</v>
      </c>
      <c r="J121" s="332">
        <f t="shared" si="74"/>
        <v>0</v>
      </c>
      <c r="K121" s="332">
        <f t="shared" si="74"/>
        <v>0</v>
      </c>
      <c r="L121" s="332">
        <f t="shared" si="74"/>
        <v>0</v>
      </c>
      <c r="M121" s="332">
        <f t="shared" si="74"/>
        <v>0</v>
      </c>
      <c r="N121" s="332">
        <f t="shared" si="74"/>
        <v>0</v>
      </c>
      <c r="O121" s="243"/>
      <c r="P121" s="243"/>
      <c r="Q121" s="357"/>
    </row>
    <row r="122" spans="2:17" ht="10.35" customHeight="1" x14ac:dyDescent="0.25">
      <c r="B122" s="687"/>
      <c r="C122" s="679" t="s">
        <v>648</v>
      </c>
      <c r="D122" s="79" t="s">
        <v>33</v>
      </c>
      <c r="E122" s="332">
        <f t="shared" ref="E122:N122" si="75">IF(OR(E51="NA",E64="NA",E73="NA"),"NA",-SUM(E51)+SUM(E64)+SUM(E73))</f>
        <v>0</v>
      </c>
      <c r="F122" s="332">
        <f t="shared" si="75"/>
        <v>0</v>
      </c>
      <c r="G122" s="332">
        <f t="shared" si="75"/>
        <v>0</v>
      </c>
      <c r="H122" s="332">
        <f t="shared" si="75"/>
        <v>0</v>
      </c>
      <c r="I122" s="332">
        <f t="shared" si="75"/>
        <v>0</v>
      </c>
      <c r="J122" s="332">
        <f t="shared" si="75"/>
        <v>0</v>
      </c>
      <c r="K122" s="332">
        <f t="shared" si="75"/>
        <v>0</v>
      </c>
      <c r="L122" s="332">
        <f t="shared" si="75"/>
        <v>0</v>
      </c>
      <c r="M122" s="332">
        <f t="shared" si="75"/>
        <v>0</v>
      </c>
      <c r="N122" s="332">
        <f t="shared" si="75"/>
        <v>0</v>
      </c>
      <c r="O122" s="243"/>
      <c r="P122" s="243"/>
      <c r="Q122" s="357"/>
    </row>
    <row r="123" spans="2:17" ht="10.35" customHeight="1" x14ac:dyDescent="0.25">
      <c r="B123" s="687"/>
      <c r="C123" s="679" t="s">
        <v>649</v>
      </c>
      <c r="D123" s="79" t="s">
        <v>33</v>
      </c>
      <c r="E123" s="332">
        <f t="shared" ref="E123:N123" si="76">IF(OR(E52="NA",E65="NA",E74="NA"),"NA",-SUM(E52)+SUM(E65)+SUM(E74))</f>
        <v>0</v>
      </c>
      <c r="F123" s="332">
        <f t="shared" si="76"/>
        <v>0</v>
      </c>
      <c r="G123" s="332">
        <f t="shared" si="76"/>
        <v>0</v>
      </c>
      <c r="H123" s="332">
        <f t="shared" si="76"/>
        <v>0</v>
      </c>
      <c r="I123" s="332">
        <f t="shared" si="76"/>
        <v>0</v>
      </c>
      <c r="J123" s="332">
        <f t="shared" si="76"/>
        <v>0</v>
      </c>
      <c r="K123" s="332">
        <f t="shared" si="76"/>
        <v>0</v>
      </c>
      <c r="L123" s="332">
        <f t="shared" si="76"/>
        <v>0</v>
      </c>
      <c r="M123" s="332">
        <f t="shared" si="76"/>
        <v>0</v>
      </c>
      <c r="N123" s="332">
        <f t="shared" si="76"/>
        <v>0</v>
      </c>
      <c r="O123" s="243"/>
      <c r="P123" s="243"/>
      <c r="Q123" s="357"/>
    </row>
    <row r="124" spans="2:17" ht="10.35" customHeight="1" x14ac:dyDescent="0.25">
      <c r="B124" s="687"/>
      <c r="C124" s="679" t="s">
        <v>650</v>
      </c>
      <c r="D124" s="79" t="s">
        <v>33</v>
      </c>
      <c r="E124" s="332">
        <f t="shared" ref="E124:N124" si="77">IF(OR(E53="NA",E66="NA",E75="NA"),"NA",-SUM(E53)+SUM(E66)+SUM(E75))</f>
        <v>0</v>
      </c>
      <c r="F124" s="332">
        <f t="shared" si="77"/>
        <v>0</v>
      </c>
      <c r="G124" s="332">
        <f t="shared" si="77"/>
        <v>0</v>
      </c>
      <c r="H124" s="332">
        <f t="shared" si="77"/>
        <v>0</v>
      </c>
      <c r="I124" s="332">
        <f t="shared" si="77"/>
        <v>1.4210854715202004E-14</v>
      </c>
      <c r="J124" s="332">
        <f t="shared" si="77"/>
        <v>0</v>
      </c>
      <c r="K124" s="332">
        <f t="shared" si="77"/>
        <v>-5.6843418860808015E-14</v>
      </c>
      <c r="L124" s="332">
        <f t="shared" si="77"/>
        <v>0</v>
      </c>
      <c r="M124" s="332">
        <f t="shared" si="77"/>
        <v>0</v>
      </c>
      <c r="N124" s="332">
        <f t="shared" si="77"/>
        <v>0</v>
      </c>
      <c r="O124" s="243"/>
      <c r="P124" s="243"/>
      <c r="Q124" s="357"/>
    </row>
    <row r="125" spans="2:17" ht="10.35" customHeight="1" x14ac:dyDescent="0.25">
      <c r="B125" s="687"/>
      <c r="C125" s="679" t="s">
        <v>651</v>
      </c>
      <c r="D125" s="79" t="s">
        <v>33</v>
      </c>
      <c r="E125" s="332">
        <f t="shared" ref="E125:N125" si="78">IF(OR(E54="NA",E67="NA",E76="NA"),"NA",-SUM(E54)+SUM(E67)+SUM(E76))</f>
        <v>0</v>
      </c>
      <c r="F125" s="332">
        <f t="shared" si="78"/>
        <v>0</v>
      </c>
      <c r="G125" s="332">
        <f t="shared" si="78"/>
        <v>0</v>
      </c>
      <c r="H125" s="332">
        <f t="shared" si="78"/>
        <v>0</v>
      </c>
      <c r="I125" s="332">
        <f t="shared" si="78"/>
        <v>0</v>
      </c>
      <c r="J125" s="332">
        <f t="shared" si="78"/>
        <v>0</v>
      </c>
      <c r="K125" s="332">
        <f t="shared" si="78"/>
        <v>0</v>
      </c>
      <c r="L125" s="332">
        <f t="shared" si="78"/>
        <v>0</v>
      </c>
      <c r="M125" s="332">
        <f t="shared" si="78"/>
        <v>0</v>
      </c>
      <c r="N125" s="332">
        <f t="shared" si="78"/>
        <v>0</v>
      </c>
      <c r="O125" s="243"/>
      <c r="P125" s="243"/>
      <c r="Q125" s="357"/>
    </row>
    <row r="126" spans="2:17" ht="10.35" customHeight="1" x14ac:dyDescent="0.25">
      <c r="B126" s="687"/>
      <c r="C126" s="679" t="s">
        <v>652</v>
      </c>
      <c r="D126" s="79" t="s">
        <v>33</v>
      </c>
      <c r="E126" s="332">
        <f t="shared" ref="E126:N126" si="79">IF(OR(E55="NA",E68="NA",E77="NA"),"NA",-SUM(E55)+SUM(E68)+SUM(E77))</f>
        <v>0</v>
      </c>
      <c r="F126" s="332">
        <f t="shared" si="79"/>
        <v>0</v>
      </c>
      <c r="G126" s="332">
        <f t="shared" si="79"/>
        <v>0</v>
      </c>
      <c r="H126" s="332">
        <f t="shared" si="79"/>
        <v>0</v>
      </c>
      <c r="I126" s="332">
        <f t="shared" si="79"/>
        <v>0</v>
      </c>
      <c r="J126" s="332">
        <f t="shared" si="79"/>
        <v>0</v>
      </c>
      <c r="K126" s="332">
        <f t="shared" si="79"/>
        <v>0</v>
      </c>
      <c r="L126" s="332">
        <f t="shared" si="79"/>
        <v>0</v>
      </c>
      <c r="M126" s="332">
        <f t="shared" si="79"/>
        <v>0</v>
      </c>
      <c r="N126" s="332">
        <f t="shared" si="79"/>
        <v>0</v>
      </c>
      <c r="O126" s="243"/>
      <c r="P126" s="243"/>
      <c r="Q126" s="357"/>
    </row>
    <row r="127" spans="2:17" ht="10.35" customHeight="1" x14ac:dyDescent="0.25">
      <c r="B127" s="687"/>
      <c r="C127" s="679" t="s">
        <v>653</v>
      </c>
      <c r="D127" s="79" t="s">
        <v>33</v>
      </c>
      <c r="E127" s="332">
        <f t="shared" ref="E127:N127" si="80">IF(OR(E61="NA",E69="NA",E78="NA"),"NA",-SUM(E61)+SUM(E69)+SUM(E78))</f>
        <v>0</v>
      </c>
      <c r="F127" s="332">
        <f t="shared" si="80"/>
        <v>0</v>
      </c>
      <c r="G127" s="332">
        <f t="shared" si="80"/>
        <v>0</v>
      </c>
      <c r="H127" s="332">
        <f t="shared" si="80"/>
        <v>0</v>
      </c>
      <c r="I127" s="332">
        <f t="shared" si="80"/>
        <v>0</v>
      </c>
      <c r="J127" s="332">
        <f t="shared" si="80"/>
        <v>0</v>
      </c>
      <c r="K127" s="332">
        <f t="shared" si="80"/>
        <v>0</v>
      </c>
      <c r="L127" s="332">
        <f t="shared" si="80"/>
        <v>0</v>
      </c>
      <c r="M127" s="332">
        <f t="shared" si="80"/>
        <v>0</v>
      </c>
      <c r="N127" s="332">
        <f t="shared" si="80"/>
        <v>0</v>
      </c>
      <c r="O127" s="243"/>
      <c r="P127" s="243"/>
      <c r="Q127" s="357"/>
    </row>
    <row r="128" spans="2:17" ht="10.35" customHeight="1" x14ac:dyDescent="0.25">
      <c r="B128" s="687"/>
      <c r="C128" s="679" t="s">
        <v>654</v>
      </c>
      <c r="D128" s="79" t="s">
        <v>33</v>
      </c>
      <c r="E128" s="332">
        <f>IF(OR(E62="NA",E70="NA",E79="NA"),"NA",-SUM(E62)+SUM(E70)+SUM(E79))</f>
        <v>-5.6843418860808015E-14</v>
      </c>
      <c r="F128" s="332">
        <f t="shared" ref="F128:N128" si="81">IF(OR(F62="NA",F70="NA",F79="NA"),"NA",-SUM(F62)+SUM(F70)+SUM(F79))</f>
        <v>3.4638958368304884E-14</v>
      </c>
      <c r="G128" s="332">
        <f t="shared" si="81"/>
        <v>0</v>
      </c>
      <c r="H128" s="332">
        <f t="shared" si="81"/>
        <v>0</v>
      </c>
      <c r="I128" s="332">
        <f t="shared" si="81"/>
        <v>0</v>
      </c>
      <c r="J128" s="332">
        <f t="shared" si="81"/>
        <v>1.7763568394002505E-15</v>
      </c>
      <c r="K128" s="332">
        <f t="shared" si="81"/>
        <v>-1.0169642905566434E-13</v>
      </c>
      <c r="L128" s="332">
        <f t="shared" si="81"/>
        <v>0</v>
      </c>
      <c r="M128" s="332">
        <f t="shared" si="81"/>
        <v>1.0800249583553523E-12</v>
      </c>
      <c r="N128" s="332">
        <f t="shared" si="81"/>
        <v>2.9558577807620168E-12</v>
      </c>
      <c r="O128" s="243"/>
      <c r="P128" s="243"/>
      <c r="Q128" s="357"/>
    </row>
    <row r="129" spans="2:17" ht="10.35" customHeight="1" x14ac:dyDescent="0.25">
      <c r="B129" s="687"/>
      <c r="C129" s="679" t="s">
        <v>662</v>
      </c>
      <c r="D129" s="79" t="s">
        <v>33</v>
      </c>
      <c r="E129" s="332">
        <f t="shared" ref="E129:N129" si="82">IF(OR(E63="NA",E64="NA",E65="NA",E66="NA",E67="NA",E68="NA",E69="NA",E70="NA",),"NA",-SUM(E63)+SUM(E64)+SUM(E65)+SUM(E66)+SUM(E67)+SUM(E68)+SUM(E69)+SUM(E70))</f>
        <v>9.0949470177292824E-13</v>
      </c>
      <c r="F129" s="332">
        <f t="shared" si="82"/>
        <v>0</v>
      </c>
      <c r="G129" s="332">
        <f t="shared" si="82"/>
        <v>0</v>
      </c>
      <c r="H129" s="332">
        <f t="shared" si="82"/>
        <v>-1.3642420526593924E-12</v>
      </c>
      <c r="I129" s="332">
        <f t="shared" si="82"/>
        <v>0</v>
      </c>
      <c r="J129" s="332">
        <f t="shared" si="82"/>
        <v>5.6843418860808015E-14</v>
      </c>
      <c r="K129" s="332">
        <f t="shared" si="82"/>
        <v>-9.0949470177292824E-13</v>
      </c>
      <c r="L129" s="332">
        <f t="shared" si="82"/>
        <v>0</v>
      </c>
      <c r="M129" s="332">
        <f t="shared" si="82"/>
        <v>0</v>
      </c>
      <c r="N129" s="332">
        <f t="shared" si="82"/>
        <v>0</v>
      </c>
      <c r="O129" s="243"/>
      <c r="P129" s="243"/>
      <c r="Q129" s="357"/>
    </row>
    <row r="130" spans="2:17" ht="10.35" customHeight="1" x14ac:dyDescent="0.25">
      <c r="B130" s="687"/>
      <c r="C130" s="679" t="s">
        <v>663</v>
      </c>
      <c r="D130" s="79" t="s">
        <v>33</v>
      </c>
      <c r="E130" s="332">
        <f t="shared" ref="E130:N130" si="83">IF(OR(E71="NA",E72="NA",E73="NA",E74="NA",E75="NA",E76="NA",E77="NA",E78="NA",E79="NA",),"NA",-SUM(E71)+SUM(E72)+SUM(E73)+SUM(E74)+SUM(E75)+SUM(E76)+SUM(E77)+SUM(E78)+SUM(E79))</f>
        <v>2.6716406864579767E-12</v>
      </c>
      <c r="F130" s="332">
        <f t="shared" si="83"/>
        <v>3.4638958368304884E-14</v>
      </c>
      <c r="G130" s="332">
        <f t="shared" si="83"/>
        <v>0</v>
      </c>
      <c r="H130" s="332">
        <f t="shared" si="83"/>
        <v>-6.8212102632969618E-13</v>
      </c>
      <c r="I130" s="332">
        <f t="shared" si="83"/>
        <v>0</v>
      </c>
      <c r="J130" s="332">
        <f t="shared" si="83"/>
        <v>1.7763568394002505E-15</v>
      </c>
      <c r="K130" s="332">
        <f t="shared" si="83"/>
        <v>1.1990408665951691E-14</v>
      </c>
      <c r="L130" s="332">
        <f t="shared" si="83"/>
        <v>0</v>
      </c>
      <c r="M130" s="332">
        <f t="shared" si="83"/>
        <v>4.7180037654470652E-12</v>
      </c>
      <c r="N130" s="332">
        <f t="shared" si="83"/>
        <v>2.9558577807620168E-12</v>
      </c>
      <c r="O130" s="243"/>
      <c r="P130" s="243"/>
      <c r="Q130" s="357"/>
    </row>
    <row r="131" spans="2:17" ht="10.35" customHeight="1" x14ac:dyDescent="0.25">
      <c r="B131" s="687"/>
      <c r="C131" s="679" t="s">
        <v>664</v>
      </c>
      <c r="D131" s="79"/>
      <c r="E131" s="332">
        <f t="shared" ref="E131:N131" si="84">IF(OR(E55="NA",E56="NA",E57="NA",E58="NA",E59="NA",E60="NA"),"NA",-SUM(E55)+SUM(E56)+SUM(E57)+SUM(E58)+SUM(E59)+SUM(E60))</f>
        <v>0</v>
      </c>
      <c r="F131" s="332">
        <f t="shared" si="84"/>
        <v>0</v>
      </c>
      <c r="G131" s="332">
        <f t="shared" si="84"/>
        <v>0</v>
      </c>
      <c r="H131" s="332">
        <f t="shared" si="84"/>
        <v>0</v>
      </c>
      <c r="I131" s="332">
        <f t="shared" si="84"/>
        <v>0</v>
      </c>
      <c r="J131" s="332">
        <f t="shared" si="84"/>
        <v>0</v>
      </c>
      <c r="K131" s="332">
        <f t="shared" si="84"/>
        <v>0</v>
      </c>
      <c r="L131" s="332">
        <f t="shared" si="84"/>
        <v>0</v>
      </c>
      <c r="M131" s="332">
        <f t="shared" si="84"/>
        <v>0</v>
      </c>
      <c r="N131" s="332">
        <f t="shared" si="84"/>
        <v>0</v>
      </c>
      <c r="O131" s="243"/>
      <c r="P131" s="243"/>
      <c r="Q131" s="357"/>
    </row>
    <row r="132" spans="2:17" ht="10.35" customHeight="1" x14ac:dyDescent="0.25">
      <c r="B132" s="687"/>
      <c r="C132" s="679" t="s">
        <v>665</v>
      </c>
      <c r="D132" s="79" t="s">
        <v>33</v>
      </c>
      <c r="E132" s="332">
        <f t="shared" ref="E132:N132" si="85">IF(OR(E81="NA",E82="NA",E83="NA",E84="NA"),"NA",-SUM(E81)+SUM(E82)+SUM(E83)+SUM(E84))</f>
        <v>0</v>
      </c>
      <c r="F132" s="332">
        <f t="shared" si="85"/>
        <v>0</v>
      </c>
      <c r="G132" s="332">
        <f t="shared" si="85"/>
        <v>0</v>
      </c>
      <c r="H132" s="332">
        <f t="shared" si="85"/>
        <v>0</v>
      </c>
      <c r="I132" s="332">
        <f t="shared" si="85"/>
        <v>0</v>
      </c>
      <c r="J132" s="332">
        <f t="shared" si="85"/>
        <v>0</v>
      </c>
      <c r="K132" s="332">
        <f t="shared" si="85"/>
        <v>0</v>
      </c>
      <c r="L132" s="332">
        <f t="shared" si="85"/>
        <v>0</v>
      </c>
      <c r="M132" s="332">
        <f t="shared" si="85"/>
        <v>0</v>
      </c>
      <c r="N132" s="332">
        <f t="shared" si="85"/>
        <v>0</v>
      </c>
      <c r="O132" s="243"/>
      <c r="P132" s="243"/>
      <c r="Q132" s="357"/>
    </row>
    <row r="133" spans="2:17" ht="10.35" customHeight="1" x14ac:dyDescent="0.25">
      <c r="B133" s="687"/>
      <c r="C133" s="679" t="s">
        <v>666</v>
      </c>
      <c r="D133" s="79" t="s">
        <v>33</v>
      </c>
      <c r="E133" s="332">
        <f t="shared" ref="E133:N133" si="86">IF(OR(E85="NA",E86="NA",E87="NA",E88="NA"),"NA",-SUM(E85)+SUM(E86)+SUM(E87)+SUM(E88))</f>
        <v>0</v>
      </c>
      <c r="F133" s="332">
        <f t="shared" si="86"/>
        <v>0</v>
      </c>
      <c r="G133" s="332">
        <f t="shared" si="86"/>
        <v>0</v>
      </c>
      <c r="H133" s="332">
        <f t="shared" si="86"/>
        <v>0</v>
      </c>
      <c r="I133" s="332">
        <f t="shared" si="86"/>
        <v>0</v>
      </c>
      <c r="J133" s="332">
        <f t="shared" si="86"/>
        <v>0</v>
      </c>
      <c r="K133" s="332">
        <f t="shared" si="86"/>
        <v>0</v>
      </c>
      <c r="L133" s="332">
        <f t="shared" si="86"/>
        <v>0</v>
      </c>
      <c r="M133" s="332">
        <f t="shared" si="86"/>
        <v>0</v>
      </c>
      <c r="N133" s="332">
        <f t="shared" si="86"/>
        <v>0</v>
      </c>
      <c r="O133" s="243"/>
      <c r="P133" s="243"/>
      <c r="Q133" s="357"/>
    </row>
    <row r="134" spans="2:17" ht="10.35" customHeight="1" x14ac:dyDescent="0.25">
      <c r="B134" s="687"/>
      <c r="C134" s="679" t="s">
        <v>2791</v>
      </c>
      <c r="D134" s="79" t="s">
        <v>33</v>
      </c>
      <c r="E134" s="332">
        <f>IF(OR(E89="NA",Table2!E15="NA"),"NA",-SUM(E89)+SUM(Table2!E15))</f>
        <v>1453.7819999999999</v>
      </c>
      <c r="F134" s="332">
        <f>IF(OR(F89="NA",Table2!F15="NA"),"NA",-SUM(F89)+SUM(Table2!F15))</f>
        <v>486.12599999999998</v>
      </c>
      <c r="G134" s="332">
        <f>IF(OR(G89="NA",Table2!G15="NA"),"NA",-SUM(G89)+SUM(Table2!G15))</f>
        <v>0</v>
      </c>
      <c r="H134" s="332">
        <f>IF(OR(H89="NA",Table2!H15="NA"),"NA",-SUM(H89)+SUM(Table2!H15))</f>
        <v>1939.9079999999999</v>
      </c>
      <c r="I134" s="332">
        <f>IF(OR(I89="NA",Table2!I15="NA"),"NA",-SUM(I89)+SUM(Table2!I15))</f>
        <v>22.577999999999999</v>
      </c>
      <c r="J134" s="332">
        <f>IF(OR(J89="NA",Table2!J15="NA"),"NA",-SUM(J89)+SUM(Table2!J15))</f>
        <v>629.09699999999998</v>
      </c>
      <c r="K134" s="332">
        <f>IF(OR(K89="NA",Table2!K15="NA"),"NA",-SUM(K89)+SUM(Table2!K15))</f>
        <v>1553.9639999999999</v>
      </c>
      <c r="L134" s="332">
        <f>IF(OR(L89="NA",Table2!L15="NA"),"NA",-SUM(L89)+SUM(Table2!L15))</f>
        <v>0</v>
      </c>
      <c r="M134" s="332">
        <f>IF(OR(M89="NA",Table2!M15="NA"),"NA",-SUM(M89)+SUM(Table2!M15))</f>
        <v>4145.5469999999996</v>
      </c>
      <c r="N134" s="332">
        <f>IF(OR(N89="NA",Table2!N15="NA"),"NA",-SUM(N89)+SUM(Table2!N15))</f>
        <v>1962.4859999999999</v>
      </c>
      <c r="O134" s="243"/>
      <c r="P134" s="243"/>
      <c r="Q134" s="357"/>
    </row>
    <row r="135" spans="2:17" ht="10.35" customHeight="1" x14ac:dyDescent="0.25">
      <c r="B135" s="685"/>
      <c r="C135" s="679" t="s">
        <v>667</v>
      </c>
      <c r="D135" s="79" t="s">
        <v>33</v>
      </c>
      <c r="E135" s="332">
        <f t="shared" ref="E135:N135" si="87">IF(OR(E9="NA",E81="NA",E85="NA",E89="NA"),"NA",-SUM(E9)+SUM(E81)-SUM(E85)-SUM(E89))</f>
        <v>-5261.9920000000002</v>
      </c>
      <c r="F135" s="332">
        <f t="shared" si="87"/>
        <v>-4163.1639999999998</v>
      </c>
      <c r="G135" s="332">
        <f t="shared" si="87"/>
        <v>0</v>
      </c>
      <c r="H135" s="332">
        <f t="shared" si="87"/>
        <v>-9425.155999999999</v>
      </c>
      <c r="I135" s="332">
        <f t="shared" si="87"/>
        <v>-51.289999999999992</v>
      </c>
      <c r="J135" s="332">
        <f t="shared" si="87"/>
        <v>-1139.415</v>
      </c>
      <c r="K135" s="332">
        <f t="shared" si="87"/>
        <v>-15050.550000000001</v>
      </c>
      <c r="L135" s="332">
        <f t="shared" si="87"/>
        <v>0</v>
      </c>
      <c r="M135" s="332">
        <f t="shared" si="87"/>
        <v>-25666.411000000004</v>
      </c>
      <c r="N135" s="332">
        <f t="shared" si="87"/>
        <v>-9476.4459999999981</v>
      </c>
      <c r="O135" s="243"/>
      <c r="P135" s="243"/>
      <c r="Q135" s="357"/>
    </row>
    <row r="136" spans="2:17" ht="10.35" customHeight="1" x14ac:dyDescent="0.25">
      <c r="B136" s="685"/>
      <c r="C136" s="679" t="s">
        <v>655</v>
      </c>
      <c r="D136" s="79" t="s">
        <v>33</v>
      </c>
      <c r="E136" s="332">
        <f t="shared" ref="E136:N136" si="88">IF(OR(E90="NA",E91="NA",E92="NA",E93="NA",E94="NA"),"NA",-SUM(E90)+SUM(E91)+SUM(E92)+SUM(E93)+SUM(E94))</f>
        <v>0</v>
      </c>
      <c r="F136" s="332">
        <f t="shared" si="88"/>
        <v>0</v>
      </c>
      <c r="G136" s="332">
        <f t="shared" si="88"/>
        <v>0</v>
      </c>
      <c r="H136" s="332">
        <f t="shared" si="88"/>
        <v>0</v>
      </c>
      <c r="I136" s="332">
        <f t="shared" si="88"/>
        <v>0</v>
      </c>
      <c r="J136" s="332">
        <f t="shared" si="88"/>
        <v>0</v>
      </c>
      <c r="K136" s="332">
        <f t="shared" si="88"/>
        <v>0</v>
      </c>
      <c r="L136" s="332">
        <f t="shared" si="88"/>
        <v>0</v>
      </c>
      <c r="M136" s="332">
        <f t="shared" si="88"/>
        <v>0</v>
      </c>
      <c r="N136" s="332">
        <f t="shared" si="88"/>
        <v>0</v>
      </c>
      <c r="O136" s="243"/>
      <c r="P136" s="243"/>
      <c r="Q136" s="357"/>
    </row>
    <row r="137" spans="2:17" ht="10.35" customHeight="1" x14ac:dyDescent="0.25">
      <c r="B137" s="685"/>
      <c r="C137" s="679" t="s">
        <v>668</v>
      </c>
      <c r="D137" s="79"/>
      <c r="E137" s="332">
        <f t="shared" ref="E137:N137" si="89">IF(OR(E96="NA",E50="NA",E51="NA",E52="NA",E53="NA",E55="NA",E62="NA"),"NA",-SUM(E96)+SUM(E50)+SUM(E51)+SUM(E52)+SUM(E53)+SUM(E55)+SUM(E62))</f>
        <v>52967.271999999997</v>
      </c>
      <c r="F137" s="332">
        <f t="shared" si="89"/>
        <v>-486.85199999999998</v>
      </c>
      <c r="G137" s="332">
        <f t="shared" si="89"/>
        <v>-4061.384</v>
      </c>
      <c r="H137" s="332">
        <f t="shared" si="89"/>
        <v>48419.036</v>
      </c>
      <c r="I137" s="332">
        <f t="shared" si="89"/>
        <v>-56169.487000000001</v>
      </c>
      <c r="J137" s="332">
        <f t="shared" si="89"/>
        <v>885.76099999999997</v>
      </c>
      <c r="K137" s="332">
        <f t="shared" si="89"/>
        <v>5299.6440000000002</v>
      </c>
      <c r="L137" s="332">
        <f t="shared" si="89"/>
        <v>-673.47399999999993</v>
      </c>
      <c r="M137" s="332">
        <f t="shared" si="89"/>
        <v>-2238.5200000000114</v>
      </c>
      <c r="N137" s="332">
        <f t="shared" si="89"/>
        <v>-7750.4510000000155</v>
      </c>
      <c r="O137" s="243"/>
      <c r="P137" s="243"/>
      <c r="Q137" s="357"/>
    </row>
    <row r="138" spans="2:17" ht="10.35" customHeight="1" x14ac:dyDescent="0.25">
      <c r="B138" s="685"/>
      <c r="C138" s="679" t="s">
        <v>669</v>
      </c>
      <c r="D138" s="79"/>
      <c r="E138" s="332" t="str">
        <f t="shared" ref="E138:N138" si="90">IF(OR(E97="NA",E50="NA",E51="NA",E52="NA",E53="NA",E62="NA"),"NA",-SUM(E97)+SUM(E50)+SUM(E51)+SUM(E52)+SUM(E53)+SUM(E62))</f>
        <v>NA</v>
      </c>
      <c r="F138" s="332" t="str">
        <f t="shared" si="90"/>
        <v>NA</v>
      </c>
      <c r="G138" s="332" t="str">
        <f t="shared" si="90"/>
        <v>NA</v>
      </c>
      <c r="H138" s="332" t="str">
        <f t="shared" si="90"/>
        <v>NA</v>
      </c>
      <c r="I138" s="332" t="str">
        <f t="shared" si="90"/>
        <v>NA</v>
      </c>
      <c r="J138" s="332" t="str">
        <f t="shared" si="90"/>
        <v>NA</v>
      </c>
      <c r="K138" s="332" t="str">
        <f t="shared" si="90"/>
        <v>NA</v>
      </c>
      <c r="L138" s="332" t="str">
        <f t="shared" si="90"/>
        <v>NA</v>
      </c>
      <c r="M138" s="332" t="str">
        <f t="shared" si="90"/>
        <v>NA</v>
      </c>
      <c r="N138" s="332" t="str">
        <f t="shared" si="90"/>
        <v>NA</v>
      </c>
      <c r="O138" s="243"/>
      <c r="P138" s="243"/>
      <c r="Q138" s="357"/>
    </row>
    <row r="139" spans="2:17" ht="10.35" customHeight="1" x14ac:dyDescent="0.25">
      <c r="B139" s="685"/>
      <c r="C139" s="679" t="s">
        <v>670</v>
      </c>
      <c r="D139" s="79"/>
      <c r="E139" s="332">
        <f t="shared" ref="E139:N139" si="91">IF(OR(E98="NA",E50="NA",E51="NA",E52="NA",E53="NA"),"NA",-SUM(E98)+SUM(E50)+SUM(E51)+SUM(E52)+SUM(E53))</f>
        <v>49406.903999999995</v>
      </c>
      <c r="F139" s="332">
        <f t="shared" si="91"/>
        <v>905.27200000000005</v>
      </c>
      <c r="G139" s="332">
        <f t="shared" si="91"/>
        <v>-285.94900000000001</v>
      </c>
      <c r="H139" s="332">
        <f t="shared" si="91"/>
        <v>50026.226999999999</v>
      </c>
      <c r="I139" s="332">
        <f t="shared" si="91"/>
        <v>766.495</v>
      </c>
      <c r="J139" s="332">
        <f t="shared" si="91"/>
        <v>680.82399999999996</v>
      </c>
      <c r="K139" s="332">
        <f t="shared" si="91"/>
        <v>687.75500000000011</v>
      </c>
      <c r="L139" s="332">
        <f t="shared" si="91"/>
        <v>-47.991</v>
      </c>
      <c r="M139" s="332">
        <f t="shared" si="91"/>
        <v>52113.31</v>
      </c>
      <c r="N139" s="332">
        <f t="shared" si="91"/>
        <v>50792.721999999994</v>
      </c>
      <c r="O139" s="243"/>
      <c r="P139" s="243"/>
      <c r="Q139" s="357"/>
    </row>
    <row r="140" spans="2:17" ht="10.35" customHeight="1" x14ac:dyDescent="0.25">
      <c r="B140" s="693"/>
      <c r="C140" s="682" t="s">
        <v>671</v>
      </c>
      <c r="D140" s="154"/>
      <c r="E140" s="333">
        <f t="shared" ref="E140:N140" si="92">IF(OR(E99="NA",E52="NA",E53="NA"),"NA",-SUM(E99)+SUM(E52)+SUM(E53))</f>
        <v>49406.903999999995</v>
      </c>
      <c r="F140" s="333">
        <f t="shared" si="92"/>
        <v>905.27200000000005</v>
      </c>
      <c r="G140" s="333">
        <f t="shared" si="92"/>
        <v>-285.94900000000001</v>
      </c>
      <c r="H140" s="333">
        <f t="shared" si="92"/>
        <v>50026.226999999999</v>
      </c>
      <c r="I140" s="333">
        <f t="shared" si="92"/>
        <v>766.495</v>
      </c>
      <c r="J140" s="333">
        <f t="shared" si="92"/>
        <v>680.82399999999996</v>
      </c>
      <c r="K140" s="333">
        <f t="shared" si="92"/>
        <v>687.75500000000011</v>
      </c>
      <c r="L140" s="333">
        <f t="shared" si="92"/>
        <v>-47.991</v>
      </c>
      <c r="M140" s="333">
        <f t="shared" si="92"/>
        <v>52113.31</v>
      </c>
      <c r="N140" s="333">
        <f t="shared" si="92"/>
        <v>50792.721999999994</v>
      </c>
      <c r="O140" s="243"/>
      <c r="P140" s="243"/>
      <c r="Q140" s="357"/>
    </row>
    <row r="141" spans="2:17" ht="10.35" customHeight="1" x14ac:dyDescent="0.25">
      <c r="B141" s="690" t="s">
        <v>2792</v>
      </c>
      <c r="C141" s="679"/>
      <c r="D141" s="79"/>
      <c r="E141" s="332"/>
      <c r="F141" s="332"/>
      <c r="G141" s="332"/>
      <c r="H141" s="332"/>
      <c r="I141" s="332"/>
      <c r="J141" s="332"/>
      <c r="K141" s="332"/>
      <c r="L141" s="332"/>
      <c r="M141" s="332"/>
      <c r="N141" s="332"/>
      <c r="O141" s="243"/>
      <c r="P141" s="243"/>
      <c r="Q141" s="357"/>
    </row>
    <row r="142" spans="2:17" ht="10.35" customHeight="1" x14ac:dyDescent="0.25">
      <c r="B142" s="687"/>
      <c r="C142" s="679" t="s">
        <v>2793</v>
      </c>
      <c r="D142" s="79"/>
      <c r="E142" s="332">
        <f>IF(OR(E22="NA",Table8A!E8="NA"),"NA",-SUM(E22)+SUM(Table8A!E8))</f>
        <v>0</v>
      </c>
      <c r="F142" s="332">
        <f>IF(OR(F22="NA",Table8A!F8="NA"),"NA",-SUM(F22)+SUM(Table8A!F8))</f>
        <v>0</v>
      </c>
      <c r="G142" s="332">
        <f>IF(OR(G22="NA",Table8A!G8="NA"),"NA",-SUM(G22)+SUM(Table8A!G8))</f>
        <v>0</v>
      </c>
      <c r="H142" s="332">
        <f>IF(OR(H22="NA",Table8A!H8="NA"),"NA",-SUM(H22)+SUM(Table8A!H8))</f>
        <v>0</v>
      </c>
      <c r="I142" s="332">
        <f>IF(OR(I22="NA",Table8A!I8="NA"),"NA",-SUM(I22)+SUM(Table8A!I8))</f>
        <v>0</v>
      </c>
      <c r="J142" s="332">
        <f>IF(OR(J22="NA",Table8A!J8="NA"),"NA",-SUM(J22)+SUM(Table8A!J8))</f>
        <v>0</v>
      </c>
      <c r="K142" s="332">
        <f>IF(OR(K22="NA",Table8A!K8="NA"),"NA",-SUM(K22)+SUM(Table8A!K8))</f>
        <v>0</v>
      </c>
      <c r="L142" s="332">
        <f>IF(OR(L22="NA",Table8A!L8="NA"),"NA",-SUM(L22)+SUM(Table8A!L8))</f>
        <v>0</v>
      </c>
      <c r="M142" s="332">
        <f>IF(OR(M22="NA",Table8A!M8="NA"),"NA",-SUM(M22)+SUM(Table8A!M8))</f>
        <v>0</v>
      </c>
      <c r="N142" s="332">
        <f>IF(OR(N22="NA",Table8A!N8="NA"),"NA",-SUM(N22)+SUM(Table8A!N8))</f>
        <v>0</v>
      </c>
      <c r="O142" s="243"/>
      <c r="P142" s="243"/>
      <c r="Q142" s="357"/>
    </row>
    <row r="143" spans="2:17" ht="10.35" customHeight="1" x14ac:dyDescent="0.25">
      <c r="B143" s="687"/>
      <c r="C143" s="679" t="s">
        <v>2794</v>
      </c>
      <c r="D143" s="79"/>
      <c r="E143" s="332">
        <f>IF(OR(E31="NA",Table8A!E9="NA"),"NA",-SUM(E31)+SUM(Table8A!E9))</f>
        <v>0</v>
      </c>
      <c r="F143" s="332">
        <f>IF(OR(F31="NA",Table8A!F9="NA"),"NA",-SUM(F31)+SUM(Table8A!F9))</f>
        <v>0</v>
      </c>
      <c r="G143" s="332">
        <f>IF(OR(G31="NA",Table8A!G9="NA"),"NA",-SUM(G31)+SUM(Table8A!G9))</f>
        <v>0</v>
      </c>
      <c r="H143" s="332">
        <f>IF(OR(H31="NA",Table8A!H9="NA"),"NA",-SUM(H31)+SUM(Table8A!H9))</f>
        <v>0</v>
      </c>
      <c r="I143" s="332">
        <f>IF(OR(I31="NA",Table8A!I9="NA"),"NA",-SUM(I31)+SUM(Table8A!I9))</f>
        <v>0</v>
      </c>
      <c r="J143" s="332">
        <f>IF(OR(J31="NA",Table8A!J9="NA"),"NA",-SUM(J31)+SUM(Table8A!J9))</f>
        <v>0</v>
      </c>
      <c r="K143" s="332">
        <f>IF(OR(K31="NA",Table8A!K9="NA"),"NA",-SUM(K31)+SUM(Table8A!K9))</f>
        <v>0</v>
      </c>
      <c r="L143" s="332">
        <f>IF(OR(L31="NA",Table8A!L9="NA"),"NA",-SUM(L31)+SUM(Table8A!L9))</f>
        <v>0</v>
      </c>
      <c r="M143" s="332">
        <f>IF(OR(M31="NA",Table8A!M9="NA"),"NA",-SUM(M31)+SUM(Table8A!M9))</f>
        <v>0</v>
      </c>
      <c r="N143" s="332">
        <f>IF(OR(N31="NA",Table8A!N9="NA"),"NA",-SUM(N31)+SUM(Table8A!N9))</f>
        <v>0</v>
      </c>
      <c r="O143" s="243"/>
      <c r="P143" s="243"/>
      <c r="Q143" s="357"/>
    </row>
    <row r="144" spans="2:17" ht="10.35" customHeight="1" x14ac:dyDescent="0.25">
      <c r="B144" s="687"/>
      <c r="C144" s="679" t="s">
        <v>2795</v>
      </c>
      <c r="D144" s="79"/>
      <c r="E144" s="332">
        <f>IF(OR(E40="NA",Table8A!E22="NA"),"NA",-SUM(E40)+SUM(Table8A!E22))</f>
        <v>0</v>
      </c>
      <c r="F144" s="332">
        <f>IF(OR(F40="NA",Table8A!F22="NA"),"NA",-SUM(F40)+SUM(Table8A!F22))</f>
        <v>0</v>
      </c>
      <c r="G144" s="332">
        <f>IF(OR(G40="NA",Table8A!G22="NA"),"NA",-SUM(G40)+SUM(Table8A!G22))</f>
        <v>0</v>
      </c>
      <c r="H144" s="332">
        <f>IF(OR(H40="NA",Table8A!H22="NA"),"NA",-SUM(H40)+SUM(Table8A!H22))</f>
        <v>0</v>
      </c>
      <c r="I144" s="332">
        <f>IF(OR(I40="NA",Table8A!I22="NA"),"NA",-SUM(I40)+SUM(Table8A!I22))</f>
        <v>0</v>
      </c>
      <c r="J144" s="332">
        <f>IF(OR(J40="NA",Table8A!J22="NA"),"NA",-SUM(J40)+SUM(Table8A!J22))</f>
        <v>0</v>
      </c>
      <c r="K144" s="332">
        <f>IF(OR(K40="NA",Table8A!K22="NA"),"NA",-SUM(K40)+SUM(Table8A!K22))</f>
        <v>0</v>
      </c>
      <c r="L144" s="332">
        <f>IF(OR(L40="NA",Table8A!L22="NA"),"NA",-SUM(L40)+SUM(Table8A!L22))</f>
        <v>0</v>
      </c>
      <c r="M144" s="332">
        <f>IF(OR(M40="NA",Table8A!M22="NA"),"NA",-SUM(M40)+SUM(Table8A!M22))</f>
        <v>0</v>
      </c>
      <c r="N144" s="332">
        <f>IF(OR(N40="NA",Table8A!N22="NA"),"NA",-SUM(N40)+SUM(Table8A!N22))</f>
        <v>0</v>
      </c>
      <c r="O144" s="243"/>
      <c r="P144" s="243"/>
      <c r="Q144" s="357"/>
    </row>
    <row r="145" spans="2:17" ht="10.35" customHeight="1" x14ac:dyDescent="0.25">
      <c r="B145" s="687"/>
      <c r="C145" s="679" t="s">
        <v>2796</v>
      </c>
      <c r="D145" s="79"/>
      <c r="E145" s="332">
        <f>IF(OR(E49="NA",Table8A!E27="NA"),"NA",-SUM(E49)+SUM(Table8A!E27))</f>
        <v>0</v>
      </c>
      <c r="F145" s="332">
        <f>IF(OR(F49="NA",Table8A!F27="NA"),"NA",-SUM(F49)+SUM(Table8A!F27))</f>
        <v>0</v>
      </c>
      <c r="G145" s="332">
        <f>IF(OR(G49="NA",Table8A!G27="NA"),"NA",-SUM(G49)+SUM(Table8A!G27))</f>
        <v>0</v>
      </c>
      <c r="H145" s="332">
        <f>IF(OR(H49="NA",Table8A!H27="NA"),"NA",-SUM(H49)+SUM(Table8A!H27))</f>
        <v>0</v>
      </c>
      <c r="I145" s="332">
        <f>IF(OR(I49="NA",Table8A!I27="NA"),"NA",-SUM(I49)+SUM(Table8A!I27))</f>
        <v>0</v>
      </c>
      <c r="J145" s="332">
        <f>IF(OR(J49="NA",Table8A!J27="NA"),"NA",-SUM(J49)+SUM(Table8A!J27))</f>
        <v>0</v>
      </c>
      <c r="K145" s="332">
        <f>IF(OR(K49="NA",Table8A!K27="NA"),"NA",-SUM(K49)+SUM(Table8A!K27))</f>
        <v>0</v>
      </c>
      <c r="L145" s="332">
        <f>IF(OR(L49="NA",Table8A!L27="NA"),"NA",-SUM(L49)+SUM(Table8A!L27))</f>
        <v>0</v>
      </c>
      <c r="M145" s="332">
        <f>IF(OR(M49="NA",Table8A!M27="NA"),"NA",-SUM(M49)+SUM(Table8A!M27))</f>
        <v>0</v>
      </c>
      <c r="N145" s="332">
        <f>IF(OR(N49="NA",Table8A!N27="NA"),"NA",-SUM(N49)+SUM(Table8A!N27))</f>
        <v>0</v>
      </c>
      <c r="O145" s="243"/>
      <c r="P145" s="243"/>
      <c r="Q145" s="357"/>
    </row>
    <row r="146" spans="2:17" ht="10.35" customHeight="1" x14ac:dyDescent="0.25">
      <c r="B146" s="687"/>
      <c r="C146" s="679" t="s">
        <v>2797</v>
      </c>
      <c r="D146" s="79"/>
      <c r="E146" s="332">
        <f>IF(OR(E63="NA",Table8A!E28="NA"),"NA",-SUM(E63)+SUM(Table8A!E28))</f>
        <v>0</v>
      </c>
      <c r="F146" s="332">
        <f>IF(OR(F63="NA",Table8A!F28="NA"),"NA",-SUM(F63)+SUM(Table8A!F28))</f>
        <v>0</v>
      </c>
      <c r="G146" s="332">
        <f>IF(OR(G63="NA",Table8A!G28="NA"),"NA",-SUM(G63)+SUM(Table8A!G28))</f>
        <v>0</v>
      </c>
      <c r="H146" s="332">
        <f>IF(OR(H63="NA",Table8A!H28="NA"),"NA",-SUM(H63)+SUM(Table8A!H28))</f>
        <v>0</v>
      </c>
      <c r="I146" s="332">
        <f>IF(OR(I63="NA",Table8A!I28="NA"),"NA",-SUM(I63)+SUM(Table8A!I28))</f>
        <v>0</v>
      </c>
      <c r="J146" s="332">
        <f>IF(OR(J63="NA",Table8A!J28="NA"),"NA",-SUM(J63)+SUM(Table8A!J28))</f>
        <v>0</v>
      </c>
      <c r="K146" s="332">
        <f>IF(OR(K63="NA",Table8A!K28="NA"),"NA",-SUM(K63)+SUM(Table8A!K28))</f>
        <v>0</v>
      </c>
      <c r="L146" s="332">
        <f>IF(OR(L63="NA",Table8A!L28="NA"),"NA",-SUM(L63)+SUM(Table8A!L28))</f>
        <v>0</v>
      </c>
      <c r="M146" s="332">
        <f>IF(OR(M63="NA",Table8A!M28="NA"),"NA",-SUM(M63)+SUM(Table8A!M28))</f>
        <v>0</v>
      </c>
      <c r="N146" s="332">
        <f>IF(OR(N63="NA",Table8A!N28="NA"),"NA",-SUM(N63)+SUM(Table8A!N28))</f>
        <v>0</v>
      </c>
      <c r="O146" s="243"/>
      <c r="P146" s="243"/>
      <c r="Q146" s="357"/>
    </row>
    <row r="147" spans="2:17" ht="10.35" customHeight="1" x14ac:dyDescent="0.25">
      <c r="B147" s="693"/>
      <c r="C147" s="682" t="s">
        <v>2798</v>
      </c>
      <c r="D147" s="154" t="s">
        <v>33</v>
      </c>
      <c r="E147" s="333">
        <f>IF(OR(E71="NA",Table8A!E41="NA"),"NA",-SUM(E71)+SUM(Table8A!E41))</f>
        <v>0</v>
      </c>
      <c r="F147" s="333">
        <f>IF(OR(F71="NA",Table8A!F41="NA"),"NA",-SUM(F71)+SUM(Table8A!F41))</f>
        <v>0</v>
      </c>
      <c r="G147" s="333">
        <f>IF(OR(G71="NA",Table8A!G41="NA"),"NA",-SUM(G71)+SUM(Table8A!G41))</f>
        <v>0</v>
      </c>
      <c r="H147" s="333">
        <f>IF(OR(H71="NA",Table8A!H41="NA"),"NA",-SUM(H71)+SUM(Table8A!H41))</f>
        <v>0</v>
      </c>
      <c r="I147" s="333">
        <f>IF(OR(I71="NA",Table8A!I41="NA"),"NA",-SUM(I71)+SUM(Table8A!I41))</f>
        <v>0</v>
      </c>
      <c r="J147" s="333">
        <f>IF(OR(J71="NA",Table8A!J41="NA"),"NA",-SUM(J71)+SUM(Table8A!J41))</f>
        <v>0</v>
      </c>
      <c r="K147" s="333">
        <f>IF(OR(K71="NA",Table8A!K41="NA"),"NA",-SUM(K71)+SUM(Table8A!K41))</f>
        <v>0</v>
      </c>
      <c r="L147" s="333">
        <f>IF(OR(L71="NA",Table8A!L41="NA"),"NA",-SUM(L71)+SUM(Table8A!L41))</f>
        <v>0</v>
      </c>
      <c r="M147" s="333">
        <f>IF(OR(M71="NA",Table8A!M41="NA"),"NA",-SUM(M71)+SUM(Table8A!M41))</f>
        <v>0</v>
      </c>
      <c r="N147" s="333">
        <f>IF(OR(N71="NA",Table8A!N41="NA"),"NA",-SUM(N71)+SUM(Table8A!N41))</f>
        <v>0</v>
      </c>
      <c r="O147" s="243"/>
      <c r="P147" s="243"/>
      <c r="Q147" s="357"/>
    </row>
    <row r="148" spans="2:17" ht="10.35" customHeight="1" x14ac:dyDescent="0.25">
      <c r="B148" s="690" t="s">
        <v>2799</v>
      </c>
      <c r="C148" s="679"/>
      <c r="D148" s="79" t="s">
        <v>33</v>
      </c>
      <c r="E148" s="332"/>
      <c r="F148" s="332"/>
      <c r="G148" s="332"/>
      <c r="H148" s="332"/>
      <c r="I148" s="332"/>
      <c r="J148" s="332"/>
      <c r="K148" s="332"/>
      <c r="L148" s="332"/>
      <c r="M148" s="332"/>
      <c r="N148" s="332"/>
      <c r="O148" s="243"/>
      <c r="P148" s="243"/>
      <c r="Q148" s="357"/>
    </row>
    <row r="149" spans="2:17" ht="10.35" customHeight="1" x14ac:dyDescent="0.25">
      <c r="B149" s="689"/>
      <c r="C149" s="679" t="s">
        <v>2800</v>
      </c>
      <c r="D149" s="79" t="s">
        <v>33</v>
      </c>
      <c r="E149" s="332">
        <f>IF(OR(E95="NA",StatementI!D31="NA",StatementI!D39="NA"),"NA",-SUM(E95)+SUM(StatementI!D31)-SUM(StatementI!D39))</f>
        <v>65000.292583999966</v>
      </c>
      <c r="F149" s="332">
        <f>IF(OR(F95="NA",StatementI!E31="NA",StatementI!E39="NA"),"NA",-SUM(F95)+SUM(StatementI!E31)-SUM(StatementI!E39))</f>
        <v>-5638.9908340000065</v>
      </c>
      <c r="G149" s="332">
        <f>IF(OR(G95="NA",StatementI!F31="NA",StatementI!F39="NA"),"NA",-SUM(G95)+SUM(StatementI!F31)-SUM(StatementI!F39))</f>
        <v>97.502000000000407</v>
      </c>
      <c r="H149" s="332">
        <f>IF(OR(H95="NA",StatementI!G31="NA",StatementI!G39="NA"),"NA",-SUM(H95)+SUM(StatementI!G31)-SUM(StatementI!G39))</f>
        <v>59458.803749999999</v>
      </c>
      <c r="I149" s="332">
        <f>IF(OR(I95="NA",StatementI!H31="NA",StatementI!H39="NA"),"NA",-SUM(I95)+SUM(StatementI!H31)-SUM(StatementI!H39))</f>
        <v>-119090.68799999999</v>
      </c>
      <c r="J149" s="332">
        <f>IF(OR(J95="NA",StatementI!I31="NA",StatementI!I39="NA"),"NA",-SUM(J95)+SUM(StatementI!I31)-SUM(StatementI!I39))</f>
        <v>2342.3683140000085</v>
      </c>
      <c r="K149" s="332">
        <f>IF(OR(K95="NA",StatementI!J31="NA",StatementI!J39="NA"),"NA",-SUM(K95)+SUM(StatementI!J31)-SUM(StatementI!J39))</f>
        <v>-5030.0507179999986</v>
      </c>
      <c r="L149" s="332">
        <f>IF(OR(L95="NA",StatementI!K31="NA",StatementI!K39="NA"),"NA",-SUM(L95)+SUM(StatementI!K31)-SUM(StatementI!K39))</f>
        <v>1783.8180000000002</v>
      </c>
      <c r="M149" s="332">
        <f>IF(OR(M95="NA",StatementI!L31="NA",StatementI!L39="NA"),"NA",-SUM(M95)+SUM(StatementI!L31)-SUM(StatementI!L39))</f>
        <v>-60535.748654000025</v>
      </c>
      <c r="N149" s="332">
        <f>IF(OR(N95="NA",StatementI!M31="NA",StatementI!M39="NA"),"NA",-SUM(N95)+SUM(StatementI!M31)-SUM(StatementI!M39))</f>
        <v>-59631.884249999974</v>
      </c>
      <c r="O149" s="243"/>
      <c r="P149" s="243"/>
      <c r="Q149" s="357"/>
    </row>
    <row r="150" spans="2:17" ht="10.35" customHeight="1" x14ac:dyDescent="0.25">
      <c r="B150" s="688"/>
      <c r="C150" s="682" t="s">
        <v>2801</v>
      </c>
      <c r="D150" s="154" t="s">
        <v>33</v>
      </c>
      <c r="E150" s="333">
        <f>IF(OR(E95="NA",StatementII!E30="NA",StatementII!E40="NA"),"NA",-SUM(E95)+SUM(StatementII!E30)-SUM(StatementII!E40))</f>
        <v>67907.856583999979</v>
      </c>
      <c r="F150" s="333">
        <f>IF(OR(F95="NA",StatementII!F30="NA",StatementII!F40="NA"),"NA",-SUM(F95)+SUM(StatementII!F30)-SUM(StatementII!F40))</f>
        <v>-4666.7388340000052</v>
      </c>
      <c r="G150" s="333">
        <f>IF(OR(G95="NA",StatementII!G30="NA",StatementII!G40="NA"),"NA",-SUM(G95)+SUM(StatementII!G30)-SUM(StatementII!G40))</f>
        <v>-397.41799999999967</v>
      </c>
      <c r="H150" s="333">
        <f>IF(OR(H95="NA",StatementII!H30="NA",StatementII!H40="NA"),"NA",-SUM(H95)+SUM(StatementII!H30)-SUM(StatementII!H40))</f>
        <v>62843.699749999985</v>
      </c>
      <c r="I150" s="333">
        <f>IF(OR(I95="NA",StatementII!I30="NA",StatementII!I40="NA"),"NA",-SUM(I95)+SUM(StatementII!I30)-SUM(StatementII!I40))</f>
        <v>-119045.53200000001</v>
      </c>
      <c r="J150" s="333">
        <f>IF(OR(J95="NA",StatementII!J30="NA",StatementII!J40="NA"),"NA",-SUM(J95)+SUM(StatementII!J30)-SUM(StatementII!J40))</f>
        <v>3600.5623140000121</v>
      </c>
      <c r="K150" s="333">
        <f>IF(OR(K95="NA",StatementII!K30="NA",StatementII!K40="NA"),"NA",-SUM(K95)+SUM(StatementII!K30)-SUM(StatementII!K40))</f>
        <v>-11405.960717999998</v>
      </c>
      <c r="L150" s="333">
        <f>IF(OR(L95="NA",StatementII!L30="NA",StatementII!L40="NA"),"NA",-SUM(L95)+SUM(StatementII!L30)-SUM(StatementII!L40))</f>
        <v>1556.9960000000003</v>
      </c>
      <c r="M150" s="333">
        <f>IF(OR(M95="NA",StatementII!M30="NA",StatementII!M40="NA"),"NA",-SUM(M95)+SUM(StatementII!M30)-SUM(StatementII!M40))</f>
        <v>-62450.234654000094</v>
      </c>
      <c r="N150" s="333">
        <f>IF(OR(N95="NA",StatementII!N30="NA",StatementII!N40="NA"),"NA",-SUM(N95)+SUM(StatementII!N30)-SUM(StatementII!N40))</f>
        <v>-56201.832250000021</v>
      </c>
      <c r="O150" s="243"/>
      <c r="P150" s="243"/>
      <c r="Q150" s="357"/>
    </row>
    <row r="151" spans="2:17" s="125" customFormat="1" ht="10.9" customHeight="1" x14ac:dyDescent="0.15">
      <c r="B151" s="683" t="s">
        <v>2408</v>
      </c>
      <c r="C151" s="680"/>
      <c r="E151" s="290"/>
      <c r="F151" s="290"/>
      <c r="G151" s="290"/>
      <c r="H151" s="290"/>
      <c r="I151" s="290"/>
      <c r="J151" s="290"/>
      <c r="K151" s="290"/>
      <c r="L151" s="290"/>
      <c r="M151" s="290"/>
      <c r="N151" s="290"/>
      <c r="O151" s="272"/>
      <c r="P151" s="272"/>
      <c r="Q151" s="272"/>
    </row>
    <row r="152" spans="2:17" s="125" customFormat="1" ht="10.9" customHeight="1" x14ac:dyDescent="0.15">
      <c r="B152" s="683"/>
      <c r="C152" s="691" t="s">
        <v>2409</v>
      </c>
      <c r="E152" s="290"/>
      <c r="F152" s="290"/>
      <c r="G152" s="290"/>
      <c r="H152" s="290"/>
      <c r="I152" s="290"/>
      <c r="J152" s="290"/>
      <c r="K152" s="290"/>
      <c r="L152" s="290"/>
      <c r="M152" s="290"/>
      <c r="N152" s="290"/>
      <c r="O152" s="272"/>
      <c r="P152" s="272"/>
      <c r="Q152" s="272"/>
    </row>
    <row r="153" spans="2:17" s="125" customFormat="1" ht="10.9" customHeight="1" x14ac:dyDescent="0.15">
      <c r="B153" s="684"/>
      <c r="C153" s="692" t="s">
        <v>2412</v>
      </c>
      <c r="E153" s="292"/>
      <c r="F153" s="292"/>
      <c r="G153" s="283" t="str">
        <f>IF(OR(G9="NA"),"NA",IF(ROUND(SUM(G9),1)=0,"si","verificar!"))</f>
        <v>si</v>
      </c>
      <c r="H153" s="292"/>
      <c r="I153" s="292"/>
      <c r="J153" s="292"/>
      <c r="K153" s="292"/>
      <c r="L153" s="283" t="str">
        <f>IF(OR(L9="NA"),"NA",IF(ROUND(SUM(L9),1)=0,"si","verificar!"))</f>
        <v>si</v>
      </c>
      <c r="M153" s="292"/>
      <c r="N153" s="292"/>
      <c r="O153" s="272"/>
      <c r="P153" s="272"/>
      <c r="Q153" s="272"/>
    </row>
    <row r="154" spans="2:17" s="125" customFormat="1" ht="10.9" customHeight="1" x14ac:dyDescent="0.15">
      <c r="B154" s="684"/>
      <c r="C154" s="692" t="s">
        <v>2414</v>
      </c>
      <c r="E154" s="292"/>
      <c r="F154" s="292"/>
      <c r="G154" s="283" t="str">
        <f>IF(OR(G22="NA",G49),"NA",IF(ROUND(SUM(G22)-SUM(G49),1)=0,"si","verificar!"))</f>
        <v>NA</v>
      </c>
      <c r="H154" s="292"/>
      <c r="I154" s="292"/>
      <c r="J154" s="292"/>
      <c r="K154" s="292"/>
      <c r="L154" s="283" t="str">
        <f>IF(OR(L22="NA",L49),"NA",IF(ROUND(SUM(L22)-SUM(L49),1)=0,"si","verificar!"))</f>
        <v>NA</v>
      </c>
      <c r="M154" s="292"/>
      <c r="N154" s="292"/>
      <c r="O154" s="272"/>
      <c r="P154" s="272"/>
      <c r="Q154" s="272"/>
    </row>
    <row r="155" spans="2:17" s="125" customFormat="1" ht="10.9" customHeight="1" x14ac:dyDescent="0.15">
      <c r="B155" s="683"/>
      <c r="C155" s="691" t="s">
        <v>2415</v>
      </c>
      <c r="E155" s="290"/>
      <c r="F155" s="290"/>
      <c r="G155" s="293"/>
      <c r="H155" s="290"/>
      <c r="I155" s="290"/>
      <c r="J155" s="290"/>
      <c r="K155" s="290"/>
      <c r="L155" s="293"/>
      <c r="M155" s="290"/>
      <c r="N155" s="290"/>
      <c r="O155" s="272"/>
      <c r="P155" s="272"/>
      <c r="Q155" s="272"/>
    </row>
    <row r="156" spans="2:17" s="125" customFormat="1" ht="10.9" customHeight="1" x14ac:dyDescent="0.15">
      <c r="B156" s="684"/>
      <c r="C156" s="692" t="s">
        <v>2802</v>
      </c>
      <c r="E156" s="292"/>
      <c r="F156" s="292"/>
      <c r="G156" s="283" t="str">
        <f t="array" ref="G156">IF(OR(G9:G21="NA"),"NA",IF(AND(ROUND(G9:G21,1)=0),"si","verificar!"))</f>
        <v>si</v>
      </c>
      <c r="H156" s="292"/>
      <c r="I156" s="292"/>
      <c r="J156" s="292"/>
      <c r="K156" s="292"/>
      <c r="L156" s="283" t="str">
        <f t="array" ref="L156">IF(OR(L9:L21="NA"),"NA",IF(AND(ROUND(L9:L21,1)=0),"si","verificar!"))</f>
        <v>si</v>
      </c>
      <c r="M156" s="292"/>
      <c r="N156" s="292"/>
      <c r="O156" s="272"/>
      <c r="P156" s="272"/>
      <c r="Q156" s="272"/>
    </row>
    <row r="157" spans="2:17" s="125" customFormat="1" ht="10.9" customHeight="1" x14ac:dyDescent="0.15">
      <c r="B157" s="684"/>
      <c r="C157" s="692" t="s">
        <v>2803</v>
      </c>
      <c r="E157" s="292"/>
      <c r="F157" s="292"/>
      <c r="G157" s="283" t="str">
        <f t="array" ref="G157">+IF(AND(ROUND(G40:G48,1)=0),"si","verificar!")</f>
        <v>si</v>
      </c>
      <c r="H157" s="292"/>
      <c r="I157" s="292"/>
      <c r="J157" s="292"/>
      <c r="K157" s="292"/>
      <c r="L157" s="283" t="str">
        <f t="array" ref="L157">+IF(AND(ROUND(L40:L48,1)=0),"si","verificar!")</f>
        <v>si</v>
      </c>
      <c r="M157" s="292"/>
      <c r="N157" s="292"/>
      <c r="O157" s="272"/>
      <c r="P157" s="272"/>
      <c r="Q157" s="272"/>
    </row>
    <row r="158" spans="2:17" s="125" customFormat="1" ht="10.9" customHeight="1" x14ac:dyDescent="0.15">
      <c r="B158" s="684"/>
      <c r="C158" s="692" t="s">
        <v>2804</v>
      </c>
      <c r="E158" s="292"/>
      <c r="F158" s="292"/>
      <c r="G158" s="283" t="str">
        <f t="array" ref="G158">IF(OR(G71:G79="NA"),"NA",IF(AND(ROUND(G71:G79,1)=0),"si","verificar!"))</f>
        <v>si</v>
      </c>
      <c r="H158" s="292"/>
      <c r="I158" s="292"/>
      <c r="J158" s="292"/>
      <c r="K158" s="292"/>
      <c r="L158" s="283" t="str">
        <f t="array" ref="L158">IF(OR(L71:L79="NA"),"NA",IF(AND(ROUND(L71:L79,1)=0),"si","verificar!"))</f>
        <v>si</v>
      </c>
      <c r="M158" s="292"/>
      <c r="N158" s="292"/>
      <c r="O158" s="272"/>
      <c r="P158" s="272"/>
      <c r="Q158" s="272"/>
    </row>
    <row r="159" spans="2:17" s="125" customFormat="1" ht="10.9" customHeight="1" x14ac:dyDescent="0.15">
      <c r="B159" s="683"/>
      <c r="C159" s="691" t="s">
        <v>2651</v>
      </c>
      <c r="E159" s="290"/>
      <c r="F159" s="290"/>
      <c r="G159" s="293"/>
      <c r="H159" s="290"/>
      <c r="I159" s="290"/>
      <c r="J159" s="290"/>
      <c r="K159" s="290"/>
      <c r="L159" s="293"/>
      <c r="M159" s="290"/>
      <c r="N159" s="290"/>
      <c r="O159" s="272"/>
      <c r="P159" s="272"/>
      <c r="Q159" s="272"/>
    </row>
    <row r="160" spans="2:17" s="125" customFormat="1" ht="10.9" customHeight="1" x14ac:dyDescent="0.15">
      <c r="B160" s="684"/>
      <c r="C160" s="692" t="s">
        <v>2805</v>
      </c>
      <c r="E160" s="292"/>
      <c r="F160" s="292"/>
      <c r="G160" s="283" t="str">
        <f t="shared" ref="G160:G165" si="93">IF(OR(G23="NA",G50="NA"),"NA",IF(ROUND(SUM(G23),1)=ROUND(SUM(G50),1),"si","verificar!"))</f>
        <v>si</v>
      </c>
      <c r="H160" s="292"/>
      <c r="I160" s="292"/>
      <c r="J160" s="292"/>
      <c r="K160" s="292"/>
      <c r="L160" s="283" t="str">
        <f t="shared" ref="L160:L165" si="94">IF(OR(L23="NA",L50="NA"),"NA",IF(ROUND(SUM(L23),1)=ROUND(SUM(L50),1),"si","verificar!"))</f>
        <v>si</v>
      </c>
      <c r="M160" s="292"/>
      <c r="N160" s="292"/>
      <c r="O160" s="272"/>
      <c r="P160" s="272"/>
      <c r="Q160" s="272"/>
    </row>
    <row r="161" spans="2:17" s="125" customFormat="1" ht="10.9" customHeight="1" x14ac:dyDescent="0.15">
      <c r="B161" s="684"/>
      <c r="C161" s="692" t="s">
        <v>2806</v>
      </c>
      <c r="E161" s="292"/>
      <c r="F161" s="292"/>
      <c r="G161" s="283" t="str">
        <f t="shared" si="93"/>
        <v>si</v>
      </c>
      <c r="H161" s="292"/>
      <c r="I161" s="292"/>
      <c r="J161" s="292"/>
      <c r="K161" s="292"/>
      <c r="L161" s="283" t="str">
        <f t="shared" si="94"/>
        <v>verificar!</v>
      </c>
      <c r="M161" s="292"/>
      <c r="N161" s="292"/>
      <c r="O161" s="272"/>
      <c r="P161" s="272"/>
      <c r="Q161" s="272"/>
    </row>
    <row r="162" spans="2:17" s="125" customFormat="1" ht="10.9" customHeight="1" x14ac:dyDescent="0.15">
      <c r="B162" s="684"/>
      <c r="C162" s="692" t="s">
        <v>2807</v>
      </c>
      <c r="E162" s="292"/>
      <c r="F162" s="292"/>
      <c r="G162" s="283" t="str">
        <f t="shared" si="93"/>
        <v>si</v>
      </c>
      <c r="H162" s="292"/>
      <c r="I162" s="292"/>
      <c r="J162" s="292"/>
      <c r="K162" s="292"/>
      <c r="L162" s="283" t="str">
        <f t="shared" si="94"/>
        <v>si</v>
      </c>
      <c r="M162" s="292"/>
      <c r="N162" s="292"/>
      <c r="O162" s="272"/>
      <c r="P162" s="272"/>
      <c r="Q162" s="272"/>
    </row>
    <row r="163" spans="2:17" s="125" customFormat="1" ht="10.9" customHeight="1" x14ac:dyDescent="0.15">
      <c r="B163" s="684"/>
      <c r="C163" s="692" t="s">
        <v>2808</v>
      </c>
      <c r="E163" s="292"/>
      <c r="F163" s="292"/>
      <c r="G163" s="283" t="str">
        <f t="shared" si="93"/>
        <v>verificar!</v>
      </c>
      <c r="H163" s="292"/>
      <c r="I163" s="292"/>
      <c r="J163" s="292"/>
      <c r="K163" s="292"/>
      <c r="L163" s="283" t="str">
        <f t="shared" si="94"/>
        <v>verificar!</v>
      </c>
      <c r="M163" s="292"/>
      <c r="N163" s="292"/>
      <c r="O163" s="272"/>
      <c r="P163" s="272"/>
      <c r="Q163" s="272"/>
    </row>
    <row r="164" spans="2:17" s="125" customFormat="1" ht="10.9" customHeight="1" x14ac:dyDescent="0.15">
      <c r="B164" s="684"/>
      <c r="C164" s="692" t="s">
        <v>2809</v>
      </c>
      <c r="E164" s="292"/>
      <c r="F164" s="292"/>
      <c r="G164" s="283" t="str">
        <f t="shared" si="93"/>
        <v>si</v>
      </c>
      <c r="H164" s="292"/>
      <c r="I164" s="292"/>
      <c r="J164" s="292"/>
      <c r="K164" s="292"/>
      <c r="L164" s="283" t="str">
        <f t="shared" si="94"/>
        <v>verificar!</v>
      </c>
      <c r="M164" s="292"/>
      <c r="N164" s="292"/>
      <c r="O164" s="272"/>
      <c r="P164" s="272"/>
      <c r="Q164" s="272"/>
    </row>
    <row r="165" spans="2:17" s="125" customFormat="1" ht="10.9" customHeight="1" x14ac:dyDescent="0.15">
      <c r="B165" s="684"/>
      <c r="C165" s="692" t="s">
        <v>2810</v>
      </c>
      <c r="E165" s="292"/>
      <c r="F165" s="292"/>
      <c r="G165" s="283" t="str">
        <f t="shared" si="93"/>
        <v>si</v>
      </c>
      <c r="H165" s="292"/>
      <c r="I165" s="292"/>
      <c r="J165" s="292"/>
      <c r="K165" s="292"/>
      <c r="L165" s="283" t="str">
        <f t="shared" si="94"/>
        <v>si</v>
      </c>
      <c r="M165" s="292"/>
      <c r="N165" s="292"/>
      <c r="O165" s="272"/>
      <c r="P165" s="272"/>
      <c r="Q165" s="272"/>
    </row>
    <row r="166" spans="2:17" s="125" customFormat="1" ht="10.9" customHeight="1" x14ac:dyDescent="0.15">
      <c r="B166" s="684"/>
      <c r="C166" s="692" t="s">
        <v>2811</v>
      </c>
      <c r="E166" s="292"/>
      <c r="F166" s="292"/>
      <c r="G166" s="283" t="str">
        <f>IF(OR(G29="NA",G61="NA"),"NA",IF(ROUND(SUM(G29),1)=ROUND(SUM(G61),1),"si","verificar!"))</f>
        <v>si</v>
      </c>
      <c r="H166" s="292"/>
      <c r="I166" s="292"/>
      <c r="J166" s="292"/>
      <c r="K166" s="292"/>
      <c r="L166" s="283" t="str">
        <f>IF(OR(L29="NA",L61="NA"),"NA",IF(ROUND(SUM(L29),1)=ROUND(SUM(L61),1),"si","verificar!"))</f>
        <v>si</v>
      </c>
      <c r="M166" s="292"/>
      <c r="N166" s="292"/>
      <c r="O166" s="272"/>
      <c r="P166" s="272"/>
      <c r="Q166" s="272"/>
    </row>
    <row r="167" spans="2:17" s="125" customFormat="1" ht="10.9" customHeight="1" x14ac:dyDescent="0.15">
      <c r="B167" s="684"/>
      <c r="C167" s="692" t="s">
        <v>2812</v>
      </c>
      <c r="E167" s="292"/>
      <c r="F167" s="292"/>
      <c r="G167" s="283" t="str">
        <f>IF(OR(G30="NA",G62="NA"),"NA",IF(ROUND(SUM(G30),1)=ROUND(SUM(G62),1),"si","verificar!"))</f>
        <v>verificar!</v>
      </c>
      <c r="H167" s="292"/>
      <c r="I167" s="292"/>
      <c r="J167" s="292"/>
      <c r="K167" s="292"/>
      <c r="L167" s="283" t="str">
        <f>IF(OR(L30="NA",L62="NA"),"NA",IF(ROUND(SUM(L30),1)=ROUND(SUM(L62),1),"si","verificar!"))</f>
        <v>verificar!</v>
      </c>
      <c r="M167" s="292"/>
      <c r="N167" s="292"/>
      <c r="O167" s="272"/>
      <c r="P167" s="272"/>
      <c r="Q167" s="272"/>
    </row>
    <row r="168" spans="2:17" ht="10.35" customHeight="1" x14ac:dyDescent="0.25">
      <c r="B168" s="376"/>
      <c r="C168" s="101"/>
      <c r="D168" s="80" t="s">
        <v>33</v>
      </c>
      <c r="E168" s="377"/>
      <c r="F168" s="377"/>
      <c r="G168" s="377"/>
      <c r="H168" s="377"/>
      <c r="I168" s="377"/>
      <c r="J168" s="377"/>
      <c r="K168" s="377"/>
      <c r="L168" s="377"/>
      <c r="M168" s="377"/>
      <c r="N168" s="377"/>
      <c r="O168" s="243"/>
      <c r="P168" s="243"/>
      <c r="Q168" s="357"/>
    </row>
    <row r="169" spans="2:17" ht="10.35" customHeight="1" x14ac:dyDescent="0.2">
      <c r="B169" s="355"/>
      <c r="C169" s="356"/>
      <c r="D169" s="356"/>
    </row>
    <row r="170" spans="2:17" ht="10.35" customHeight="1" x14ac:dyDescent="0.2">
      <c r="B170" s="355"/>
      <c r="C170" s="356"/>
      <c r="D170" s="356"/>
      <c r="E170" s="378"/>
      <c r="F170" s="375"/>
      <c r="G170" s="375"/>
    </row>
    <row r="171" spans="2:17" ht="10.35" customHeight="1" x14ac:dyDescent="0.2">
      <c r="B171" s="355"/>
      <c r="C171" s="356"/>
      <c r="D171" s="356"/>
    </row>
    <row r="172" spans="2:17" ht="10.35" customHeight="1" x14ac:dyDescent="0.2">
      <c r="B172" s="355"/>
      <c r="C172" s="356"/>
      <c r="D172" s="356"/>
    </row>
    <row r="173" spans="2:17" ht="10.35" customHeight="1" x14ac:dyDescent="0.2">
      <c r="B173" s="355"/>
      <c r="C173" s="356"/>
      <c r="D173" s="356"/>
    </row>
    <row r="174" spans="2:17" ht="10.35" customHeight="1" x14ac:dyDescent="0.2">
      <c r="B174" s="355"/>
      <c r="C174" s="356"/>
      <c r="D174" s="356"/>
    </row>
    <row r="175" spans="2:17" ht="10.35" customHeight="1" x14ac:dyDescent="0.2">
      <c r="B175" s="355"/>
      <c r="C175" s="356"/>
      <c r="D175" s="356"/>
    </row>
    <row r="176" spans="2:17" ht="10.35" customHeight="1" x14ac:dyDescent="0.2">
      <c r="B176" s="355"/>
      <c r="C176" s="356"/>
      <c r="D176" s="356"/>
    </row>
    <row r="177" spans="2:4" ht="10.35" customHeight="1" x14ac:dyDescent="0.2">
      <c r="B177" s="355"/>
      <c r="C177" s="356"/>
      <c r="D177" s="356"/>
    </row>
    <row r="178" spans="2:4" ht="10.35" customHeight="1" x14ac:dyDescent="0.2">
      <c r="B178" s="355"/>
      <c r="C178" s="356"/>
      <c r="D178" s="356"/>
    </row>
    <row r="179" spans="2:4" ht="10.35" customHeight="1" x14ac:dyDescent="0.2">
      <c r="B179" s="355"/>
      <c r="C179" s="356"/>
      <c r="D179" s="356"/>
    </row>
    <row r="180" spans="2:4" ht="10.35" customHeight="1" x14ac:dyDescent="0.2">
      <c r="B180" s="355"/>
      <c r="C180" s="356"/>
      <c r="D180" s="356"/>
    </row>
    <row r="181" spans="2:4" ht="10.35" customHeight="1" x14ac:dyDescent="0.2">
      <c r="B181" s="355"/>
      <c r="C181" s="356"/>
      <c r="D181" s="356"/>
    </row>
    <row r="182" spans="2:4" ht="10.35" customHeight="1" x14ac:dyDescent="0.2">
      <c r="B182" s="355"/>
      <c r="C182" s="356"/>
      <c r="D182" s="356"/>
    </row>
    <row r="183" spans="2:4" ht="10.35" customHeight="1" x14ac:dyDescent="0.2">
      <c r="B183" s="355"/>
      <c r="C183" s="356"/>
      <c r="D183" s="356"/>
    </row>
    <row r="184" spans="2:4" ht="10.35" customHeight="1" x14ac:dyDescent="0.2">
      <c r="B184" s="355"/>
      <c r="C184" s="356"/>
      <c r="D184" s="356"/>
    </row>
    <row r="185" spans="2:4" ht="10.35" customHeight="1" x14ac:dyDescent="0.2">
      <c r="B185" s="355"/>
      <c r="C185" s="356"/>
      <c r="D185" s="356"/>
    </row>
    <row r="186" spans="2:4" ht="10.35" customHeight="1" x14ac:dyDescent="0.2">
      <c r="B186" s="355"/>
      <c r="C186" s="356"/>
      <c r="D186" s="356"/>
    </row>
    <row r="187" spans="2:4" ht="10.35" customHeight="1" x14ac:dyDescent="0.2">
      <c r="B187" s="355"/>
      <c r="C187" s="356"/>
      <c r="D187" s="356"/>
    </row>
    <row r="188" spans="2:4" ht="10.35" customHeight="1" x14ac:dyDescent="0.2">
      <c r="B188" s="355"/>
      <c r="C188" s="356"/>
      <c r="D188" s="356"/>
    </row>
    <row r="189" spans="2:4" ht="10.35" customHeight="1" x14ac:dyDescent="0.2">
      <c r="B189" s="355"/>
      <c r="C189" s="356"/>
      <c r="D189" s="356"/>
    </row>
    <row r="190" spans="2:4" ht="10.35" customHeight="1" x14ac:dyDescent="0.2">
      <c r="B190" s="355"/>
      <c r="C190" s="356"/>
      <c r="D190" s="356"/>
    </row>
    <row r="191" spans="2:4" ht="10.35" customHeight="1" x14ac:dyDescent="0.2">
      <c r="B191" s="355"/>
      <c r="C191" s="356"/>
      <c r="D191" s="356"/>
    </row>
    <row r="192" spans="2:4" ht="10.35" customHeight="1" x14ac:dyDescent="0.2">
      <c r="B192" s="355"/>
      <c r="C192" s="356"/>
      <c r="D192" s="356"/>
    </row>
    <row r="193" spans="2:4" ht="10.35" customHeight="1" x14ac:dyDescent="0.2">
      <c r="B193" s="355"/>
      <c r="C193" s="356"/>
      <c r="D193" s="356"/>
    </row>
    <row r="194" spans="2:4" ht="10.35" customHeight="1" x14ac:dyDescent="0.2">
      <c r="B194" s="355"/>
      <c r="C194" s="356"/>
      <c r="D194" s="356"/>
    </row>
    <row r="195" spans="2:4" ht="10.35" customHeight="1" x14ac:dyDescent="0.2">
      <c r="B195" s="355"/>
      <c r="C195" s="356"/>
      <c r="D195" s="356"/>
    </row>
    <row r="196" spans="2:4" ht="10.35" customHeight="1" x14ac:dyDescent="0.2">
      <c r="B196" s="355"/>
      <c r="C196" s="356"/>
      <c r="D196" s="356"/>
    </row>
    <row r="197" spans="2:4" ht="10.35" customHeight="1" x14ac:dyDescent="0.2">
      <c r="B197" s="355"/>
      <c r="C197" s="356"/>
      <c r="D197" s="356"/>
    </row>
    <row r="198" spans="2:4" ht="10.35" customHeight="1" x14ac:dyDescent="0.2">
      <c r="B198" s="355"/>
      <c r="C198" s="356"/>
      <c r="D198" s="356"/>
    </row>
    <row r="199" spans="2:4" ht="10.35" customHeight="1" x14ac:dyDescent="0.2">
      <c r="B199" s="355"/>
      <c r="C199" s="356"/>
      <c r="D199" s="356"/>
    </row>
    <row r="200" spans="2:4" ht="10.35" customHeight="1" x14ac:dyDescent="0.2">
      <c r="B200" s="355"/>
      <c r="C200" s="356"/>
      <c r="D200" s="356"/>
    </row>
    <row r="201" spans="2:4" ht="10.35" customHeight="1" x14ac:dyDescent="0.2">
      <c r="B201" s="355"/>
      <c r="C201" s="356"/>
      <c r="D201" s="356"/>
    </row>
    <row r="202" spans="2:4" ht="10.35" customHeight="1" x14ac:dyDescent="0.2">
      <c r="B202" s="355"/>
      <c r="C202" s="356"/>
      <c r="D202" s="356"/>
    </row>
    <row r="203" spans="2:4" ht="10.35" customHeight="1" x14ac:dyDescent="0.2">
      <c r="B203" s="355"/>
      <c r="C203" s="356"/>
      <c r="D203" s="356"/>
    </row>
    <row r="204" spans="2:4" ht="10.35" customHeight="1" x14ac:dyDescent="0.2">
      <c r="B204" s="355"/>
      <c r="C204" s="356"/>
      <c r="D204" s="356"/>
    </row>
    <row r="205" spans="2:4" ht="10.35" customHeight="1" x14ac:dyDescent="0.2">
      <c r="B205" s="355"/>
      <c r="C205" s="356"/>
      <c r="D205" s="356"/>
    </row>
    <row r="206" spans="2:4" ht="10.35" customHeight="1" x14ac:dyDescent="0.2">
      <c r="B206" s="355"/>
      <c r="C206" s="356"/>
      <c r="D206" s="356"/>
    </row>
    <row r="207" spans="2:4" x14ac:dyDescent="0.2">
      <c r="B207" s="355"/>
      <c r="C207" s="356"/>
      <c r="D207" s="356"/>
    </row>
    <row r="208" spans="2:4" x14ac:dyDescent="0.2">
      <c r="B208" s="355"/>
      <c r="C208" s="356"/>
      <c r="D208" s="356"/>
    </row>
    <row r="209" spans="2:4" x14ac:dyDescent="0.2">
      <c r="B209" s="355"/>
      <c r="C209" s="356"/>
      <c r="D209" s="356"/>
    </row>
    <row r="210" spans="2:4" x14ac:dyDescent="0.2">
      <c r="B210" s="355"/>
      <c r="C210" s="356"/>
      <c r="D210" s="356"/>
    </row>
    <row r="211" spans="2:4" x14ac:dyDescent="0.2">
      <c r="B211" s="355"/>
      <c r="C211" s="356"/>
      <c r="D211" s="356"/>
    </row>
    <row r="212" spans="2:4" x14ac:dyDescent="0.2">
      <c r="B212" s="355"/>
      <c r="C212" s="356"/>
      <c r="D212" s="356"/>
    </row>
    <row r="213" spans="2:4" x14ac:dyDescent="0.2">
      <c r="B213" s="355"/>
      <c r="C213" s="356"/>
      <c r="D213" s="356"/>
    </row>
    <row r="214" spans="2:4" x14ac:dyDescent="0.2">
      <c r="B214" s="355"/>
      <c r="C214" s="356"/>
      <c r="D214" s="356"/>
    </row>
    <row r="215" spans="2:4" x14ac:dyDescent="0.2">
      <c r="B215" s="355"/>
      <c r="C215" s="356"/>
      <c r="D215" s="356"/>
    </row>
    <row r="216" spans="2:4" x14ac:dyDescent="0.2">
      <c r="B216" s="355"/>
      <c r="C216" s="356"/>
      <c r="D216" s="356"/>
    </row>
    <row r="217" spans="2:4" x14ac:dyDescent="0.2">
      <c r="B217" s="355"/>
      <c r="C217" s="356"/>
      <c r="D217" s="356"/>
    </row>
    <row r="218" spans="2:4" x14ac:dyDescent="0.2">
      <c r="B218" s="355"/>
      <c r="C218" s="356"/>
      <c r="D218" s="356"/>
    </row>
    <row r="219" spans="2:4" x14ac:dyDescent="0.2">
      <c r="B219" s="355"/>
      <c r="C219" s="356"/>
      <c r="D219" s="356"/>
    </row>
    <row r="220" spans="2:4" x14ac:dyDescent="0.2">
      <c r="B220" s="355"/>
      <c r="C220" s="356"/>
      <c r="D220" s="356"/>
    </row>
    <row r="221" spans="2:4" x14ac:dyDescent="0.2">
      <c r="B221" s="355"/>
      <c r="C221" s="356"/>
      <c r="D221" s="356"/>
    </row>
    <row r="222" spans="2:4" x14ac:dyDescent="0.2">
      <c r="B222" s="355"/>
      <c r="C222" s="356"/>
      <c r="D222" s="356"/>
    </row>
    <row r="223" spans="2:4" x14ac:dyDescent="0.2">
      <c r="B223" s="355"/>
      <c r="C223" s="356"/>
      <c r="D223" s="356"/>
    </row>
    <row r="224" spans="2:4" x14ac:dyDescent="0.2">
      <c r="B224" s="355"/>
      <c r="C224" s="356"/>
      <c r="D224" s="356"/>
    </row>
    <row r="225" spans="2:4" x14ac:dyDescent="0.2">
      <c r="B225" s="355"/>
      <c r="C225" s="356"/>
      <c r="D225" s="356"/>
    </row>
    <row r="226" spans="2:4" x14ac:dyDescent="0.2">
      <c r="B226" s="355"/>
      <c r="C226" s="356"/>
      <c r="D226" s="356"/>
    </row>
    <row r="227" spans="2:4" x14ac:dyDescent="0.2">
      <c r="B227" s="355"/>
      <c r="C227" s="356"/>
      <c r="D227" s="356"/>
    </row>
    <row r="228" spans="2:4" x14ac:dyDescent="0.2">
      <c r="B228" s="355"/>
      <c r="C228" s="356"/>
      <c r="D228" s="356"/>
    </row>
    <row r="229" spans="2:4" x14ac:dyDescent="0.2">
      <c r="B229" s="355"/>
      <c r="C229" s="356"/>
      <c r="D229" s="356"/>
    </row>
    <row r="230" spans="2:4" x14ac:dyDescent="0.2">
      <c r="B230" s="355"/>
      <c r="C230" s="356"/>
      <c r="D230" s="356"/>
    </row>
    <row r="231" spans="2:4" x14ac:dyDescent="0.2">
      <c r="B231" s="355"/>
      <c r="C231" s="356"/>
      <c r="D231" s="356"/>
    </row>
    <row r="232" spans="2:4" x14ac:dyDescent="0.2">
      <c r="B232" s="355"/>
      <c r="C232" s="356"/>
      <c r="D232" s="356"/>
    </row>
    <row r="233" spans="2:4" x14ac:dyDescent="0.2">
      <c r="B233" s="355"/>
      <c r="C233" s="356"/>
      <c r="D233" s="356"/>
    </row>
    <row r="234" spans="2:4" x14ac:dyDescent="0.2">
      <c r="B234" s="355"/>
      <c r="C234" s="356"/>
      <c r="D234" s="356"/>
    </row>
    <row r="235" spans="2:4" x14ac:dyDescent="0.2">
      <c r="B235" s="355"/>
      <c r="C235" s="356"/>
      <c r="D235" s="356"/>
    </row>
    <row r="236" spans="2:4" x14ac:dyDescent="0.2">
      <c r="B236" s="355"/>
      <c r="C236" s="356"/>
      <c r="D236" s="356"/>
    </row>
    <row r="237" spans="2:4" x14ac:dyDescent="0.2">
      <c r="B237" s="355"/>
      <c r="C237" s="356"/>
      <c r="D237" s="356"/>
    </row>
    <row r="238" spans="2:4" x14ac:dyDescent="0.2">
      <c r="B238" s="355"/>
      <c r="C238" s="356"/>
      <c r="D238" s="356"/>
    </row>
    <row r="239" spans="2:4" x14ac:dyDescent="0.2">
      <c r="B239" s="355"/>
      <c r="C239" s="356"/>
      <c r="D239" s="356"/>
    </row>
    <row r="240" spans="2:4" x14ac:dyDescent="0.2">
      <c r="B240" s="355"/>
      <c r="C240" s="356"/>
      <c r="D240" s="356"/>
    </row>
    <row r="241" spans="2:4" x14ac:dyDescent="0.2">
      <c r="B241" s="355"/>
      <c r="C241" s="356"/>
      <c r="D241" s="356"/>
    </row>
    <row r="242" spans="2:4" x14ac:dyDescent="0.2">
      <c r="B242" s="355"/>
      <c r="C242" s="356"/>
      <c r="D242" s="356"/>
    </row>
    <row r="243" spans="2:4" x14ac:dyDescent="0.2">
      <c r="B243" s="355"/>
      <c r="C243" s="356"/>
      <c r="D243" s="356"/>
    </row>
    <row r="244" spans="2:4" x14ac:dyDescent="0.2">
      <c r="B244" s="355"/>
      <c r="C244" s="356"/>
      <c r="D244" s="356"/>
    </row>
    <row r="245" spans="2:4" x14ac:dyDescent="0.2">
      <c r="B245" s="355"/>
      <c r="C245" s="356"/>
      <c r="D245" s="356"/>
    </row>
    <row r="246" spans="2:4" x14ac:dyDescent="0.2">
      <c r="B246" s="355"/>
      <c r="C246" s="356"/>
      <c r="D246" s="356"/>
    </row>
    <row r="247" spans="2:4" x14ac:dyDescent="0.2">
      <c r="B247" s="355"/>
      <c r="C247" s="356"/>
      <c r="D247" s="356"/>
    </row>
    <row r="248" spans="2:4" x14ac:dyDescent="0.2">
      <c r="B248" s="355"/>
      <c r="C248" s="356"/>
      <c r="D248" s="356"/>
    </row>
    <row r="249" spans="2:4" x14ac:dyDescent="0.2">
      <c r="B249" s="355"/>
      <c r="C249" s="356"/>
      <c r="D249" s="356"/>
    </row>
    <row r="250" spans="2:4" x14ac:dyDescent="0.2">
      <c r="B250" s="355"/>
      <c r="C250" s="356"/>
      <c r="D250" s="356"/>
    </row>
    <row r="251" spans="2:4" x14ac:dyDescent="0.2">
      <c r="B251" s="355"/>
      <c r="C251" s="356"/>
      <c r="D251" s="356"/>
    </row>
    <row r="252" spans="2:4" x14ac:dyDescent="0.2">
      <c r="B252" s="355"/>
      <c r="C252" s="356"/>
      <c r="D252" s="356"/>
    </row>
    <row r="253" spans="2:4" x14ac:dyDescent="0.2">
      <c r="B253" s="355"/>
      <c r="C253" s="356"/>
      <c r="D253" s="356"/>
    </row>
    <row r="254" spans="2:4" x14ac:dyDescent="0.2">
      <c r="B254" s="355"/>
      <c r="C254" s="356"/>
      <c r="D254" s="356"/>
    </row>
    <row r="255" spans="2:4" x14ac:dyDescent="0.2">
      <c r="B255" s="355"/>
      <c r="C255" s="356"/>
      <c r="D255" s="356"/>
    </row>
    <row r="256" spans="2:4" x14ac:dyDescent="0.2">
      <c r="B256" s="355"/>
      <c r="C256" s="356"/>
      <c r="D256" s="356"/>
    </row>
    <row r="257" spans="2:4" x14ac:dyDescent="0.2">
      <c r="B257" s="355"/>
      <c r="C257" s="356"/>
      <c r="D257" s="356"/>
    </row>
  </sheetData>
  <sheetProtection password="EECE" sheet="1" objects="1" scenarios="1" formatColumns="0" formatRows="0"/>
  <customSheetViews>
    <customSheetView guid="{C3088B2E-F853-4D7E-B687-C6500891DFCB}" scale="110" showPageBreaks="1" fitToPage="1" printArea="1">
      <pane xSplit="3" ySplit="6" topLeftCell="K60" activePane="bottomRight" state="frozen"/>
      <selection pane="bottomRight"/>
      <rowBreaks count="1" manualBreakCount="1">
        <brk id="47" max="12" man="1"/>
      </rowBreaks>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31" activePane="bottomRight" state="frozen"/>
      <selection pane="bottomRight"/>
      <rowBreaks count="1" manualBreakCount="1">
        <brk id="47" max="12" man="1"/>
      </rowBreaks>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B30" sqref="B30"/>
      <rowBreaks count="1" manualBreakCount="1">
        <brk id="47" max="12" man="1"/>
      </rowBreaks>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G1:M1"/>
    <mergeCell ref="F2:N2"/>
    <mergeCell ref="P4:Q4"/>
    <mergeCell ref="K4:K5"/>
    <mergeCell ref="L4:L5"/>
    <mergeCell ref="M4:M5"/>
    <mergeCell ref="J4:J5"/>
    <mergeCell ref="B4:C5"/>
    <mergeCell ref="G3:H3"/>
    <mergeCell ref="E4:H4"/>
    <mergeCell ref="I4:I5"/>
    <mergeCell ref="N3:N5"/>
  </mergeCells>
  <conditionalFormatting sqref="P8:Q99">
    <cfRule type="cellIs" dxfId="183" priority="12" operator="greaterThan">
      <formula>0.5</formula>
    </cfRule>
    <cfRule type="cellIs" dxfId="182" priority="11" operator="lessThan">
      <formula>-0.5</formula>
    </cfRule>
    <cfRule type="containsText" dxfId="181" priority="7" operator="containsText" text="NV">
      <formula>NOT(ISERROR(SEARCH("NV",P8)))</formula>
    </cfRule>
  </conditionalFormatting>
  <conditionalFormatting sqref="E102:N150">
    <cfRule type="cellIs" dxfId="180" priority="10" operator="greaterThan">
      <formula>0.5</formula>
    </cfRule>
    <cfRule type="cellIs" dxfId="179" priority="9" operator="lessThan">
      <formula>-0.5</formula>
    </cfRule>
    <cfRule type="containsText" dxfId="178" priority="6" operator="containsText" text="NV">
      <formula>NOT(ISERROR(SEARCH("NV",E102)))</formula>
    </cfRule>
  </conditionalFormatting>
  <conditionalFormatting sqref="E103:N150">
    <cfRule type="cellIs" dxfId="177" priority="4" operator="greaterThan">
      <formula>0.5</formula>
    </cfRule>
    <cfRule type="cellIs" dxfId="176" priority="3" operator="lessThan">
      <formula>-0.5</formula>
    </cfRule>
    <cfRule type="containsText" dxfId="175" priority="2" operator="containsText" text="NV">
      <formula>NOT(ISERROR(SEARCH("NV",E103)))</formula>
    </cfRule>
  </conditionalFormatting>
  <conditionalFormatting sqref="E151:N168">
    <cfRule type="containsText" dxfId="174" priority="5" operator="containsText" text="check">
      <formula>NOT(ISERROR(SEARCH("check",E151)))</formula>
    </cfRule>
    <cfRule type="containsText" dxfId="173" priority="1" operator="containsText" text="NV">
      <formula>NOT(ISERROR(SEARCH("NV",E151)))</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rowBreaks count="1" manualBreakCount="1">
    <brk id="48" min="1" max="13" man="1"/>
  </rowBreaks>
  <legacyDrawing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S342"/>
  <sheetViews>
    <sheetView zoomScale="110" zoomScaleNormal="110" workbookViewId="0">
      <pane xSplit="4" ySplit="7" topLeftCell="E20" activePane="bottomRight" state="frozen"/>
      <selection activeCell="E11" sqref="E11"/>
      <selection pane="topRight" activeCell="E11" sqref="E11"/>
      <selection pane="bottomLeft" activeCell="E11" sqref="E11"/>
      <selection pane="bottomRight" activeCell="K22" sqref="K22"/>
    </sheetView>
  </sheetViews>
  <sheetFormatPr baseColWidth="10" defaultColWidth="9.140625" defaultRowHeight="12.75" x14ac:dyDescent="0.2"/>
  <cols>
    <col min="1" max="1" width="14.5703125" style="232" hidden="1" customWidth="1"/>
    <col min="2" max="2" width="7.28515625" style="298" customWidth="1"/>
    <col min="3" max="3" width="50.7109375" style="232" customWidth="1"/>
    <col min="4" max="4" width="0.85546875" style="232" customWidth="1"/>
    <col min="5" max="14" width="10" style="232" customWidth="1"/>
    <col min="15" max="15" width="3.28515625" style="232" customWidth="1"/>
    <col min="16" max="17" width="11.7109375" style="232" customWidth="1"/>
    <col min="18" max="18" width="9.140625" style="232" customWidth="1"/>
    <col min="19" max="16384" width="9.140625" style="232"/>
  </cols>
  <sheetData>
    <row r="1" spans="1:17" ht="14.25" x14ac:dyDescent="0.25">
      <c r="B1" s="159" t="str">
        <f>+Coverpage!A1</f>
        <v>GFSM2014_V1.4</v>
      </c>
      <c r="C1" s="70"/>
      <c r="D1" s="71"/>
      <c r="E1" s="72"/>
      <c r="F1" s="73"/>
      <c r="G1" s="1022" t="str">
        <f>Reporting_Country_Name</f>
        <v>Colombia</v>
      </c>
      <c r="H1" s="1022"/>
      <c r="I1" s="1022"/>
      <c r="J1" s="1022"/>
      <c r="K1" s="1022"/>
      <c r="L1" s="1022"/>
      <c r="M1" s="1022"/>
      <c r="N1" s="220" t="str">
        <f>Reporting_Country_Code</f>
        <v>233</v>
      </c>
      <c r="O1" s="233"/>
      <c r="P1" s="498" t="s">
        <v>3284</v>
      </c>
      <c r="Q1" s="299"/>
    </row>
    <row r="2" spans="1:17" ht="14.25" x14ac:dyDescent="0.25">
      <c r="B2" s="694" t="s">
        <v>2813</v>
      </c>
      <c r="C2" s="74"/>
      <c r="D2" s="75"/>
      <c r="E2" s="76"/>
      <c r="F2" s="1017" t="str">
        <f>"In "&amp;Coverpage!$I$15&amp;" of "&amp;Coverpage!$I$14&amp;" / Fiscal year ends in "&amp;Coverpage!$I$11&amp;" "&amp;Coverpage!$I$12</f>
        <v>In Billion of Colombian Pesos (COP) / Fiscal year ends in December 31st</v>
      </c>
      <c r="G2" s="1018"/>
      <c r="H2" s="1018"/>
      <c r="I2" s="1018"/>
      <c r="J2" s="1018"/>
      <c r="K2" s="1018"/>
      <c r="L2" s="1018"/>
      <c r="M2" s="1018"/>
      <c r="N2" s="1018"/>
      <c r="O2" s="233"/>
      <c r="P2" s="499" t="s">
        <v>2486</v>
      </c>
      <c r="Q2" s="300"/>
    </row>
    <row r="3" spans="1:17" ht="12" customHeight="1" x14ac:dyDescent="0.25">
      <c r="B3" s="160"/>
      <c r="C3" s="77"/>
      <c r="D3" s="78"/>
      <c r="E3" s="142"/>
      <c r="F3" s="143"/>
      <c r="G3" s="1019" t="s">
        <v>2422</v>
      </c>
      <c r="H3" s="1019"/>
      <c r="I3" s="144" t="str">
        <f>Reporting_Period_Code</f>
        <v>2015</v>
      </c>
      <c r="J3" s="144"/>
      <c r="K3" s="143"/>
      <c r="L3" s="143"/>
      <c r="M3" s="145"/>
      <c r="N3" s="1013" t="s">
        <v>2334</v>
      </c>
      <c r="O3" s="125"/>
      <c r="P3" s="125"/>
      <c r="Q3" s="125"/>
    </row>
    <row r="4" spans="1:17" ht="12" customHeight="1" x14ac:dyDescent="0.2">
      <c r="B4" s="1030" t="s">
        <v>2814</v>
      </c>
      <c r="C4" s="1031"/>
      <c r="D4" s="79"/>
      <c r="E4" s="1010" t="s">
        <v>2330</v>
      </c>
      <c r="F4" s="1011"/>
      <c r="G4" s="1011"/>
      <c r="H4" s="1012"/>
      <c r="I4" s="1013" t="s">
        <v>2313</v>
      </c>
      <c r="J4" s="1013" t="s">
        <v>2314</v>
      </c>
      <c r="K4" s="1016" t="s">
        <v>2315</v>
      </c>
      <c r="L4" s="1013" t="s">
        <v>2333</v>
      </c>
      <c r="M4" s="1015" t="s">
        <v>2316</v>
      </c>
      <c r="N4" s="1014"/>
      <c r="O4" s="125"/>
      <c r="P4" s="1020" t="s">
        <v>2335</v>
      </c>
      <c r="Q4" s="1021"/>
    </row>
    <row r="5" spans="1:17" ht="30" customHeight="1" x14ac:dyDescent="0.2">
      <c r="B5" s="1030"/>
      <c r="C5" s="1031"/>
      <c r="D5" s="79"/>
      <c r="E5" s="495" t="s">
        <v>2331</v>
      </c>
      <c r="F5" s="496" t="s">
        <v>2332</v>
      </c>
      <c r="G5" s="496" t="s">
        <v>2333</v>
      </c>
      <c r="H5" s="497" t="s">
        <v>2312</v>
      </c>
      <c r="I5" s="1014"/>
      <c r="J5" s="1014"/>
      <c r="K5" s="1016"/>
      <c r="L5" s="1014"/>
      <c r="M5" s="1015"/>
      <c r="N5" s="1014"/>
      <c r="O5" s="125"/>
      <c r="P5" s="555" t="s">
        <v>2337</v>
      </c>
      <c r="Q5" s="556" t="s">
        <v>2336</v>
      </c>
    </row>
    <row r="6" spans="1:17" ht="30" hidden="1" customHeight="1" x14ac:dyDescent="0.2">
      <c r="B6" s="222"/>
      <c r="C6" s="223"/>
      <c r="D6" s="79"/>
      <c r="E6" s="146" t="s">
        <v>1406</v>
      </c>
      <c r="F6" s="216" t="s">
        <v>1407</v>
      </c>
      <c r="G6" s="216" t="s">
        <v>1419</v>
      </c>
      <c r="H6" s="217" t="s">
        <v>539</v>
      </c>
      <c r="I6" s="217" t="s">
        <v>1408</v>
      </c>
      <c r="J6" s="216" t="s">
        <v>1418</v>
      </c>
      <c r="K6" s="217" t="s">
        <v>542</v>
      </c>
      <c r="L6" s="216" t="s">
        <v>1420</v>
      </c>
      <c r="M6" s="221" t="s">
        <v>1409</v>
      </c>
      <c r="N6" s="221" t="s">
        <v>1421</v>
      </c>
      <c r="O6" s="125"/>
      <c r="P6" s="235"/>
      <c r="Q6" s="236"/>
    </row>
    <row r="7" spans="1:17" ht="10.5" customHeight="1" x14ac:dyDescent="0.2">
      <c r="A7" s="164"/>
      <c r="B7" s="161"/>
      <c r="C7" s="80"/>
      <c r="D7" s="80"/>
      <c r="E7" s="147" t="s">
        <v>537</v>
      </c>
      <c r="F7" s="148" t="s">
        <v>538</v>
      </c>
      <c r="G7" s="149" t="s">
        <v>140</v>
      </c>
      <c r="H7" s="148" t="s">
        <v>539</v>
      </c>
      <c r="I7" s="149" t="s">
        <v>540</v>
      </c>
      <c r="J7" s="148" t="s">
        <v>541</v>
      </c>
      <c r="K7" s="149" t="s">
        <v>542</v>
      </c>
      <c r="L7" s="148" t="s">
        <v>141</v>
      </c>
      <c r="M7" s="150" t="s">
        <v>543</v>
      </c>
      <c r="N7" s="150" t="s">
        <v>544</v>
      </c>
      <c r="O7" s="125"/>
      <c r="P7" s="237" t="s">
        <v>545</v>
      </c>
      <c r="Q7" s="238" t="s">
        <v>546</v>
      </c>
    </row>
    <row r="8" spans="1:17" ht="15" customHeight="1" x14ac:dyDescent="0.25">
      <c r="A8" s="164" t="s">
        <v>1587</v>
      </c>
      <c r="B8" s="162" t="s">
        <v>45</v>
      </c>
      <c r="C8" s="709" t="s">
        <v>2815</v>
      </c>
      <c r="D8" s="321" t="s">
        <v>33</v>
      </c>
      <c r="E8" s="91">
        <f t="shared" ref="E8:N8" si="0">IF(OR(E9="NA",E14="NA",E25="NA"),"NA",IF(AND(E9="",E14="",E25=""),"",SUM(E9)+SUM(E14)-SUM(E25)))</f>
        <v>-31384.257000000001</v>
      </c>
      <c r="F8" s="91">
        <f t="shared" si="0"/>
        <v>5143.1660000000002</v>
      </c>
      <c r="G8" s="91">
        <f t="shared" si="0"/>
        <v>0</v>
      </c>
      <c r="H8" s="91">
        <f t="shared" si="0"/>
        <v>-26241.091</v>
      </c>
      <c r="I8" s="91">
        <f t="shared" si="0"/>
        <v>528.02200000000005</v>
      </c>
      <c r="J8" s="91">
        <f t="shared" si="0"/>
        <v>159.32500000000002</v>
      </c>
      <c r="K8" s="91">
        <f t="shared" si="0"/>
        <v>93.862999999999772</v>
      </c>
      <c r="L8" s="91">
        <f t="shared" si="0"/>
        <v>0</v>
      </c>
      <c r="M8" s="91">
        <f t="shared" si="0"/>
        <v>-25459.881000000001</v>
      </c>
      <c r="N8" s="189">
        <f t="shared" si="0"/>
        <v>-25713.068999999996</v>
      </c>
      <c r="O8" s="243"/>
      <c r="P8" s="372">
        <f t="shared" ref="P8:P35" si="1">IF(OR(H8="NA",E8="NA",F8="NA",G8="NA"),"NA",SUM(H8)-SUM(E8:G8))</f>
        <v>0</v>
      </c>
      <c r="Q8" s="373">
        <f t="shared" ref="Q8:Q35" si="2">IF(OR(M8="NA",H8="NA",I8="NA",J8="NA",K8="NA",L8="NA"),"NA",SUM(M8)-SUM(H8:L8))</f>
        <v>-3.637978807091713E-12</v>
      </c>
    </row>
    <row r="9" spans="1:17" ht="15" customHeight="1" x14ac:dyDescent="0.25">
      <c r="A9" s="164" t="s">
        <v>1588</v>
      </c>
      <c r="B9" s="165" t="s">
        <v>148</v>
      </c>
      <c r="C9" s="710" t="s">
        <v>2816</v>
      </c>
      <c r="D9" s="154" t="s">
        <v>33</v>
      </c>
      <c r="E9" s="188">
        <f t="shared" ref="E9:N9" si="3">IF(OR(E10="NA",E11="NA",E12="NA",E13="NA"),"NA",IF(AND(E10="",E11="",E12="",E13=""),"",SUM(E10:E13)))</f>
        <v>4030.9470000000001</v>
      </c>
      <c r="F9" s="188">
        <f t="shared" si="3"/>
        <v>4809.3160000000007</v>
      </c>
      <c r="G9" s="188">
        <f t="shared" si="3"/>
        <v>0</v>
      </c>
      <c r="H9" s="188">
        <f t="shared" si="3"/>
        <v>8840.2630000000008</v>
      </c>
      <c r="I9" s="188">
        <f t="shared" si="3"/>
        <v>88.635000000000005</v>
      </c>
      <c r="J9" s="188">
        <f t="shared" si="3"/>
        <v>304.34200000000004</v>
      </c>
      <c r="K9" s="188">
        <f t="shared" si="3"/>
        <v>1564.7159999999999</v>
      </c>
      <c r="L9" s="188">
        <f t="shared" si="3"/>
        <v>0</v>
      </c>
      <c r="M9" s="188">
        <f t="shared" si="3"/>
        <v>10797.956</v>
      </c>
      <c r="N9" s="188">
        <f t="shared" si="3"/>
        <v>8928.898000000001</v>
      </c>
      <c r="O9" s="243"/>
      <c r="P9" s="249">
        <f t="shared" si="1"/>
        <v>0</v>
      </c>
      <c r="Q9" s="250">
        <f t="shared" si="2"/>
        <v>-1.8189894035458565E-12</v>
      </c>
    </row>
    <row r="10" spans="1:17" ht="12.2" customHeight="1" x14ac:dyDescent="0.25">
      <c r="A10" s="164" t="s">
        <v>1589</v>
      </c>
      <c r="B10" s="164" t="s">
        <v>1021</v>
      </c>
      <c r="C10" s="701" t="s">
        <v>2817</v>
      </c>
      <c r="D10" s="79" t="s">
        <v>33</v>
      </c>
      <c r="E10" s="93">
        <v>2508.6379999999999</v>
      </c>
      <c r="F10" s="93">
        <v>660.54600000000005</v>
      </c>
      <c r="G10" s="93">
        <v>0</v>
      </c>
      <c r="H10" s="93">
        <f>IF(OR(E10="NA",F10="NA",G10="NA"),"NA",IF(AND(E10="",F10="",G10=""),"",SUM(E10:G10)))</f>
        <v>3169.1840000000002</v>
      </c>
      <c r="I10" s="93">
        <v>8.1490000000000009</v>
      </c>
      <c r="J10" s="93">
        <v>38.843000000000004</v>
      </c>
      <c r="K10" s="93">
        <v>701.36599999999999</v>
      </c>
      <c r="L10" s="93">
        <v>0</v>
      </c>
      <c r="M10" s="93">
        <f>IF(OR(H10="NA",I10="NA",J10="NA",K10="NA",L10="NA"),"NA",IF(AND(H10="",I10="",J10="",K10="",L10=""),"",SUM(H10:L10)))</f>
        <v>3917.5419999999999</v>
      </c>
      <c r="N10" s="93">
        <f>H10+I10</f>
        <v>3177.3330000000001</v>
      </c>
      <c r="O10" s="243"/>
      <c r="P10" s="244">
        <f t="shared" si="1"/>
        <v>0</v>
      </c>
      <c r="Q10" s="245">
        <f t="shared" si="2"/>
        <v>0</v>
      </c>
    </row>
    <row r="11" spans="1:17" ht="10.35" customHeight="1" x14ac:dyDescent="0.25">
      <c r="A11" s="164" t="s">
        <v>1590</v>
      </c>
      <c r="B11" s="164" t="s">
        <v>1022</v>
      </c>
      <c r="C11" s="701" t="s">
        <v>2818</v>
      </c>
      <c r="D11" s="79" t="s">
        <v>33</v>
      </c>
      <c r="E11" s="93">
        <v>0</v>
      </c>
      <c r="F11" s="93">
        <v>0</v>
      </c>
      <c r="G11" s="93">
        <v>0</v>
      </c>
      <c r="H11" s="93">
        <f>IF(OR(E11="NA",F11="NA",G11="NA"),"NA",IF(AND(E11="",F11="",G11=""),"",SUM(E11:G11)))</f>
        <v>0</v>
      </c>
      <c r="I11" s="93">
        <v>0</v>
      </c>
      <c r="J11" s="93">
        <v>0</v>
      </c>
      <c r="K11" s="93">
        <v>0</v>
      </c>
      <c r="L11" s="93">
        <v>0</v>
      </c>
      <c r="M11" s="93">
        <f>IF(OR(H11="NA",I11="NA",J11="NA",K11="NA",L11="NA"),"NA",IF(AND(H11="",I11="",J11="",K11="",L11=""),"",SUM(H11:L11)))</f>
        <v>0</v>
      </c>
      <c r="N11" s="696">
        <f t="shared" ref="N11:N13" si="4">H11+I11</f>
        <v>0</v>
      </c>
      <c r="O11" s="243"/>
      <c r="P11" s="244">
        <f t="shared" si="1"/>
        <v>0</v>
      </c>
      <c r="Q11" s="245">
        <f t="shared" si="2"/>
        <v>0</v>
      </c>
    </row>
    <row r="12" spans="1:17" ht="10.35" customHeight="1" x14ac:dyDescent="0.25">
      <c r="A12" s="164" t="s">
        <v>1591</v>
      </c>
      <c r="B12" s="164" t="s">
        <v>1023</v>
      </c>
      <c r="C12" s="701" t="s">
        <v>2819</v>
      </c>
      <c r="D12" s="79" t="s">
        <v>33</v>
      </c>
      <c r="E12" s="93">
        <v>0</v>
      </c>
      <c r="F12" s="93">
        <v>0</v>
      </c>
      <c r="G12" s="93">
        <v>0</v>
      </c>
      <c r="H12" s="93">
        <f>IF(OR(E12="NA",F12="NA",G12="NA"),"NA",IF(AND(E12="",F12="",G12=""),"",SUM(E12:G12)))</f>
        <v>0</v>
      </c>
      <c r="I12" s="93">
        <v>0</v>
      </c>
      <c r="J12" s="93">
        <v>0</v>
      </c>
      <c r="K12" s="93">
        <v>0</v>
      </c>
      <c r="L12" s="93">
        <v>0</v>
      </c>
      <c r="M12" s="93">
        <f>IF(OR(H12="NA",I12="NA",J12="NA",K12="NA",L12="NA"),"NA",IF(AND(H12="",I12="",J12="",K12="",L12=""),"",SUM(H12:L12)))</f>
        <v>0</v>
      </c>
      <c r="N12" s="696">
        <f t="shared" si="4"/>
        <v>0</v>
      </c>
      <c r="O12" s="243"/>
      <c r="P12" s="244">
        <f t="shared" si="1"/>
        <v>0</v>
      </c>
      <c r="Q12" s="245">
        <f t="shared" si="2"/>
        <v>0</v>
      </c>
    </row>
    <row r="13" spans="1:17" ht="10.35" customHeight="1" x14ac:dyDescent="0.25">
      <c r="A13" s="164" t="s">
        <v>1592</v>
      </c>
      <c r="B13" s="164" t="s">
        <v>1024</v>
      </c>
      <c r="C13" s="701" t="s">
        <v>2820</v>
      </c>
      <c r="D13" s="79" t="s">
        <v>33</v>
      </c>
      <c r="E13" s="93">
        <v>1522.309</v>
      </c>
      <c r="F13" s="93">
        <v>4148.7700000000004</v>
      </c>
      <c r="G13" s="93">
        <v>0</v>
      </c>
      <c r="H13" s="93">
        <f>IF(OR(E13="NA",F13="NA",G13="NA"),"NA",IF(AND(E13="",F13="",G13=""),"",SUM(E13:G13)))</f>
        <v>5671.0790000000006</v>
      </c>
      <c r="I13" s="93">
        <v>80.486000000000004</v>
      </c>
      <c r="J13" s="93">
        <v>265.49900000000002</v>
      </c>
      <c r="K13" s="93">
        <v>863.35</v>
      </c>
      <c r="L13" s="93">
        <v>0</v>
      </c>
      <c r="M13" s="93">
        <f>IF(OR(H13="NA",I13="NA",J13="NA",K13="NA",L13="NA"),"NA",IF(AND(H13="",I13="",J13="",K13="",L13=""),"",SUM(H13:L13)))</f>
        <v>6880.4140000000007</v>
      </c>
      <c r="N13" s="696">
        <f t="shared" si="4"/>
        <v>5751.5650000000005</v>
      </c>
      <c r="O13" s="243"/>
      <c r="P13" s="244">
        <f t="shared" si="1"/>
        <v>0</v>
      </c>
      <c r="Q13" s="245">
        <f t="shared" si="2"/>
        <v>0</v>
      </c>
    </row>
    <row r="14" spans="1:17" ht="15" customHeight="1" x14ac:dyDescent="0.25">
      <c r="A14" s="164" t="s">
        <v>1593</v>
      </c>
      <c r="B14" s="162" t="s">
        <v>1025</v>
      </c>
      <c r="C14" s="708" t="s">
        <v>2821</v>
      </c>
      <c r="D14" s="321" t="s">
        <v>33</v>
      </c>
      <c r="E14" s="189">
        <f t="shared" ref="E14:N14" si="5">IF(OR(E15="NA",E16="NA",E17="NA",E18="NA",E19="NA",E20="NA",E21="NA",E22="NA"),"NA",IF(AND(E15="",E16="",E17="",E18="",E19="",E20="",E21="",E22=""),"",SUM(E15:E22)))</f>
        <v>-3535.3739999999998</v>
      </c>
      <c r="F14" s="189">
        <f t="shared" si="5"/>
        <v>717.048</v>
      </c>
      <c r="G14" s="189">
        <f t="shared" si="5"/>
        <v>0</v>
      </c>
      <c r="H14" s="189">
        <f t="shared" si="5"/>
        <v>-2818.3259999999987</v>
      </c>
      <c r="I14" s="189">
        <f t="shared" si="5"/>
        <v>439.95800000000003</v>
      </c>
      <c r="J14" s="189">
        <f t="shared" si="5"/>
        <v>57.795999999999999</v>
      </c>
      <c r="K14" s="189">
        <f t="shared" si="5"/>
        <v>-1102.6790000000001</v>
      </c>
      <c r="L14" s="189">
        <f t="shared" si="5"/>
        <v>0</v>
      </c>
      <c r="M14" s="189">
        <f t="shared" si="5"/>
        <v>-3423.2509999999993</v>
      </c>
      <c r="N14" s="189">
        <f t="shared" si="5"/>
        <v>-2378.367999999999</v>
      </c>
      <c r="O14" s="243"/>
      <c r="P14" s="325">
        <f t="shared" si="1"/>
        <v>1.3642420526593924E-12</v>
      </c>
      <c r="Q14" s="326">
        <f t="shared" si="2"/>
        <v>-4.5474735088646412E-13</v>
      </c>
    </row>
    <row r="15" spans="1:17" ht="12.2" customHeight="1" x14ac:dyDescent="0.25">
      <c r="A15" s="164" t="s">
        <v>1594</v>
      </c>
      <c r="B15" s="152" t="s">
        <v>133</v>
      </c>
      <c r="C15" s="703" t="s">
        <v>2822</v>
      </c>
      <c r="D15" s="79" t="s">
        <v>33</v>
      </c>
      <c r="E15" s="96">
        <v>0</v>
      </c>
      <c r="F15" s="96">
        <v>0</v>
      </c>
      <c r="G15" s="96">
        <v>0</v>
      </c>
      <c r="H15" s="93">
        <f t="shared" ref="H15:H24" si="6">IF(OR(E15="NA",F15="NA",G15="NA"),"NA",IF(AND(E15="",F15="",G15=""),"",SUM(E15:G15)))</f>
        <v>0</v>
      </c>
      <c r="I15" s="96">
        <v>0</v>
      </c>
      <c r="J15" s="96">
        <v>0</v>
      </c>
      <c r="K15" s="96">
        <v>0</v>
      </c>
      <c r="L15" s="96">
        <v>0</v>
      </c>
      <c r="M15" s="93">
        <f t="shared" ref="M15:M24" si="7">IF(OR(H15="NA",I15="NA",J15="NA",K15="NA",L15="NA"),"NA",IF(AND(H15="",I15="",J15="",K15="",L15=""),"",SUM(H15:L15)))</f>
        <v>0</v>
      </c>
      <c r="N15" s="96">
        <f>H15+I15</f>
        <v>0</v>
      </c>
      <c r="O15" s="243"/>
      <c r="P15" s="244">
        <f t="shared" si="1"/>
        <v>0</v>
      </c>
      <c r="Q15" s="245">
        <f t="shared" si="2"/>
        <v>0</v>
      </c>
    </row>
    <row r="16" spans="1:17" s="374" customFormat="1" ht="10.35" customHeight="1" x14ac:dyDescent="0.25">
      <c r="A16" s="164" t="s">
        <v>1595</v>
      </c>
      <c r="B16" s="152" t="s">
        <v>1026</v>
      </c>
      <c r="C16" s="703" t="s">
        <v>2823</v>
      </c>
      <c r="D16" s="79" t="s">
        <v>33</v>
      </c>
      <c r="E16" s="93">
        <v>504.56600000000003</v>
      </c>
      <c r="F16" s="93">
        <v>65.567999999999998</v>
      </c>
      <c r="G16" s="93">
        <v>0</v>
      </c>
      <c r="H16" s="93">
        <f t="shared" si="6"/>
        <v>570.13400000000001</v>
      </c>
      <c r="I16" s="93">
        <v>0.221</v>
      </c>
      <c r="J16" s="93">
        <v>1.526</v>
      </c>
      <c r="K16" s="93">
        <v>3.3</v>
      </c>
      <c r="L16" s="93">
        <v>0</v>
      </c>
      <c r="M16" s="93">
        <f t="shared" si="7"/>
        <v>575.18099999999993</v>
      </c>
      <c r="N16" s="697">
        <f t="shared" ref="N16:N22" si="8">H16+I16</f>
        <v>570.35500000000002</v>
      </c>
      <c r="O16" s="243"/>
      <c r="P16" s="244">
        <f t="shared" si="1"/>
        <v>0</v>
      </c>
      <c r="Q16" s="245">
        <f t="shared" si="2"/>
        <v>0</v>
      </c>
    </row>
    <row r="17" spans="1:17" s="374" customFormat="1" ht="10.35" customHeight="1" x14ac:dyDescent="0.25">
      <c r="A17" s="164" t="s">
        <v>1596</v>
      </c>
      <c r="B17" s="152" t="s">
        <v>1027</v>
      </c>
      <c r="C17" s="703" t="s">
        <v>2824</v>
      </c>
      <c r="D17" s="79" t="s">
        <v>33</v>
      </c>
      <c r="E17" s="93">
        <v>2900.3240000000001</v>
      </c>
      <c r="F17" s="93">
        <v>327.803</v>
      </c>
      <c r="G17" s="93">
        <v>0</v>
      </c>
      <c r="H17" s="93">
        <f t="shared" si="6"/>
        <v>3228.127</v>
      </c>
      <c r="I17" s="93">
        <v>313.31299999999999</v>
      </c>
      <c r="J17" s="93">
        <v>106.40300000000001</v>
      </c>
      <c r="K17" s="93">
        <v>197.339</v>
      </c>
      <c r="L17" s="93">
        <v>0</v>
      </c>
      <c r="M17" s="93">
        <f t="shared" si="7"/>
        <v>3845.1819999999998</v>
      </c>
      <c r="N17" s="697">
        <f t="shared" si="8"/>
        <v>3541.44</v>
      </c>
      <c r="O17" s="243"/>
      <c r="P17" s="244">
        <f t="shared" si="1"/>
        <v>0</v>
      </c>
      <c r="Q17" s="245">
        <f t="shared" si="2"/>
        <v>0</v>
      </c>
    </row>
    <row r="18" spans="1:17" s="374" customFormat="1" ht="10.35" customHeight="1" x14ac:dyDescent="0.25">
      <c r="A18" s="164" t="s">
        <v>1597</v>
      </c>
      <c r="B18" s="152" t="s">
        <v>1028</v>
      </c>
      <c r="C18" s="703" t="s">
        <v>2825</v>
      </c>
      <c r="D18" s="79" t="s">
        <v>33</v>
      </c>
      <c r="E18" s="93">
        <v>0</v>
      </c>
      <c r="F18" s="93">
        <v>0</v>
      </c>
      <c r="G18" s="93">
        <v>0</v>
      </c>
      <c r="H18" s="93">
        <f t="shared" si="6"/>
        <v>0</v>
      </c>
      <c r="I18" s="93">
        <v>0</v>
      </c>
      <c r="J18" s="93">
        <v>0</v>
      </c>
      <c r="K18" s="93">
        <v>0</v>
      </c>
      <c r="L18" s="93">
        <v>0</v>
      </c>
      <c r="M18" s="93">
        <f t="shared" si="7"/>
        <v>0</v>
      </c>
      <c r="N18" s="697">
        <f t="shared" si="8"/>
        <v>0</v>
      </c>
      <c r="O18" s="243"/>
      <c r="P18" s="244">
        <f t="shared" si="1"/>
        <v>0</v>
      </c>
      <c r="Q18" s="245">
        <f t="shared" si="2"/>
        <v>0</v>
      </c>
    </row>
    <row r="19" spans="1:17" s="374" customFormat="1" ht="10.35" customHeight="1" x14ac:dyDescent="0.25">
      <c r="A19" s="164" t="s">
        <v>1598</v>
      </c>
      <c r="B19" s="152" t="s">
        <v>1029</v>
      </c>
      <c r="C19" s="703" t="s">
        <v>2826</v>
      </c>
      <c r="D19" s="79" t="s">
        <v>33</v>
      </c>
      <c r="E19" s="93">
        <v>-10677.499</v>
      </c>
      <c r="F19" s="93">
        <v>2.9410000000000003</v>
      </c>
      <c r="G19" s="93">
        <v>0</v>
      </c>
      <c r="H19" s="93">
        <f t="shared" si="6"/>
        <v>-10674.557999999999</v>
      </c>
      <c r="I19" s="93">
        <v>126.22500000000001</v>
      </c>
      <c r="J19" s="93">
        <v>-50.133000000000003</v>
      </c>
      <c r="K19" s="93">
        <v>-1373.365</v>
      </c>
      <c r="L19" s="93">
        <v>0</v>
      </c>
      <c r="M19" s="93">
        <f t="shared" si="7"/>
        <v>-11971.830999999998</v>
      </c>
      <c r="N19" s="697">
        <f t="shared" si="8"/>
        <v>-10548.332999999999</v>
      </c>
      <c r="O19" s="243"/>
      <c r="P19" s="244">
        <f t="shared" si="1"/>
        <v>0</v>
      </c>
      <c r="Q19" s="245">
        <f t="shared" si="2"/>
        <v>0</v>
      </c>
    </row>
    <row r="20" spans="1:17" s="374" customFormat="1" ht="10.35" customHeight="1" x14ac:dyDescent="0.25">
      <c r="A20" s="164" t="s">
        <v>1599</v>
      </c>
      <c r="B20" s="152" t="s">
        <v>1030</v>
      </c>
      <c r="C20" s="703" t="s">
        <v>2827</v>
      </c>
      <c r="D20" s="79" t="s">
        <v>33</v>
      </c>
      <c r="E20" s="93">
        <v>0</v>
      </c>
      <c r="F20" s="93">
        <v>0</v>
      </c>
      <c r="G20" s="93">
        <v>0</v>
      </c>
      <c r="H20" s="93">
        <f t="shared" si="6"/>
        <v>0</v>
      </c>
      <c r="I20" s="93">
        <v>0</v>
      </c>
      <c r="J20" s="93">
        <v>0</v>
      </c>
      <c r="K20" s="93">
        <v>0</v>
      </c>
      <c r="L20" s="93">
        <v>0</v>
      </c>
      <c r="M20" s="93">
        <f t="shared" si="7"/>
        <v>0</v>
      </c>
      <c r="N20" s="697">
        <f t="shared" si="8"/>
        <v>0</v>
      </c>
      <c r="O20" s="243"/>
      <c r="P20" s="244">
        <f t="shared" si="1"/>
        <v>0</v>
      </c>
      <c r="Q20" s="245">
        <f t="shared" si="2"/>
        <v>0</v>
      </c>
    </row>
    <row r="21" spans="1:17" s="374" customFormat="1" ht="10.35" customHeight="1" x14ac:dyDescent="0.25">
      <c r="A21" s="164" t="s">
        <v>1600</v>
      </c>
      <c r="B21" s="152" t="s">
        <v>1031</v>
      </c>
      <c r="C21" s="703" t="s">
        <v>2828</v>
      </c>
      <c r="D21" s="79" t="s">
        <v>33</v>
      </c>
      <c r="E21" s="93">
        <v>379.49900000000002</v>
      </c>
      <c r="F21" s="93">
        <v>259.90800000000002</v>
      </c>
      <c r="G21" s="93">
        <v>0</v>
      </c>
      <c r="H21" s="93">
        <f t="shared" si="6"/>
        <v>639.40700000000004</v>
      </c>
      <c r="I21" s="93">
        <v>0.19900000000000001</v>
      </c>
      <c r="J21" s="93">
        <v>0</v>
      </c>
      <c r="K21" s="93">
        <v>0</v>
      </c>
      <c r="L21" s="93">
        <v>0</v>
      </c>
      <c r="M21" s="93">
        <f t="shared" si="7"/>
        <v>639.60599999999999</v>
      </c>
      <c r="N21" s="697">
        <f t="shared" si="8"/>
        <v>639.60599999999999</v>
      </c>
      <c r="O21" s="243"/>
      <c r="P21" s="244">
        <f t="shared" si="1"/>
        <v>0</v>
      </c>
      <c r="Q21" s="245">
        <f t="shared" si="2"/>
        <v>0</v>
      </c>
    </row>
    <row r="22" spans="1:17" s="374" customFormat="1" ht="10.35" customHeight="1" x14ac:dyDescent="0.25">
      <c r="A22" s="164" t="s">
        <v>1601</v>
      </c>
      <c r="B22" s="152" t="s">
        <v>1032</v>
      </c>
      <c r="C22" s="703" t="s">
        <v>2829</v>
      </c>
      <c r="D22" s="79" t="s">
        <v>33</v>
      </c>
      <c r="E22" s="93">
        <v>3357.7359999999999</v>
      </c>
      <c r="F22" s="93">
        <v>60.828000000000003</v>
      </c>
      <c r="G22" s="93">
        <v>0</v>
      </c>
      <c r="H22" s="93">
        <f t="shared" si="6"/>
        <v>3418.5639999999999</v>
      </c>
      <c r="I22" s="93">
        <v>0</v>
      </c>
      <c r="J22" s="93">
        <v>0</v>
      </c>
      <c r="K22" s="93">
        <v>70.046999999999997</v>
      </c>
      <c r="L22" s="93">
        <v>0</v>
      </c>
      <c r="M22" s="93">
        <f t="shared" si="7"/>
        <v>3488.6109999999999</v>
      </c>
      <c r="N22" s="697">
        <f t="shared" si="8"/>
        <v>3418.5639999999999</v>
      </c>
      <c r="O22" s="243"/>
      <c r="P22" s="244">
        <f t="shared" si="1"/>
        <v>0</v>
      </c>
      <c r="Q22" s="245">
        <f t="shared" si="2"/>
        <v>0</v>
      </c>
    </row>
    <row r="23" spans="1:17" ht="15" customHeight="1" x14ac:dyDescent="0.25">
      <c r="A23" s="164" t="s">
        <v>1602</v>
      </c>
      <c r="B23" s="170" t="s">
        <v>1033</v>
      </c>
      <c r="C23" s="711" t="s">
        <v>2737</v>
      </c>
      <c r="D23" s="79" t="s">
        <v>33</v>
      </c>
      <c r="E23" s="93">
        <v>-6883.1109999999999</v>
      </c>
      <c r="F23" s="93">
        <v>59.015000000000001</v>
      </c>
      <c r="G23" s="93">
        <v>0</v>
      </c>
      <c r="H23" s="93">
        <f t="shared" si="6"/>
        <v>-6824.0959999999995</v>
      </c>
      <c r="I23" s="93">
        <v>439.738</v>
      </c>
      <c r="J23" s="93">
        <v>5.6269999999999998</v>
      </c>
      <c r="K23" s="93">
        <v>-1176.0260000000001</v>
      </c>
      <c r="L23" s="93">
        <v>0</v>
      </c>
      <c r="M23" s="93">
        <f t="shared" si="7"/>
        <v>-7554.7569999999987</v>
      </c>
      <c r="N23" s="93">
        <f>H23+I23</f>
        <v>-6384.3579999999993</v>
      </c>
      <c r="O23" s="243"/>
      <c r="P23" s="244">
        <f t="shared" si="1"/>
        <v>0</v>
      </c>
      <c r="Q23" s="245">
        <f t="shared" si="2"/>
        <v>0</v>
      </c>
    </row>
    <row r="24" spans="1:17" ht="15" customHeight="1" x14ac:dyDescent="0.25">
      <c r="A24" s="164" t="s">
        <v>1603</v>
      </c>
      <c r="B24" s="170" t="s">
        <v>1034</v>
      </c>
      <c r="C24" s="711" t="s">
        <v>2746</v>
      </c>
      <c r="D24" s="79" t="s">
        <v>33</v>
      </c>
      <c r="E24" s="93">
        <v>3347.7380000000003</v>
      </c>
      <c r="F24" s="93">
        <v>126.89700000000001</v>
      </c>
      <c r="G24" s="93">
        <v>0</v>
      </c>
      <c r="H24" s="93">
        <f t="shared" si="6"/>
        <v>3474.6350000000002</v>
      </c>
      <c r="I24" s="93">
        <v>0.221</v>
      </c>
      <c r="J24" s="93">
        <v>1.526</v>
      </c>
      <c r="K24" s="93">
        <v>73.347999999999999</v>
      </c>
      <c r="L24" s="93">
        <v>0</v>
      </c>
      <c r="M24" s="93">
        <f t="shared" si="7"/>
        <v>3549.73</v>
      </c>
      <c r="N24" s="93">
        <f>H24+I24</f>
        <v>3474.8560000000002</v>
      </c>
      <c r="O24" s="243"/>
      <c r="P24" s="244">
        <f t="shared" si="1"/>
        <v>0</v>
      </c>
      <c r="Q24" s="245">
        <f t="shared" si="2"/>
        <v>0</v>
      </c>
    </row>
    <row r="25" spans="1:17" ht="15" customHeight="1" x14ac:dyDescent="0.25">
      <c r="A25" s="164" t="s">
        <v>1604</v>
      </c>
      <c r="B25" s="171" t="s">
        <v>1035</v>
      </c>
      <c r="C25" s="709" t="s">
        <v>2830</v>
      </c>
      <c r="D25" s="321" t="s">
        <v>33</v>
      </c>
      <c r="E25" s="714">
        <f t="shared" ref="E25:N25" si="9">IF(OR(E26="NA",E27="NA",E28="NA",E29="NA",E30="NA",E31="NA",E32="NA",E33="NA"),"NA",IF(AND(E26="",E27="",E28="",E29="",E30="",E31="",E32="",E33=""),"",SUM(E26:E33)))</f>
        <v>31879.83</v>
      </c>
      <c r="F25" s="189">
        <f t="shared" si="9"/>
        <v>383.19799999999998</v>
      </c>
      <c r="G25" s="189">
        <f t="shared" si="9"/>
        <v>0</v>
      </c>
      <c r="H25" s="189">
        <f t="shared" si="9"/>
        <v>32263.028000000002</v>
      </c>
      <c r="I25" s="189">
        <f t="shared" si="9"/>
        <v>0.57100000000000006</v>
      </c>
      <c r="J25" s="189">
        <f t="shared" si="9"/>
        <v>202.81300000000002</v>
      </c>
      <c r="K25" s="189">
        <f t="shared" si="9"/>
        <v>368.17400000000004</v>
      </c>
      <c r="L25" s="189">
        <f t="shared" si="9"/>
        <v>0</v>
      </c>
      <c r="M25" s="189">
        <f t="shared" si="9"/>
        <v>32834.586000000003</v>
      </c>
      <c r="N25" s="189">
        <f t="shared" si="9"/>
        <v>32263.598999999998</v>
      </c>
      <c r="O25" s="243"/>
      <c r="P25" s="325">
        <f t="shared" si="1"/>
        <v>0</v>
      </c>
      <c r="Q25" s="326">
        <f t="shared" si="2"/>
        <v>0</v>
      </c>
    </row>
    <row r="26" spans="1:17" s="374" customFormat="1" ht="12.2" customHeight="1" x14ac:dyDescent="0.25">
      <c r="A26" s="164" t="s">
        <v>1605</v>
      </c>
      <c r="B26" s="152" t="s">
        <v>1036</v>
      </c>
      <c r="C26" s="703" t="s">
        <v>2831</v>
      </c>
      <c r="D26" s="79" t="s">
        <v>33</v>
      </c>
      <c r="E26" s="696">
        <v>0</v>
      </c>
      <c r="F26" s="93">
        <v>0</v>
      </c>
      <c r="G26" s="93">
        <v>0</v>
      </c>
      <c r="H26" s="93">
        <f t="shared" ref="H26:H35" si="10">IF(OR(E26="NA",F26="NA",G26="NA"),"NA",IF(AND(E26="",F26="",G26=""),"",SUM(E26:G26)))</f>
        <v>0</v>
      </c>
      <c r="I26" s="93">
        <v>0</v>
      </c>
      <c r="J26" s="93">
        <v>0</v>
      </c>
      <c r="K26" s="93">
        <v>0</v>
      </c>
      <c r="L26" s="93">
        <v>0</v>
      </c>
      <c r="M26" s="93">
        <f t="shared" ref="M26:M35" si="11">IF(OR(H26="NA",I26="NA",J26="NA",K26="NA",L26="NA"),"NA",IF(AND(H26="",I26="",J26="",K26="",L26=""),"",SUM(H26:L26)))</f>
        <v>0</v>
      </c>
      <c r="N26" s="93">
        <f>H26+I26</f>
        <v>0</v>
      </c>
      <c r="O26" s="243"/>
      <c r="P26" s="244">
        <f t="shared" si="1"/>
        <v>0</v>
      </c>
      <c r="Q26" s="245">
        <f t="shared" si="2"/>
        <v>0</v>
      </c>
    </row>
    <row r="27" spans="1:17" s="374" customFormat="1" ht="10.35" customHeight="1" x14ac:dyDescent="0.25">
      <c r="A27" s="164" t="s">
        <v>1606</v>
      </c>
      <c r="B27" s="152" t="s">
        <v>1037</v>
      </c>
      <c r="C27" s="703" t="s">
        <v>2832</v>
      </c>
      <c r="D27" s="79" t="s">
        <v>33</v>
      </c>
      <c r="E27" s="696">
        <v>133.83000000000001</v>
      </c>
      <c r="F27" s="93">
        <v>11.9</v>
      </c>
      <c r="G27" s="93">
        <v>0</v>
      </c>
      <c r="H27" s="93">
        <f t="shared" si="10"/>
        <v>145.73000000000002</v>
      </c>
      <c r="I27" s="93">
        <v>0</v>
      </c>
      <c r="J27" s="93">
        <v>0.96899999999999997</v>
      </c>
      <c r="K27" s="93">
        <v>3.5000000000000003E-2</v>
      </c>
      <c r="L27" s="93">
        <v>0</v>
      </c>
      <c r="M27" s="93">
        <f t="shared" si="11"/>
        <v>146.73400000000001</v>
      </c>
      <c r="N27" s="696">
        <f t="shared" ref="N27:N34" si="12">H27+I27</f>
        <v>145.73000000000002</v>
      </c>
      <c r="O27" s="243"/>
      <c r="P27" s="244">
        <f t="shared" si="1"/>
        <v>0</v>
      </c>
      <c r="Q27" s="245">
        <f t="shared" si="2"/>
        <v>0</v>
      </c>
    </row>
    <row r="28" spans="1:17" s="374" customFormat="1" ht="10.35" customHeight="1" x14ac:dyDescent="0.25">
      <c r="A28" s="164" t="s">
        <v>1607</v>
      </c>
      <c r="B28" s="152" t="s">
        <v>1038</v>
      </c>
      <c r="C28" s="703" t="s">
        <v>2833</v>
      </c>
      <c r="D28" s="79" t="s">
        <v>33</v>
      </c>
      <c r="E28" s="696">
        <v>0</v>
      </c>
      <c r="F28" s="93">
        <v>2.7709999999999999</v>
      </c>
      <c r="G28" s="93">
        <v>0</v>
      </c>
      <c r="H28" s="93">
        <f t="shared" si="10"/>
        <v>2.7709999999999999</v>
      </c>
      <c r="I28" s="93">
        <v>0</v>
      </c>
      <c r="J28" s="93">
        <v>0</v>
      </c>
      <c r="K28" s="93">
        <v>0</v>
      </c>
      <c r="L28" s="93">
        <v>0</v>
      </c>
      <c r="M28" s="93">
        <f t="shared" si="11"/>
        <v>2.7709999999999999</v>
      </c>
      <c r="N28" s="696">
        <f t="shared" si="12"/>
        <v>2.7709999999999999</v>
      </c>
      <c r="O28" s="243"/>
      <c r="P28" s="244">
        <f t="shared" si="1"/>
        <v>0</v>
      </c>
      <c r="Q28" s="245">
        <f t="shared" si="2"/>
        <v>0</v>
      </c>
    </row>
    <row r="29" spans="1:17" s="374" customFormat="1" ht="10.35" customHeight="1" x14ac:dyDescent="0.25">
      <c r="A29" s="164" t="s">
        <v>1608</v>
      </c>
      <c r="B29" s="152" t="s">
        <v>1039</v>
      </c>
      <c r="C29" s="703" t="s">
        <v>2834</v>
      </c>
      <c r="D29" s="79" t="s">
        <v>33</v>
      </c>
      <c r="E29" s="696">
        <v>30584.423999999999</v>
      </c>
      <c r="F29" s="93">
        <v>198.739</v>
      </c>
      <c r="G29" s="93">
        <v>0</v>
      </c>
      <c r="H29" s="93">
        <f t="shared" si="10"/>
        <v>30783.163</v>
      </c>
      <c r="I29" s="93">
        <v>0</v>
      </c>
      <c r="J29" s="93">
        <v>206.55100000000002</v>
      </c>
      <c r="K29" s="93">
        <v>367.53800000000001</v>
      </c>
      <c r="L29" s="93">
        <v>0</v>
      </c>
      <c r="M29" s="93">
        <f t="shared" si="11"/>
        <v>31357.252</v>
      </c>
      <c r="N29" s="696">
        <f t="shared" si="12"/>
        <v>30783.163</v>
      </c>
      <c r="O29" s="243"/>
      <c r="P29" s="244">
        <f t="shared" si="1"/>
        <v>0</v>
      </c>
      <c r="Q29" s="245">
        <f t="shared" si="2"/>
        <v>0</v>
      </c>
    </row>
    <row r="30" spans="1:17" s="374" customFormat="1" ht="10.35" customHeight="1" x14ac:dyDescent="0.25">
      <c r="A30" s="164" t="s">
        <v>1609</v>
      </c>
      <c r="B30" s="152" t="s">
        <v>1040</v>
      </c>
      <c r="C30" s="703" t="s">
        <v>2835</v>
      </c>
      <c r="D30" s="79" t="s">
        <v>33</v>
      </c>
      <c r="E30" s="696">
        <v>0</v>
      </c>
      <c r="F30" s="93">
        <v>0</v>
      </c>
      <c r="G30" s="93">
        <v>0</v>
      </c>
      <c r="H30" s="93">
        <f t="shared" si="10"/>
        <v>0</v>
      </c>
      <c r="I30" s="93">
        <v>0</v>
      </c>
      <c r="J30" s="93">
        <v>0</v>
      </c>
      <c r="K30" s="93">
        <v>0</v>
      </c>
      <c r="L30" s="93">
        <v>0</v>
      </c>
      <c r="M30" s="93">
        <f t="shared" si="11"/>
        <v>0</v>
      </c>
      <c r="N30" s="696">
        <f t="shared" si="12"/>
        <v>0</v>
      </c>
      <c r="O30" s="243"/>
      <c r="P30" s="244">
        <f t="shared" si="1"/>
        <v>0</v>
      </c>
      <c r="Q30" s="245">
        <f t="shared" si="2"/>
        <v>0</v>
      </c>
    </row>
    <row r="31" spans="1:17" s="374" customFormat="1" ht="10.35" customHeight="1" x14ac:dyDescent="0.25">
      <c r="A31" s="164" t="s">
        <v>1610</v>
      </c>
      <c r="B31" s="152" t="s">
        <v>1041</v>
      </c>
      <c r="C31" s="703" t="s">
        <v>2836</v>
      </c>
      <c r="D31" s="79" t="s">
        <v>33</v>
      </c>
      <c r="E31" s="696">
        <v>0</v>
      </c>
      <c r="F31" s="93">
        <v>0</v>
      </c>
      <c r="G31" s="93">
        <v>0</v>
      </c>
      <c r="H31" s="93">
        <f t="shared" si="10"/>
        <v>0</v>
      </c>
      <c r="I31" s="93">
        <v>0</v>
      </c>
      <c r="J31" s="93">
        <v>0</v>
      </c>
      <c r="K31" s="93">
        <v>0</v>
      </c>
      <c r="L31" s="93">
        <v>0</v>
      </c>
      <c r="M31" s="93">
        <f t="shared" si="11"/>
        <v>0</v>
      </c>
      <c r="N31" s="696">
        <f t="shared" si="12"/>
        <v>0</v>
      </c>
      <c r="O31" s="243"/>
      <c r="P31" s="244">
        <f t="shared" si="1"/>
        <v>0</v>
      </c>
      <c r="Q31" s="245">
        <f t="shared" si="2"/>
        <v>0</v>
      </c>
    </row>
    <row r="32" spans="1:17" s="374" customFormat="1" ht="10.35" customHeight="1" x14ac:dyDescent="0.25">
      <c r="A32" s="164" t="s">
        <v>1611</v>
      </c>
      <c r="B32" s="152" t="s">
        <v>1042</v>
      </c>
      <c r="C32" s="703" t="s">
        <v>2837</v>
      </c>
      <c r="D32" s="79" t="s">
        <v>33</v>
      </c>
      <c r="E32" s="696">
        <v>0</v>
      </c>
      <c r="F32" s="93">
        <v>119.49900000000001</v>
      </c>
      <c r="G32" s="93">
        <v>0</v>
      </c>
      <c r="H32" s="93">
        <f t="shared" si="10"/>
        <v>119.49900000000001</v>
      </c>
      <c r="I32" s="93">
        <v>0.33300000000000002</v>
      </c>
      <c r="J32" s="93">
        <v>0</v>
      </c>
      <c r="K32" s="93">
        <v>0</v>
      </c>
      <c r="L32" s="93">
        <v>0</v>
      </c>
      <c r="M32" s="93">
        <f t="shared" si="11"/>
        <v>119.83200000000001</v>
      </c>
      <c r="N32" s="696">
        <f t="shared" si="12"/>
        <v>119.83200000000001</v>
      </c>
      <c r="O32" s="243"/>
      <c r="P32" s="244">
        <f t="shared" si="1"/>
        <v>0</v>
      </c>
      <c r="Q32" s="245">
        <f t="shared" si="2"/>
        <v>0</v>
      </c>
    </row>
    <row r="33" spans="1:19" s="374" customFormat="1" ht="10.35" customHeight="1" x14ac:dyDescent="0.25">
      <c r="A33" s="164" t="s">
        <v>1612</v>
      </c>
      <c r="B33" s="152" t="s">
        <v>1043</v>
      </c>
      <c r="C33" s="703" t="s">
        <v>2838</v>
      </c>
      <c r="D33" s="79" t="s">
        <v>33</v>
      </c>
      <c r="E33" s="696">
        <v>1161.576</v>
      </c>
      <c r="F33" s="93">
        <v>50.289000000000001</v>
      </c>
      <c r="G33" s="93">
        <v>0</v>
      </c>
      <c r="H33" s="93">
        <f t="shared" si="10"/>
        <v>1211.865</v>
      </c>
      <c r="I33" s="93">
        <v>0.23800000000000002</v>
      </c>
      <c r="J33" s="93">
        <v>-4.7069999999999999</v>
      </c>
      <c r="K33" s="93">
        <v>0.60099999999999998</v>
      </c>
      <c r="L33" s="93">
        <v>0</v>
      </c>
      <c r="M33" s="93">
        <f t="shared" si="11"/>
        <v>1207.9970000000001</v>
      </c>
      <c r="N33" s="696">
        <f t="shared" si="12"/>
        <v>1212.1030000000001</v>
      </c>
      <c r="O33" s="243"/>
      <c r="P33" s="244">
        <f t="shared" si="1"/>
        <v>0</v>
      </c>
      <c r="Q33" s="245">
        <f t="shared" si="2"/>
        <v>0</v>
      </c>
    </row>
    <row r="34" spans="1:19" ht="15" customHeight="1" x14ac:dyDescent="0.25">
      <c r="A34" s="164" t="s">
        <v>1613</v>
      </c>
      <c r="B34" s="170" t="s">
        <v>1044</v>
      </c>
      <c r="C34" s="711" t="s">
        <v>2839</v>
      </c>
      <c r="D34" s="79" t="s">
        <v>33</v>
      </c>
      <c r="E34" s="696">
        <v>4378.3860000000004</v>
      </c>
      <c r="F34" s="93">
        <v>589.41300000000001</v>
      </c>
      <c r="G34" s="93">
        <v>0</v>
      </c>
      <c r="H34" s="93">
        <f t="shared" si="10"/>
        <v>4967.7990000000009</v>
      </c>
      <c r="I34" s="93">
        <v>0.57100000000000006</v>
      </c>
      <c r="J34" s="93">
        <v>1.0529999999999999</v>
      </c>
      <c r="K34" s="93">
        <v>1.4E-2</v>
      </c>
      <c r="L34" s="93">
        <v>0</v>
      </c>
      <c r="M34" s="93">
        <f t="shared" si="11"/>
        <v>4969.4370000000008</v>
      </c>
      <c r="N34" s="696">
        <f t="shared" si="12"/>
        <v>4968.3700000000008</v>
      </c>
      <c r="O34" s="243"/>
      <c r="P34" s="244">
        <f t="shared" si="1"/>
        <v>0</v>
      </c>
      <c r="Q34" s="245">
        <f t="shared" si="2"/>
        <v>0</v>
      </c>
    </row>
    <row r="35" spans="1:19" ht="15" customHeight="1" x14ac:dyDescent="0.25">
      <c r="A35" s="164" t="s">
        <v>1614</v>
      </c>
      <c r="B35" s="172" t="s">
        <v>1045</v>
      </c>
      <c r="C35" s="712" t="s">
        <v>2840</v>
      </c>
      <c r="D35" s="80" t="s">
        <v>33</v>
      </c>
      <c r="E35" s="715">
        <v>27501.445</v>
      </c>
      <c r="F35" s="190">
        <v>-206.214</v>
      </c>
      <c r="G35" s="190">
        <v>0</v>
      </c>
      <c r="H35" s="190">
        <f t="shared" si="10"/>
        <v>27295.231</v>
      </c>
      <c r="I35" s="190">
        <v>0</v>
      </c>
      <c r="J35" s="190">
        <v>20.176000000000002</v>
      </c>
      <c r="K35" s="190">
        <v>366.77500000000003</v>
      </c>
      <c r="L35" s="190">
        <v>0</v>
      </c>
      <c r="M35" s="190">
        <f t="shared" si="11"/>
        <v>27682.182000000001</v>
      </c>
      <c r="N35" s="190">
        <f>H35+I35</f>
        <v>27295.231</v>
      </c>
      <c r="O35" s="243"/>
      <c r="P35" s="269">
        <f t="shared" si="1"/>
        <v>0</v>
      </c>
      <c r="Q35" s="270">
        <f t="shared" si="2"/>
        <v>0</v>
      </c>
    </row>
    <row r="36" spans="1:19" ht="15" customHeight="1" x14ac:dyDescent="0.25">
      <c r="A36" s="164"/>
      <c r="B36" s="180" t="s">
        <v>856</v>
      </c>
      <c r="C36" s="702" t="s">
        <v>2370</v>
      </c>
      <c r="D36" s="79" t="s">
        <v>33</v>
      </c>
      <c r="E36" s="240"/>
      <c r="F36" s="240"/>
      <c r="G36" s="240"/>
      <c r="H36" s="241"/>
      <c r="I36" s="240"/>
      <c r="J36" s="240"/>
      <c r="K36" s="241"/>
      <c r="L36" s="240"/>
      <c r="M36" s="242"/>
      <c r="N36" s="240"/>
      <c r="O36" s="243"/>
      <c r="P36" s="244"/>
      <c r="Q36" s="245"/>
    </row>
    <row r="37" spans="1:19" ht="10.9" customHeight="1" x14ac:dyDescent="0.25">
      <c r="A37" s="164" t="s">
        <v>1615</v>
      </c>
      <c r="B37" s="152" t="s">
        <v>53</v>
      </c>
      <c r="C37" s="703" t="s">
        <v>2841</v>
      </c>
      <c r="D37" s="79" t="s">
        <v>33</v>
      </c>
      <c r="E37" s="696">
        <f t="shared" ref="E37:N37" si="13">IF(OR(E14="NA",E25="NA"),"NA",IF(AND(E14="",E25=""),"",SUM(E14)-SUM(E25)))</f>
        <v>-35415.203999999998</v>
      </c>
      <c r="F37" s="93">
        <f t="shared" si="13"/>
        <v>333.85</v>
      </c>
      <c r="G37" s="93">
        <f t="shared" si="13"/>
        <v>0</v>
      </c>
      <c r="H37" s="93">
        <f t="shared" si="13"/>
        <v>-35081.353999999999</v>
      </c>
      <c r="I37" s="93">
        <f t="shared" si="13"/>
        <v>439.387</v>
      </c>
      <c r="J37" s="93">
        <f t="shared" si="13"/>
        <v>-145.01700000000002</v>
      </c>
      <c r="K37" s="93">
        <f t="shared" si="13"/>
        <v>-1470.8530000000001</v>
      </c>
      <c r="L37" s="93">
        <f t="shared" si="13"/>
        <v>0</v>
      </c>
      <c r="M37" s="93">
        <f t="shared" si="13"/>
        <v>-36257.837</v>
      </c>
      <c r="N37" s="93">
        <f t="shared" si="13"/>
        <v>-34641.966999999997</v>
      </c>
      <c r="O37" s="243"/>
      <c r="P37" s="244">
        <f>IF(OR(H37="NA",E37="NA",F37="NA",G37="NA"),"NA",SUM(H37)-SUM(E37:G37))</f>
        <v>0</v>
      </c>
      <c r="Q37" s="245">
        <f>IF(OR(M37="NA",H37="NA",I37="NA",J37="NA",K37="NA",L37="NA"),"NA",SUM(M37)-SUM(H37:L37))</f>
        <v>0</v>
      </c>
    </row>
    <row r="38" spans="1:19" ht="10.9" customHeight="1" x14ac:dyDescent="0.25">
      <c r="A38" s="164" t="s">
        <v>1882</v>
      </c>
      <c r="B38" s="152" t="s">
        <v>54</v>
      </c>
      <c r="C38" s="703" t="s">
        <v>2842</v>
      </c>
      <c r="D38" s="79" t="s">
        <v>33</v>
      </c>
      <c r="E38" s="696"/>
      <c r="F38" s="93"/>
      <c r="G38" s="93"/>
      <c r="H38" s="93" t="str">
        <f>IF(OR(E38="NA",F38="NA",G38="NA"),"NA",IF(AND(E38="",F38="",G38=""),"",SUM(E38:G38)))</f>
        <v/>
      </c>
      <c r="I38" s="93"/>
      <c r="J38" s="93"/>
      <c r="K38" s="97"/>
      <c r="L38" s="93"/>
      <c r="M38" s="93" t="str">
        <f>IF(OR(H38="NA",I38="NA",J38="NA",K38="NA",L38="NA"),"NA",IF(AND(H38="",I38="",J38="",K38="",L38=""),"",SUM(H38:L38)))</f>
        <v/>
      </c>
      <c r="N38" s="93"/>
      <c r="O38" s="243"/>
      <c r="P38" s="244">
        <f>IF(OR(H38="NA",E38="NA",F38="NA",G38="NA"),"NA",SUM(H38)-SUM(E38:G38))</f>
        <v>0</v>
      </c>
      <c r="Q38" s="245">
        <f>IF(OR(M38="NA",H38="NA",I38="NA",J38="NA",K38="NA",L38="NA"),"NA",SUM(M38)-SUM(H38:L38))</f>
        <v>0</v>
      </c>
    </row>
    <row r="39" spans="1:19" ht="10.9" customHeight="1" x14ac:dyDescent="0.25">
      <c r="A39" s="164" t="s">
        <v>1883</v>
      </c>
      <c r="B39" s="152" t="s">
        <v>567</v>
      </c>
      <c r="C39" s="756" t="s">
        <v>3319</v>
      </c>
      <c r="D39" s="79" t="s">
        <v>33</v>
      </c>
      <c r="E39" s="696"/>
      <c r="F39" s="93"/>
      <c r="G39" s="93"/>
      <c r="H39" s="93" t="str">
        <f>IF(OR(E39="NA",F39="NA",G39="NA"),"NA",IF(AND(E39="",F39="",G39=""),"",SUM(E39:G39)))</f>
        <v/>
      </c>
      <c r="I39" s="93"/>
      <c r="J39" s="93"/>
      <c r="K39" s="97"/>
      <c r="L39" s="93"/>
      <c r="M39" s="93" t="str">
        <f>IF(OR(H39="NA",I39="NA",J39="NA",K39="NA",L39="NA"),"NA",IF(AND(H39="",I39="",J39="",K39="",L39=""),"",SUM(H39:L39)))</f>
        <v/>
      </c>
      <c r="N39" s="93"/>
      <c r="O39" s="243"/>
      <c r="P39" s="244">
        <f>IF(OR(H39="NA",E39="NA",F39="NA",G39="NA"),"NA",SUM(H39)-SUM(E39:G39))</f>
        <v>0</v>
      </c>
      <c r="Q39" s="245">
        <f>IF(OR(M39="NA",H39="NA",I39="NA",J39="NA",K39="NA",L39="NA"),"NA",SUM(M39)-SUM(H39:L39))</f>
        <v>0</v>
      </c>
      <c r="R39" s="233"/>
      <c r="S39" s="233"/>
    </row>
    <row r="40" spans="1:19" ht="10.9" customHeight="1" x14ac:dyDescent="0.25">
      <c r="A40" s="164" t="s">
        <v>1884</v>
      </c>
      <c r="B40" s="152" t="s">
        <v>568</v>
      </c>
      <c r="C40" s="756" t="s">
        <v>3320</v>
      </c>
      <c r="D40" s="79" t="s">
        <v>33</v>
      </c>
      <c r="E40" s="696"/>
      <c r="F40" s="93"/>
      <c r="G40" s="93"/>
      <c r="H40" s="93" t="str">
        <f>IF(OR(E40="NA",F40="NA",G40="NA"),"NA",IF(AND(E40="",F40="",G40=""),"",SUM(E40:G40)))</f>
        <v/>
      </c>
      <c r="I40" s="93"/>
      <c r="J40" s="93"/>
      <c r="K40" s="97"/>
      <c r="L40" s="93"/>
      <c r="M40" s="93" t="str">
        <f>IF(OR(H40="NA",I40="NA",J40="NA",K40="NA",L40="NA"),"NA",IF(AND(H40="",I40="",J40="",K40="",L40=""),"",SUM(H40:L40)))</f>
        <v/>
      </c>
      <c r="N40" s="93"/>
      <c r="O40" s="243"/>
      <c r="P40" s="244">
        <f>IF(OR(H40="NA",E40="NA",F40="NA",G40="NA"),"NA",SUM(H40)-SUM(E40:G40))</f>
        <v>0</v>
      </c>
      <c r="Q40" s="245">
        <f>IF(OR(M40="NA",H40="NA",I40="NA",J40="NA",K40="NA",L40="NA"),"NA",SUM(M40)-SUM(H40:L40))</f>
        <v>0</v>
      </c>
      <c r="R40" s="233"/>
      <c r="S40" s="233"/>
    </row>
    <row r="41" spans="1:19" ht="10.9" customHeight="1" x14ac:dyDescent="0.25">
      <c r="A41" s="164" t="s">
        <v>1885</v>
      </c>
      <c r="B41" s="168" t="s">
        <v>569</v>
      </c>
      <c r="C41" s="760" t="s">
        <v>3321</v>
      </c>
      <c r="D41" s="80" t="s">
        <v>33</v>
      </c>
      <c r="E41" s="715"/>
      <c r="F41" s="190"/>
      <c r="G41" s="190"/>
      <c r="H41" s="190" t="str">
        <f>IF(OR(E41="NA",F41="NA",G41="NA"),"NA",IF(AND(E41="",F41="",G41=""),"",SUM(E41:G41)))</f>
        <v/>
      </c>
      <c r="I41" s="190"/>
      <c r="J41" s="190"/>
      <c r="K41" s="191"/>
      <c r="L41" s="190"/>
      <c r="M41" s="190" t="str">
        <f>IF(OR(H41="NA",I41="NA",J41="NA",K41="NA",L41="NA"),"NA",IF(AND(H41="",I41="",J41="",K41="",L41=""),"",SUM(H41:L41)))</f>
        <v/>
      </c>
      <c r="N41" s="190"/>
      <c r="O41" s="243"/>
      <c r="P41" s="269">
        <f>IF(OR(H41="NA",E41="NA",F41="NA",G41="NA"),"NA",SUM(H41)-SUM(E41:G41))</f>
        <v>0</v>
      </c>
      <c r="Q41" s="270">
        <f>IF(OR(M41="NA",H41="NA",I41="NA",J41="NA",K41="NA",L41="NA"),"NA",SUM(M41)-SUM(H41:L41))</f>
        <v>0</v>
      </c>
      <c r="R41" s="233"/>
      <c r="S41" s="233"/>
    </row>
    <row r="42" spans="1:19" ht="10.35" customHeight="1" x14ac:dyDescent="0.25">
      <c r="B42" s="289"/>
      <c r="C42" s="153"/>
      <c r="D42" s="125"/>
      <c r="E42" s="651"/>
      <c r="F42" s="272"/>
      <c r="G42" s="272"/>
      <c r="H42" s="272"/>
      <c r="I42" s="272"/>
      <c r="J42" s="272"/>
      <c r="K42" s="272"/>
      <c r="L42" s="272"/>
      <c r="M42" s="272"/>
      <c r="N42" s="272"/>
      <c r="O42" s="243"/>
      <c r="P42" s="243"/>
      <c r="Q42" s="243"/>
      <c r="R42" s="233"/>
      <c r="S42" s="233"/>
    </row>
    <row r="43" spans="1:19" s="379" customFormat="1" ht="15" customHeight="1" x14ac:dyDescent="0.2">
      <c r="B43" s="621" t="s">
        <v>2529</v>
      </c>
      <c r="C43" s="620"/>
      <c r="D43" s="275"/>
      <c r="E43" s="652"/>
      <c r="F43" s="328"/>
      <c r="G43" s="328"/>
      <c r="H43" s="328"/>
      <c r="I43" s="328"/>
      <c r="J43" s="328"/>
      <c r="K43" s="328"/>
      <c r="L43" s="328"/>
      <c r="M43" s="328"/>
      <c r="N43" s="329"/>
      <c r="O43" s="358"/>
      <c r="P43" s="358"/>
      <c r="Q43" s="358"/>
      <c r="R43" s="274"/>
      <c r="S43" s="274"/>
    </row>
    <row r="44" spans="1:19" ht="12.95" customHeight="1" x14ac:dyDescent="0.25">
      <c r="B44" s="724" t="s">
        <v>2380</v>
      </c>
      <c r="C44" s="720"/>
      <c r="D44" s="125" t="s">
        <v>33</v>
      </c>
      <c r="E44" s="331"/>
      <c r="F44" s="331"/>
      <c r="G44" s="331"/>
      <c r="H44" s="331"/>
      <c r="I44" s="331"/>
      <c r="J44" s="331"/>
      <c r="K44" s="331"/>
      <c r="L44" s="331"/>
      <c r="M44" s="331"/>
      <c r="N44" s="331"/>
      <c r="O44" s="243"/>
      <c r="P44" s="243"/>
      <c r="Q44" s="243"/>
      <c r="R44" s="233"/>
      <c r="S44" s="233"/>
    </row>
    <row r="45" spans="1:19" ht="10.35" customHeight="1" x14ac:dyDescent="0.25">
      <c r="B45" s="724"/>
      <c r="C45" s="718" t="s">
        <v>672</v>
      </c>
      <c r="D45" s="125" t="s">
        <v>33</v>
      </c>
      <c r="E45" s="332">
        <f t="shared" ref="E45:N45" si="14">IF(OR(E8="NA",E9="NA",E14="NA",E25="NA"),"NA",-SUM(E8)+SUM(E9)+SUM(E14)-SUM(E25))</f>
        <v>-3.637978807091713E-12</v>
      </c>
      <c r="F45" s="332">
        <f t="shared" si="14"/>
        <v>5.6843418860808015E-13</v>
      </c>
      <c r="G45" s="332">
        <f t="shared" si="14"/>
        <v>0</v>
      </c>
      <c r="H45" s="332">
        <f t="shared" si="14"/>
        <v>0</v>
      </c>
      <c r="I45" s="332">
        <f t="shared" si="14"/>
        <v>-3.0531133177191805E-14</v>
      </c>
      <c r="J45" s="332">
        <f t="shared" si="14"/>
        <v>0</v>
      </c>
      <c r="K45" s="332">
        <f t="shared" si="14"/>
        <v>-5.6843418860808015E-14</v>
      </c>
      <c r="L45" s="332">
        <f t="shared" si="14"/>
        <v>0</v>
      </c>
      <c r="M45" s="332">
        <f t="shared" si="14"/>
        <v>0</v>
      </c>
      <c r="N45" s="332">
        <f t="shared" si="14"/>
        <v>0</v>
      </c>
      <c r="O45" s="243"/>
      <c r="P45" s="243"/>
      <c r="Q45" s="243"/>
      <c r="R45" s="233"/>
      <c r="S45" s="233"/>
    </row>
    <row r="46" spans="1:19" ht="10.35" customHeight="1" x14ac:dyDescent="0.25">
      <c r="B46" s="725"/>
      <c r="C46" s="718" t="s">
        <v>673</v>
      </c>
      <c r="D46" s="79" t="s">
        <v>33</v>
      </c>
      <c r="E46" s="332">
        <f t="shared" ref="E46:N46" si="15">IF(OR(E9="NA",E10="NA",E11="NA",E12="NA",E13="NA"),"NA",-SUM(E9)+SUM(E10)+SUM(E11)+SUM(E12)+SUM(E13))</f>
        <v>-2.2737367544323206E-13</v>
      </c>
      <c r="F46" s="332">
        <f t="shared" si="15"/>
        <v>0</v>
      </c>
      <c r="G46" s="332">
        <f t="shared" si="15"/>
        <v>0</v>
      </c>
      <c r="H46" s="332">
        <f t="shared" si="15"/>
        <v>0</v>
      </c>
      <c r="I46" s="332">
        <f t="shared" si="15"/>
        <v>0</v>
      </c>
      <c r="J46" s="332">
        <f t="shared" si="15"/>
        <v>0</v>
      </c>
      <c r="K46" s="332">
        <f t="shared" si="15"/>
        <v>1.1368683772161603E-13</v>
      </c>
      <c r="L46" s="332">
        <f t="shared" si="15"/>
        <v>0</v>
      </c>
      <c r="M46" s="332">
        <f t="shared" si="15"/>
        <v>0</v>
      </c>
      <c r="N46" s="332">
        <f t="shared" si="15"/>
        <v>0</v>
      </c>
      <c r="O46" s="243"/>
      <c r="P46" s="243"/>
      <c r="Q46" s="243"/>
      <c r="R46" s="233"/>
      <c r="S46" s="233"/>
    </row>
    <row r="47" spans="1:19" ht="10.35" customHeight="1" x14ac:dyDescent="0.25">
      <c r="B47" s="723"/>
      <c r="C47" s="718" t="s">
        <v>677</v>
      </c>
      <c r="D47" s="79" t="s">
        <v>33</v>
      </c>
      <c r="E47" s="332">
        <f t="shared" ref="E47:N47" si="16">IF(OR(E14="NA",E23="NA",E24="NA"),"NA",-SUM(E14)+SUM(E23)+SUM(E24))</f>
        <v>1.0000000002037268E-3</v>
      </c>
      <c r="F47" s="332">
        <f t="shared" si="16"/>
        <v>-531.13599999999997</v>
      </c>
      <c r="G47" s="332">
        <f t="shared" si="16"/>
        <v>0</v>
      </c>
      <c r="H47" s="332">
        <f t="shared" si="16"/>
        <v>-531.13500000000067</v>
      </c>
      <c r="I47" s="332">
        <f t="shared" si="16"/>
        <v>9.9999999997271716E-4</v>
      </c>
      <c r="J47" s="332">
        <f t="shared" si="16"/>
        <v>-50.642999999999994</v>
      </c>
      <c r="K47" s="332">
        <f t="shared" si="16"/>
        <v>1.0000000000189857E-3</v>
      </c>
      <c r="L47" s="332">
        <f t="shared" si="16"/>
        <v>0</v>
      </c>
      <c r="M47" s="332">
        <f t="shared" si="16"/>
        <v>-581.77599999999939</v>
      </c>
      <c r="N47" s="332">
        <f t="shared" si="16"/>
        <v>-531.13400000000001</v>
      </c>
      <c r="O47" s="243"/>
      <c r="P47" s="243"/>
      <c r="Q47" s="243"/>
      <c r="R47" s="233"/>
      <c r="S47" s="233"/>
    </row>
    <row r="48" spans="1:19" ht="10.35" customHeight="1" x14ac:dyDescent="0.25">
      <c r="B48" s="723"/>
      <c r="C48" s="718" t="s">
        <v>678</v>
      </c>
      <c r="D48" s="79" t="s">
        <v>33</v>
      </c>
      <c r="E48" s="332">
        <f t="shared" ref="E48:N48" si="17">IF(OR(E14="NA",E15="NA",E16="NA",E17="NA",E18="NA",E19="NA",E20="NA",E21="NA",E22="NA"),"NA",-SUM(E14)+SUM(E15)+SUM(E16)+SUM(E17)+SUM(E18)+SUM(E19)+SUM(E20)+SUM(E21)+SUM(E22))</f>
        <v>-9.0949470177292824E-13</v>
      </c>
      <c r="F48" s="332">
        <f t="shared" si="17"/>
        <v>-2.8421709430404007E-14</v>
      </c>
      <c r="G48" s="332">
        <f t="shared" si="17"/>
        <v>0</v>
      </c>
      <c r="H48" s="332">
        <f t="shared" si="17"/>
        <v>-4.5474735088646412E-13</v>
      </c>
      <c r="I48" s="332">
        <f t="shared" si="17"/>
        <v>-2.6478819137309983E-14</v>
      </c>
      <c r="J48" s="332">
        <f t="shared" si="17"/>
        <v>7.1054273576010019E-15</v>
      </c>
      <c r="K48" s="332">
        <f t="shared" si="17"/>
        <v>-2.8421709430404007E-14</v>
      </c>
      <c r="L48" s="332">
        <f t="shared" si="17"/>
        <v>0</v>
      </c>
      <c r="M48" s="332">
        <f t="shared" si="17"/>
        <v>9.0949470177292824E-13</v>
      </c>
      <c r="N48" s="332">
        <f t="shared" si="17"/>
        <v>-4.5474735088646412E-13</v>
      </c>
      <c r="O48" s="243"/>
      <c r="P48" s="243"/>
      <c r="Q48" s="243"/>
      <c r="R48" s="233"/>
      <c r="S48" s="233"/>
    </row>
    <row r="49" spans="2:19" ht="10.35" customHeight="1" x14ac:dyDescent="0.25">
      <c r="B49" s="723"/>
      <c r="C49" s="720" t="s">
        <v>674</v>
      </c>
      <c r="D49" s="125" t="s">
        <v>33</v>
      </c>
      <c r="E49" s="332">
        <f t="shared" ref="E49:N49" si="18">IF(OR(E25="NA",E34="NA",E35="NA"),"NA",-SUM(E25)+SUM(E34)+SUM(E35))</f>
        <v>9.9999999656574801E-4</v>
      </c>
      <c r="F49" s="332">
        <f t="shared" si="18"/>
        <v>1.0000000000331966E-3</v>
      </c>
      <c r="G49" s="332">
        <f t="shared" si="18"/>
        <v>0</v>
      </c>
      <c r="H49" s="332">
        <f t="shared" si="18"/>
        <v>2.0000000004074536E-3</v>
      </c>
      <c r="I49" s="332">
        <f t="shared" si="18"/>
        <v>0</v>
      </c>
      <c r="J49" s="332">
        <f t="shared" si="18"/>
        <v>-181.584</v>
      </c>
      <c r="K49" s="332">
        <f t="shared" si="18"/>
        <v>-1.3849999999999909</v>
      </c>
      <c r="L49" s="332">
        <f t="shared" si="18"/>
        <v>0</v>
      </c>
      <c r="M49" s="332">
        <f t="shared" si="18"/>
        <v>-182.96700000000055</v>
      </c>
      <c r="N49" s="332">
        <f t="shared" si="18"/>
        <v>2.0000000004074536E-3</v>
      </c>
      <c r="O49" s="243"/>
      <c r="P49" s="243"/>
      <c r="Q49" s="243"/>
      <c r="R49" s="233"/>
      <c r="S49" s="233"/>
    </row>
    <row r="50" spans="2:19" ht="10.35" customHeight="1" x14ac:dyDescent="0.25">
      <c r="B50" s="723"/>
      <c r="C50" s="718" t="s">
        <v>675</v>
      </c>
      <c r="D50" s="125" t="s">
        <v>33</v>
      </c>
      <c r="E50" s="332">
        <f t="shared" ref="E50:N50" si="19">IF(OR(E25="NA",E26="NA",E27="NA",E28="NA",E29="NA",E30="NA",E31="NA",E32="NA",E33="NA"),"NA",-SUM(E25)+SUM(E26)+SUM(E27)+SUM(E28)+SUM(E29)+SUM(E30)+SUM(E31)+SUM(E32)+SUM(E33))</f>
        <v>-9.0949470177292824E-13</v>
      </c>
      <c r="F50" s="332">
        <f t="shared" si="19"/>
        <v>2.8421709430404007E-14</v>
      </c>
      <c r="G50" s="332">
        <f t="shared" si="19"/>
        <v>0</v>
      </c>
      <c r="H50" s="332">
        <f t="shared" si="19"/>
        <v>-1.3642420526593924E-12</v>
      </c>
      <c r="I50" s="332">
        <f t="shared" si="19"/>
        <v>-2.7755575615628914E-17</v>
      </c>
      <c r="J50" s="332">
        <f t="shared" si="19"/>
        <v>-6.2172489379008766E-15</v>
      </c>
      <c r="K50" s="332">
        <f t="shared" si="19"/>
        <v>8.8817841970012523E-16</v>
      </c>
      <c r="L50" s="332">
        <f t="shared" si="19"/>
        <v>0</v>
      </c>
      <c r="M50" s="332">
        <f t="shared" si="19"/>
        <v>-1.3642420526593924E-12</v>
      </c>
      <c r="N50" s="332">
        <f t="shared" si="19"/>
        <v>2.5011104298755527E-12</v>
      </c>
      <c r="O50" s="243"/>
      <c r="P50" s="243"/>
      <c r="Q50" s="243"/>
      <c r="R50" s="233"/>
      <c r="S50" s="233"/>
    </row>
    <row r="51" spans="2:19" ht="10.35" customHeight="1" x14ac:dyDescent="0.25">
      <c r="B51" s="723"/>
      <c r="C51" s="718" t="s">
        <v>676</v>
      </c>
      <c r="D51" s="125"/>
      <c r="E51" s="332">
        <f t="shared" ref="E51:N51" si="20">IF(OR(E37="NA",E14="NA",E25="NA"),"NA",-SUM(E37)+SUM(E14)-SUM(E25))</f>
        <v>-3.637978807091713E-12</v>
      </c>
      <c r="F51" s="332">
        <f t="shared" si="20"/>
        <v>0</v>
      </c>
      <c r="G51" s="332">
        <f t="shared" si="20"/>
        <v>0</v>
      </c>
      <c r="H51" s="332">
        <f t="shared" si="20"/>
        <v>0</v>
      </c>
      <c r="I51" s="332">
        <f t="shared" si="20"/>
        <v>2.631228568361621E-14</v>
      </c>
      <c r="J51" s="332">
        <f t="shared" si="20"/>
        <v>0</v>
      </c>
      <c r="K51" s="332">
        <f t="shared" si="20"/>
        <v>-5.6843418860808015E-14</v>
      </c>
      <c r="L51" s="332">
        <f t="shared" si="20"/>
        <v>0</v>
      </c>
      <c r="M51" s="332">
        <f t="shared" si="20"/>
        <v>0</v>
      </c>
      <c r="N51" s="332">
        <f t="shared" si="20"/>
        <v>0</v>
      </c>
      <c r="O51" s="243"/>
      <c r="P51" s="243"/>
      <c r="Q51" s="243"/>
      <c r="R51" s="233"/>
      <c r="S51" s="233"/>
    </row>
    <row r="52" spans="2:19" ht="10.35" customHeight="1" x14ac:dyDescent="0.25">
      <c r="B52" s="723"/>
      <c r="C52" s="718" t="s">
        <v>679</v>
      </c>
      <c r="D52" s="125"/>
      <c r="E52" s="332">
        <f t="shared" ref="E52:N52" si="21">IF(OR(E38="NA",E26="NA",E27="NA",E28="NA",E29="NA",E31="NA",E33="NA"),"NA",-SUM(E38)+SUM(E26)+SUM(E27)+SUM(E28)+SUM(E29)+SUM(E31)+SUM(E33))</f>
        <v>31879.83</v>
      </c>
      <c r="F52" s="332">
        <f t="shared" si="21"/>
        <v>263.69900000000001</v>
      </c>
      <c r="G52" s="332">
        <f t="shared" si="21"/>
        <v>0</v>
      </c>
      <c r="H52" s="332">
        <f t="shared" si="21"/>
        <v>32143.529000000002</v>
      </c>
      <c r="I52" s="332">
        <f t="shared" si="21"/>
        <v>0.23800000000000002</v>
      </c>
      <c r="J52" s="332">
        <f t="shared" si="21"/>
        <v>202.81300000000002</v>
      </c>
      <c r="K52" s="332">
        <f t="shared" si="21"/>
        <v>368.17400000000004</v>
      </c>
      <c r="L52" s="332">
        <f t="shared" si="21"/>
        <v>0</v>
      </c>
      <c r="M52" s="332">
        <f t="shared" si="21"/>
        <v>32714.754000000001</v>
      </c>
      <c r="N52" s="332">
        <f t="shared" si="21"/>
        <v>32143.767</v>
      </c>
      <c r="O52" s="243"/>
      <c r="P52" s="243"/>
      <c r="Q52" s="243"/>
      <c r="R52" s="233"/>
      <c r="S52" s="233"/>
    </row>
    <row r="53" spans="2:19" ht="10.35" customHeight="1" x14ac:dyDescent="0.25">
      <c r="B53" s="723"/>
      <c r="C53" s="718" t="s">
        <v>680</v>
      </c>
      <c r="D53" s="125"/>
      <c r="E53" s="332">
        <f t="shared" ref="E53:N53" si="22">IF(OR(E39="NA",E26="NA",E27="NA",E28="NA",E29="NA",E33="NA"),"NA",-SUM(E39)+SUM(E26)+SUM(E27)+SUM(E28)+SUM(E29)+SUM(E33))</f>
        <v>31879.83</v>
      </c>
      <c r="F53" s="332">
        <f t="shared" si="22"/>
        <v>263.69900000000001</v>
      </c>
      <c r="G53" s="332">
        <f t="shared" si="22"/>
        <v>0</v>
      </c>
      <c r="H53" s="332">
        <f t="shared" si="22"/>
        <v>32143.529000000002</v>
      </c>
      <c r="I53" s="332">
        <f t="shared" si="22"/>
        <v>0.23800000000000002</v>
      </c>
      <c r="J53" s="332">
        <f t="shared" si="22"/>
        <v>202.81300000000002</v>
      </c>
      <c r="K53" s="332">
        <f t="shared" si="22"/>
        <v>368.17400000000004</v>
      </c>
      <c r="L53" s="332">
        <f t="shared" si="22"/>
        <v>0</v>
      </c>
      <c r="M53" s="332">
        <f t="shared" si="22"/>
        <v>32714.754000000001</v>
      </c>
      <c r="N53" s="332">
        <f t="shared" si="22"/>
        <v>32143.767</v>
      </c>
      <c r="O53" s="243"/>
      <c r="P53" s="243"/>
      <c r="Q53" s="243"/>
      <c r="R53" s="233"/>
      <c r="S53" s="233"/>
    </row>
    <row r="54" spans="2:19" ht="10.35" customHeight="1" x14ac:dyDescent="0.25">
      <c r="B54" s="723"/>
      <c r="C54" s="718" t="s">
        <v>681</v>
      </c>
      <c r="D54" s="125"/>
      <c r="E54" s="332">
        <f t="shared" ref="E54:N54" si="23">IF(OR(E40="NA",E26="NA",E27="NA",E28="NA",E29="NA"),"NA",-SUM(E40)+SUM(E26)+SUM(E27)+SUM(E28)+SUM(E29))</f>
        <v>30718.254000000001</v>
      </c>
      <c r="F54" s="332">
        <f t="shared" si="23"/>
        <v>213.41</v>
      </c>
      <c r="G54" s="332">
        <f t="shared" si="23"/>
        <v>0</v>
      </c>
      <c r="H54" s="332">
        <f t="shared" si="23"/>
        <v>30931.664000000001</v>
      </c>
      <c r="I54" s="332">
        <f t="shared" si="23"/>
        <v>0</v>
      </c>
      <c r="J54" s="332">
        <f t="shared" si="23"/>
        <v>207.52</v>
      </c>
      <c r="K54" s="332">
        <f t="shared" si="23"/>
        <v>367.57300000000004</v>
      </c>
      <c r="L54" s="332">
        <f t="shared" si="23"/>
        <v>0</v>
      </c>
      <c r="M54" s="332">
        <f t="shared" si="23"/>
        <v>31506.757000000001</v>
      </c>
      <c r="N54" s="332">
        <f t="shared" si="23"/>
        <v>30931.664000000001</v>
      </c>
      <c r="O54" s="243"/>
      <c r="P54" s="243"/>
      <c r="Q54" s="243"/>
      <c r="R54" s="233"/>
      <c r="S54" s="233"/>
    </row>
    <row r="55" spans="2:19" ht="10.35" customHeight="1" x14ac:dyDescent="0.25">
      <c r="B55" s="723"/>
      <c r="C55" s="718" t="s">
        <v>682</v>
      </c>
      <c r="D55" s="154"/>
      <c r="E55" s="333">
        <f t="shared" ref="E55:N55" si="24">IF(OR(E41="NA",E28="NA",E29="NA"),"NA",-SUM(E41)+SUM(E28)+SUM(E29))</f>
        <v>30584.423999999999</v>
      </c>
      <c r="F55" s="333">
        <f t="shared" si="24"/>
        <v>201.51</v>
      </c>
      <c r="G55" s="333">
        <f t="shared" si="24"/>
        <v>0</v>
      </c>
      <c r="H55" s="333">
        <f t="shared" si="24"/>
        <v>30785.934000000001</v>
      </c>
      <c r="I55" s="333">
        <f t="shared" si="24"/>
        <v>0</v>
      </c>
      <c r="J55" s="333">
        <f t="shared" si="24"/>
        <v>206.55100000000002</v>
      </c>
      <c r="K55" s="333">
        <f t="shared" si="24"/>
        <v>367.53800000000001</v>
      </c>
      <c r="L55" s="333">
        <f t="shared" si="24"/>
        <v>0</v>
      </c>
      <c r="M55" s="333">
        <f t="shared" si="24"/>
        <v>31360.023000000001</v>
      </c>
      <c r="N55" s="333">
        <f t="shared" si="24"/>
        <v>30785.934000000001</v>
      </c>
      <c r="O55" s="243"/>
      <c r="P55" s="243"/>
      <c r="Q55" s="243"/>
      <c r="R55" s="233"/>
      <c r="S55" s="233"/>
    </row>
    <row r="56" spans="2:19" s="125" customFormat="1" ht="10.9" customHeight="1" x14ac:dyDescent="0.15">
      <c r="B56" s="721" t="s">
        <v>2408</v>
      </c>
      <c r="C56" s="719"/>
      <c r="E56" s="290"/>
      <c r="F56" s="290"/>
      <c r="G56" s="290"/>
      <c r="H56" s="290"/>
      <c r="I56" s="290"/>
      <c r="J56" s="290"/>
      <c r="K56" s="290"/>
      <c r="L56" s="290"/>
      <c r="M56" s="290"/>
      <c r="N56" s="290"/>
      <c r="O56" s="272"/>
      <c r="P56" s="272"/>
      <c r="Q56" s="272"/>
    </row>
    <row r="57" spans="2:19" s="125" customFormat="1" ht="10.9" customHeight="1" x14ac:dyDescent="0.15">
      <c r="B57" s="721"/>
      <c r="C57" s="726" t="s">
        <v>2409</v>
      </c>
      <c r="E57" s="290"/>
      <c r="F57" s="290"/>
      <c r="G57" s="290"/>
      <c r="H57" s="290"/>
      <c r="I57" s="290"/>
      <c r="J57" s="290"/>
      <c r="K57" s="290"/>
      <c r="L57" s="290"/>
      <c r="M57" s="290"/>
      <c r="N57" s="290"/>
      <c r="O57" s="272"/>
      <c r="P57" s="272"/>
      <c r="Q57" s="272"/>
    </row>
    <row r="58" spans="2:19" s="125" customFormat="1" ht="10.9" customHeight="1" x14ac:dyDescent="0.15">
      <c r="B58" s="722"/>
      <c r="C58" s="727" t="s">
        <v>2843</v>
      </c>
      <c r="E58" s="292"/>
      <c r="F58" s="292"/>
      <c r="G58" s="283" t="str">
        <f>IF(OR(G9="NA"),"NA",IF(ROUND(SUM(G9),1)=0,"si","verificar!"))</f>
        <v>si</v>
      </c>
      <c r="H58" s="292"/>
      <c r="I58" s="292"/>
      <c r="J58" s="292"/>
      <c r="K58" s="292"/>
      <c r="L58" s="283" t="str">
        <f>IF(OR(L9="NA"),"NA",IF(ROUND(SUM(L9),1)=0,"si","verificar!"))</f>
        <v>si</v>
      </c>
      <c r="M58" s="292"/>
      <c r="N58" s="292"/>
      <c r="O58" s="272"/>
      <c r="P58" s="272"/>
      <c r="Q58" s="272"/>
    </row>
    <row r="59" spans="2:19" s="125" customFormat="1" ht="10.9" customHeight="1" x14ac:dyDescent="0.15">
      <c r="B59" s="722"/>
      <c r="C59" s="727" t="s">
        <v>2844</v>
      </c>
      <c r="E59" s="292"/>
      <c r="F59" s="292"/>
      <c r="G59" s="283" t="str">
        <f>IF(OR(G14="NA",G25="NA"),"NA",IF(ROUND(SUM(G14)-SUM(G25),1)=0,"si","verificar!"))</f>
        <v>si</v>
      </c>
      <c r="H59" s="292"/>
      <c r="I59" s="292"/>
      <c r="J59" s="292"/>
      <c r="K59" s="292"/>
      <c r="L59" s="283" t="str">
        <f>IF(OR(L14="NA",L25="NA"),"NA",IF(ROUND(SUM(L14)-SUM(L25),1)=0,"si","verificar!"))</f>
        <v>si</v>
      </c>
      <c r="M59" s="292"/>
      <c r="N59" s="292"/>
      <c r="O59" s="272"/>
      <c r="P59" s="272"/>
      <c r="Q59" s="272"/>
    </row>
    <row r="60" spans="2:19" s="125" customFormat="1" ht="10.9" customHeight="1" x14ac:dyDescent="0.15">
      <c r="B60" s="721"/>
      <c r="C60" s="726" t="s">
        <v>2415</v>
      </c>
      <c r="E60" s="290"/>
      <c r="F60" s="290"/>
      <c r="G60" s="293"/>
      <c r="H60" s="290"/>
      <c r="I60" s="290"/>
      <c r="J60" s="290"/>
      <c r="K60" s="290"/>
      <c r="L60" s="293"/>
      <c r="M60" s="290"/>
      <c r="N60" s="290"/>
      <c r="O60" s="272"/>
      <c r="P60" s="272"/>
      <c r="Q60" s="272"/>
    </row>
    <row r="61" spans="2:19" s="125" customFormat="1" ht="10.9" customHeight="1" x14ac:dyDescent="0.15">
      <c r="B61" s="722"/>
      <c r="C61" s="727" t="s">
        <v>2845</v>
      </c>
      <c r="E61" s="292"/>
      <c r="F61" s="292"/>
      <c r="G61" s="283" t="str">
        <f t="array" ref="G61">IF(OR(G9:G13="NA"),"NA",IF(AND(ROUND(G9:G13,1)=0),"si","verificar!"))</f>
        <v>si</v>
      </c>
      <c r="H61" s="292"/>
      <c r="I61" s="292"/>
      <c r="J61" s="292"/>
      <c r="K61" s="292"/>
      <c r="L61" s="283" t="str">
        <f t="array" ref="L61">IF(OR(L9:L13="NA"),"NA",IF(AND(ROUND(L9:L13,1)=0),"si","verificar!"))</f>
        <v>si</v>
      </c>
      <c r="M61" s="292"/>
      <c r="N61" s="292"/>
      <c r="O61" s="272"/>
      <c r="P61" s="272"/>
      <c r="Q61" s="272"/>
    </row>
    <row r="62" spans="2:19" s="125" customFormat="1" ht="10.9" customHeight="1" x14ac:dyDescent="0.15">
      <c r="B62" s="722"/>
      <c r="C62" s="727" t="s">
        <v>2846</v>
      </c>
      <c r="E62" s="292"/>
      <c r="F62" s="292"/>
      <c r="G62" s="283" t="str">
        <f>IF(OR(G24="NA"),"NA",IF(ROUND(G24,1)=0,"si","verificar!"))</f>
        <v>si</v>
      </c>
      <c r="H62" s="292"/>
      <c r="I62" s="292"/>
      <c r="J62" s="292"/>
      <c r="K62" s="292"/>
      <c r="L62" s="283" t="str">
        <f>IF(OR(L24="NA"),"NA",IF(ROUND(L24,1)=0,"si","verificar!"))</f>
        <v>si</v>
      </c>
      <c r="M62" s="292"/>
      <c r="N62" s="292"/>
      <c r="O62" s="272"/>
      <c r="P62" s="272"/>
      <c r="Q62" s="272"/>
    </row>
    <row r="63" spans="2:19" s="125" customFormat="1" ht="10.9" customHeight="1" x14ac:dyDescent="0.15">
      <c r="B63" s="722"/>
      <c r="C63" s="727" t="s">
        <v>2847</v>
      </c>
      <c r="E63" s="292"/>
      <c r="F63" s="292"/>
      <c r="G63" s="283" t="str">
        <f>IF(OR(G35="NA"),"NA",IF(ROUND(G35,1)=0,"si","verificar!"))</f>
        <v>si</v>
      </c>
      <c r="H63" s="292"/>
      <c r="I63" s="292"/>
      <c r="J63" s="292"/>
      <c r="K63" s="292"/>
      <c r="L63" s="283" t="str">
        <f>IF(OR(L35="NA"),"NA",IF(ROUND(L35,1)=0,"si","verificar!"))</f>
        <v>si</v>
      </c>
      <c r="M63" s="292"/>
      <c r="N63" s="292"/>
      <c r="O63" s="272"/>
      <c r="P63" s="272"/>
      <c r="Q63" s="272"/>
    </row>
    <row r="64" spans="2:19" s="125" customFormat="1" ht="10.9" customHeight="1" x14ac:dyDescent="0.15">
      <c r="B64" s="721"/>
      <c r="C64" s="726" t="s">
        <v>2651</v>
      </c>
      <c r="E64" s="290"/>
      <c r="F64" s="290"/>
      <c r="G64" s="293"/>
      <c r="H64" s="290"/>
      <c r="I64" s="290"/>
      <c r="J64" s="290"/>
      <c r="K64" s="290"/>
      <c r="L64" s="293"/>
      <c r="M64" s="290"/>
      <c r="N64" s="290"/>
      <c r="O64" s="272"/>
      <c r="P64" s="272"/>
      <c r="Q64" s="272"/>
    </row>
    <row r="65" spans="2:19" s="125" customFormat="1" ht="10.9" customHeight="1" x14ac:dyDescent="0.15">
      <c r="B65" s="722"/>
      <c r="C65" s="727" t="s">
        <v>2848</v>
      </c>
      <c r="E65" s="292"/>
      <c r="F65" s="292"/>
      <c r="G65" s="283" t="str">
        <f t="shared" ref="G65:G72" si="25">IF(OR(G15="NA",G26="NA"),"NA",IF(ROUND(G15,1)=ROUND(G26,1),"si","verificar!"))</f>
        <v>si</v>
      </c>
      <c r="H65" s="292"/>
      <c r="I65" s="292"/>
      <c r="J65" s="292"/>
      <c r="K65" s="292"/>
      <c r="L65" s="283" t="str">
        <f t="shared" ref="L65:L72" si="26">IF(OR(L15="NA",L26="NA"),"NA",IF(ROUND(L15,1)=ROUND(L26,1),"si","verificar!"))</f>
        <v>si</v>
      </c>
      <c r="M65" s="292"/>
      <c r="N65" s="292"/>
      <c r="O65" s="272"/>
      <c r="P65" s="272"/>
      <c r="Q65" s="272"/>
    </row>
    <row r="66" spans="2:19" s="125" customFormat="1" ht="10.9" customHeight="1" x14ac:dyDescent="0.15">
      <c r="B66" s="722"/>
      <c r="C66" s="727" t="s">
        <v>2849</v>
      </c>
      <c r="E66" s="292"/>
      <c r="F66" s="292"/>
      <c r="G66" s="283" t="str">
        <f t="shared" si="25"/>
        <v>si</v>
      </c>
      <c r="H66" s="292"/>
      <c r="I66" s="292"/>
      <c r="J66" s="292"/>
      <c r="K66" s="292"/>
      <c r="L66" s="283" t="str">
        <f t="shared" si="26"/>
        <v>si</v>
      </c>
      <c r="M66" s="292"/>
      <c r="N66" s="292"/>
      <c r="O66" s="272"/>
      <c r="P66" s="272"/>
      <c r="Q66" s="272"/>
    </row>
    <row r="67" spans="2:19" s="125" customFormat="1" ht="10.9" customHeight="1" x14ac:dyDescent="0.15">
      <c r="B67" s="722"/>
      <c r="C67" s="727" t="s">
        <v>2850</v>
      </c>
      <c r="E67" s="292"/>
      <c r="F67" s="292"/>
      <c r="G67" s="283" t="str">
        <f t="shared" si="25"/>
        <v>si</v>
      </c>
      <c r="H67" s="292"/>
      <c r="I67" s="292"/>
      <c r="J67" s="292"/>
      <c r="K67" s="292"/>
      <c r="L67" s="283" t="str">
        <f t="shared" si="26"/>
        <v>si</v>
      </c>
      <c r="M67" s="292"/>
      <c r="N67" s="292"/>
      <c r="O67" s="272"/>
      <c r="P67" s="272"/>
      <c r="Q67" s="272"/>
    </row>
    <row r="68" spans="2:19" s="125" customFormat="1" ht="10.9" customHeight="1" x14ac:dyDescent="0.15">
      <c r="B68" s="722"/>
      <c r="C68" s="727" t="s">
        <v>2851</v>
      </c>
      <c r="E68" s="292"/>
      <c r="F68" s="292"/>
      <c r="G68" s="283" t="str">
        <f t="shared" si="25"/>
        <v>si</v>
      </c>
      <c r="H68" s="292"/>
      <c r="I68" s="292"/>
      <c r="J68" s="292"/>
      <c r="K68" s="292"/>
      <c r="L68" s="283" t="str">
        <f t="shared" si="26"/>
        <v>si</v>
      </c>
      <c r="M68" s="292"/>
      <c r="N68" s="292"/>
      <c r="O68" s="272"/>
      <c r="P68" s="272"/>
      <c r="Q68" s="272"/>
    </row>
    <row r="69" spans="2:19" s="125" customFormat="1" ht="10.9" customHeight="1" x14ac:dyDescent="0.15">
      <c r="B69" s="722"/>
      <c r="C69" s="727" t="s">
        <v>2852</v>
      </c>
      <c r="E69" s="292"/>
      <c r="F69" s="292"/>
      <c r="G69" s="283" t="str">
        <f t="shared" si="25"/>
        <v>si</v>
      </c>
      <c r="H69" s="292"/>
      <c r="I69" s="292"/>
      <c r="J69" s="292"/>
      <c r="K69" s="292"/>
      <c r="L69" s="283" t="str">
        <f t="shared" si="26"/>
        <v>si</v>
      </c>
      <c r="M69" s="292"/>
      <c r="N69" s="292"/>
      <c r="O69" s="272"/>
      <c r="P69" s="272"/>
      <c r="Q69" s="272"/>
    </row>
    <row r="70" spans="2:19" s="125" customFormat="1" ht="10.9" customHeight="1" x14ac:dyDescent="0.15">
      <c r="B70" s="722"/>
      <c r="C70" s="727" t="s">
        <v>2853</v>
      </c>
      <c r="E70" s="292"/>
      <c r="F70" s="292"/>
      <c r="G70" s="283" t="str">
        <f t="shared" si="25"/>
        <v>si</v>
      </c>
      <c r="H70" s="292"/>
      <c r="I70" s="292"/>
      <c r="J70" s="292"/>
      <c r="K70" s="292"/>
      <c r="L70" s="283" t="str">
        <f t="shared" si="26"/>
        <v>si</v>
      </c>
      <c r="M70" s="292"/>
      <c r="N70" s="292"/>
      <c r="O70" s="272"/>
      <c r="P70" s="272"/>
      <c r="Q70" s="272"/>
    </row>
    <row r="71" spans="2:19" s="125" customFormat="1" ht="10.9" customHeight="1" x14ac:dyDescent="0.15">
      <c r="B71" s="722"/>
      <c r="C71" s="727" t="s">
        <v>2854</v>
      </c>
      <c r="E71" s="292"/>
      <c r="F71" s="292"/>
      <c r="G71" s="283" t="str">
        <f t="shared" si="25"/>
        <v>si</v>
      </c>
      <c r="H71" s="292"/>
      <c r="I71" s="292"/>
      <c r="J71" s="292"/>
      <c r="K71" s="292"/>
      <c r="L71" s="283" t="str">
        <f t="shared" si="26"/>
        <v>si</v>
      </c>
      <c r="M71" s="292"/>
      <c r="N71" s="292"/>
      <c r="O71" s="272"/>
      <c r="P71" s="272"/>
      <c r="Q71" s="272"/>
    </row>
    <row r="72" spans="2:19" s="125" customFormat="1" ht="10.9" customHeight="1" x14ac:dyDescent="0.15">
      <c r="B72" s="722"/>
      <c r="C72" s="727" t="s">
        <v>2855</v>
      </c>
      <c r="E72" s="292"/>
      <c r="F72" s="292"/>
      <c r="G72" s="283" t="str">
        <f t="shared" si="25"/>
        <v>si</v>
      </c>
      <c r="H72" s="292"/>
      <c r="I72" s="292"/>
      <c r="J72" s="292"/>
      <c r="K72" s="292"/>
      <c r="L72" s="283" t="str">
        <f t="shared" si="26"/>
        <v>si</v>
      </c>
      <c r="M72" s="292"/>
      <c r="N72" s="292"/>
      <c r="O72" s="272"/>
      <c r="P72" s="272"/>
      <c r="Q72" s="272"/>
    </row>
    <row r="73" spans="2:19" ht="10.35" customHeight="1" x14ac:dyDescent="0.25">
      <c r="B73" s="376"/>
      <c r="C73" s="101"/>
      <c r="D73" s="80" t="s">
        <v>33</v>
      </c>
      <c r="E73" s="377"/>
      <c r="F73" s="377"/>
      <c r="G73" s="377"/>
      <c r="H73" s="377"/>
      <c r="I73" s="377"/>
      <c r="J73" s="377"/>
      <c r="K73" s="377"/>
      <c r="L73" s="377"/>
      <c r="M73" s="377"/>
      <c r="N73" s="377"/>
      <c r="O73" s="243"/>
      <c r="P73" s="243"/>
      <c r="Q73" s="243"/>
      <c r="R73" s="233"/>
      <c r="S73" s="233"/>
    </row>
    <row r="74" spans="2:19" ht="10.35" customHeight="1" x14ac:dyDescent="0.25">
      <c r="B74" s="289"/>
      <c r="C74" s="287"/>
      <c r="D74" s="125"/>
      <c r="E74" s="233"/>
      <c r="F74" s="233"/>
      <c r="G74" s="233"/>
      <c r="H74" s="233"/>
      <c r="I74" s="233"/>
      <c r="J74" s="233"/>
      <c r="K74" s="233"/>
      <c r="L74" s="233"/>
      <c r="M74" s="233"/>
      <c r="N74" s="233"/>
      <c r="O74" s="233"/>
      <c r="P74" s="233"/>
      <c r="Q74" s="233"/>
      <c r="R74" s="233"/>
      <c r="S74" s="233"/>
    </row>
    <row r="75" spans="2:19" ht="10.35" customHeight="1" x14ac:dyDescent="0.25">
      <c r="B75" s="289"/>
      <c r="C75" s="287"/>
      <c r="D75" s="125"/>
      <c r="E75" s="233"/>
      <c r="F75" s="233"/>
      <c r="G75" s="233"/>
      <c r="H75" s="233"/>
      <c r="I75" s="233"/>
      <c r="J75" s="233"/>
      <c r="K75" s="233"/>
      <c r="L75" s="233"/>
      <c r="M75" s="233"/>
      <c r="N75" s="233"/>
      <c r="O75" s="233"/>
      <c r="P75" s="233"/>
      <c r="Q75" s="233"/>
      <c r="R75" s="233"/>
      <c r="S75" s="233"/>
    </row>
    <row r="76" spans="2:19" ht="10.35" customHeight="1" x14ac:dyDescent="0.25">
      <c r="B76" s="289"/>
      <c r="C76" s="287"/>
      <c r="D76" s="125"/>
      <c r="E76" s="233"/>
      <c r="F76" s="233"/>
      <c r="G76" s="233"/>
      <c r="H76" s="233"/>
      <c r="I76" s="233"/>
      <c r="J76" s="233"/>
      <c r="K76" s="233"/>
      <c r="L76" s="233"/>
      <c r="M76" s="233"/>
      <c r="N76" s="233"/>
      <c r="O76" s="233"/>
      <c r="P76" s="233"/>
      <c r="Q76" s="233"/>
      <c r="R76" s="233"/>
      <c r="S76" s="233"/>
    </row>
    <row r="77" spans="2:19" ht="10.35" customHeight="1" x14ac:dyDescent="0.2">
      <c r="B77" s="355"/>
      <c r="C77" s="356"/>
      <c r="D77" s="356"/>
    </row>
    <row r="78" spans="2:19" ht="10.35" customHeight="1" x14ac:dyDescent="0.2">
      <c r="B78" s="355"/>
      <c r="C78" s="356"/>
      <c r="D78" s="356"/>
    </row>
    <row r="79" spans="2:19" ht="10.35" customHeight="1" x14ac:dyDescent="0.2">
      <c r="B79" s="355"/>
      <c r="C79" s="356"/>
      <c r="D79" s="356"/>
    </row>
    <row r="80" spans="2:19" ht="10.35" customHeight="1" x14ac:dyDescent="0.2">
      <c r="B80" s="355"/>
      <c r="C80" s="356"/>
      <c r="D80" s="356"/>
    </row>
    <row r="81" spans="2:4" ht="10.35" customHeight="1" x14ac:dyDescent="0.2">
      <c r="B81" s="355"/>
      <c r="C81" s="356"/>
      <c r="D81" s="356"/>
    </row>
    <row r="82" spans="2:4" ht="10.35" customHeight="1" x14ac:dyDescent="0.2">
      <c r="B82" s="355"/>
      <c r="C82" s="356"/>
      <c r="D82" s="356"/>
    </row>
    <row r="83" spans="2:4" ht="10.35" customHeight="1" x14ac:dyDescent="0.2">
      <c r="B83" s="355"/>
      <c r="C83" s="356"/>
      <c r="D83" s="356"/>
    </row>
    <row r="84" spans="2:4" ht="10.35" customHeight="1" x14ac:dyDescent="0.2">
      <c r="B84" s="355"/>
      <c r="C84" s="356"/>
      <c r="D84" s="356"/>
    </row>
    <row r="85" spans="2:4" ht="10.35" customHeight="1" x14ac:dyDescent="0.2">
      <c r="B85" s="355"/>
      <c r="C85" s="356"/>
      <c r="D85" s="356"/>
    </row>
    <row r="86" spans="2:4" ht="10.35" customHeight="1" x14ac:dyDescent="0.2">
      <c r="B86" s="355"/>
      <c r="C86" s="356"/>
      <c r="D86" s="356"/>
    </row>
    <row r="87" spans="2:4" x14ac:dyDescent="0.2">
      <c r="B87" s="355"/>
      <c r="C87" s="356"/>
      <c r="D87" s="356"/>
    </row>
    <row r="88" spans="2:4" x14ac:dyDescent="0.2">
      <c r="B88" s="355"/>
      <c r="C88" s="356"/>
      <c r="D88" s="356"/>
    </row>
    <row r="89" spans="2:4" x14ac:dyDescent="0.2">
      <c r="B89" s="355"/>
      <c r="C89" s="356"/>
      <c r="D89" s="356"/>
    </row>
    <row r="90" spans="2:4" x14ac:dyDescent="0.2">
      <c r="B90" s="355"/>
      <c r="C90" s="356"/>
      <c r="D90" s="356"/>
    </row>
    <row r="91" spans="2:4" x14ac:dyDescent="0.2">
      <c r="B91" s="355"/>
      <c r="C91" s="356"/>
      <c r="D91" s="356"/>
    </row>
    <row r="92" spans="2:4" x14ac:dyDescent="0.2">
      <c r="B92" s="355"/>
      <c r="C92" s="356"/>
      <c r="D92" s="356"/>
    </row>
    <row r="93" spans="2:4" x14ac:dyDescent="0.2">
      <c r="B93" s="355"/>
      <c r="C93" s="356"/>
      <c r="D93" s="356"/>
    </row>
    <row r="94" spans="2:4" x14ac:dyDescent="0.2">
      <c r="B94" s="355"/>
      <c r="C94" s="356"/>
      <c r="D94" s="356"/>
    </row>
    <row r="95" spans="2:4" x14ac:dyDescent="0.2">
      <c r="B95" s="355"/>
      <c r="C95" s="356"/>
      <c r="D95" s="356"/>
    </row>
    <row r="96" spans="2:4" x14ac:dyDescent="0.2">
      <c r="B96" s="355"/>
      <c r="C96" s="356"/>
      <c r="D96" s="356"/>
    </row>
    <row r="97" spans="2:4" x14ac:dyDescent="0.2">
      <c r="B97" s="355"/>
      <c r="C97" s="356"/>
      <c r="D97" s="356"/>
    </row>
    <row r="98" spans="2:4" x14ac:dyDescent="0.2">
      <c r="B98" s="355"/>
      <c r="C98" s="356"/>
      <c r="D98" s="356"/>
    </row>
    <row r="99" spans="2:4" x14ac:dyDescent="0.2">
      <c r="B99" s="355"/>
      <c r="C99" s="356"/>
      <c r="D99" s="356"/>
    </row>
    <row r="100" spans="2:4" x14ac:dyDescent="0.2">
      <c r="B100" s="355"/>
      <c r="C100" s="356"/>
      <c r="D100" s="356"/>
    </row>
    <row r="101" spans="2:4" x14ac:dyDescent="0.2">
      <c r="B101" s="355"/>
      <c r="C101" s="356"/>
      <c r="D101" s="356"/>
    </row>
    <row r="102" spans="2:4" x14ac:dyDescent="0.2">
      <c r="B102" s="355"/>
      <c r="C102" s="356"/>
      <c r="D102" s="356"/>
    </row>
    <row r="103" spans="2:4" x14ac:dyDescent="0.2">
      <c r="B103" s="355"/>
      <c r="C103" s="356"/>
      <c r="D103" s="356"/>
    </row>
    <row r="104" spans="2:4" x14ac:dyDescent="0.2">
      <c r="B104" s="355"/>
      <c r="C104" s="356"/>
      <c r="D104" s="356"/>
    </row>
    <row r="105" spans="2:4" x14ac:dyDescent="0.2">
      <c r="B105" s="355"/>
      <c r="C105" s="356"/>
      <c r="D105" s="356"/>
    </row>
    <row r="106" spans="2:4" x14ac:dyDescent="0.2">
      <c r="B106" s="355"/>
      <c r="C106" s="356"/>
      <c r="D106" s="356"/>
    </row>
    <row r="107" spans="2:4" x14ac:dyDescent="0.2">
      <c r="B107" s="355"/>
      <c r="C107" s="356"/>
      <c r="D107" s="356"/>
    </row>
    <row r="108" spans="2:4" x14ac:dyDescent="0.2">
      <c r="B108" s="355"/>
      <c r="C108" s="356"/>
      <c r="D108" s="356"/>
    </row>
    <row r="109" spans="2:4" x14ac:dyDescent="0.2">
      <c r="B109" s="355"/>
      <c r="C109" s="356"/>
      <c r="D109" s="356"/>
    </row>
    <row r="110" spans="2:4" x14ac:dyDescent="0.2">
      <c r="B110" s="355"/>
      <c r="C110" s="356"/>
      <c r="D110" s="356"/>
    </row>
    <row r="111" spans="2:4" x14ac:dyDescent="0.2">
      <c r="B111" s="355"/>
      <c r="C111" s="356"/>
      <c r="D111" s="356"/>
    </row>
    <row r="112" spans="2:4" x14ac:dyDescent="0.2">
      <c r="B112" s="355"/>
      <c r="C112" s="356"/>
      <c r="D112" s="356"/>
    </row>
    <row r="113" spans="2:4" x14ac:dyDescent="0.2">
      <c r="B113" s="355"/>
      <c r="C113" s="356"/>
      <c r="D113" s="356"/>
    </row>
    <row r="114" spans="2:4" x14ac:dyDescent="0.2">
      <c r="B114" s="355"/>
      <c r="C114" s="356"/>
      <c r="D114" s="356"/>
    </row>
    <row r="115" spans="2:4" x14ac:dyDescent="0.2">
      <c r="B115" s="355"/>
      <c r="C115" s="356"/>
      <c r="D115" s="356"/>
    </row>
    <row r="116" spans="2:4" x14ac:dyDescent="0.2">
      <c r="B116" s="355"/>
      <c r="C116" s="356"/>
      <c r="D116" s="356"/>
    </row>
    <row r="117" spans="2:4" x14ac:dyDescent="0.2">
      <c r="B117" s="355"/>
      <c r="C117" s="356"/>
      <c r="D117" s="356"/>
    </row>
    <row r="118" spans="2:4" x14ac:dyDescent="0.2">
      <c r="B118" s="355"/>
      <c r="C118" s="356"/>
      <c r="D118" s="356"/>
    </row>
    <row r="119" spans="2:4" x14ac:dyDescent="0.2">
      <c r="B119" s="355"/>
      <c r="C119" s="356"/>
      <c r="D119" s="356"/>
    </row>
    <row r="120" spans="2:4" x14ac:dyDescent="0.2">
      <c r="B120" s="355"/>
      <c r="C120" s="356"/>
      <c r="D120" s="356"/>
    </row>
    <row r="121" spans="2:4" x14ac:dyDescent="0.2">
      <c r="B121" s="355"/>
      <c r="C121" s="356"/>
      <c r="D121" s="356"/>
    </row>
    <row r="122" spans="2:4" x14ac:dyDescent="0.2">
      <c r="B122" s="355"/>
      <c r="C122" s="356"/>
      <c r="D122" s="356"/>
    </row>
    <row r="123" spans="2:4" x14ac:dyDescent="0.2">
      <c r="B123" s="355"/>
      <c r="C123" s="356"/>
      <c r="D123" s="356"/>
    </row>
    <row r="124" spans="2:4" x14ac:dyDescent="0.2">
      <c r="B124" s="355"/>
      <c r="C124" s="356"/>
      <c r="D124" s="356"/>
    </row>
    <row r="125" spans="2:4" x14ac:dyDescent="0.2">
      <c r="B125" s="355"/>
      <c r="C125" s="356"/>
      <c r="D125" s="356"/>
    </row>
    <row r="126" spans="2:4" x14ac:dyDescent="0.2">
      <c r="B126" s="355"/>
      <c r="C126" s="356"/>
      <c r="D126" s="356"/>
    </row>
    <row r="127" spans="2:4" x14ac:dyDescent="0.2">
      <c r="B127" s="355"/>
      <c r="C127" s="356"/>
      <c r="D127" s="356"/>
    </row>
    <row r="128" spans="2:4" x14ac:dyDescent="0.2">
      <c r="B128" s="355"/>
      <c r="C128" s="356"/>
      <c r="D128" s="356"/>
    </row>
    <row r="129" spans="2:4" x14ac:dyDescent="0.2">
      <c r="B129" s="355"/>
      <c r="C129" s="356"/>
      <c r="D129" s="356"/>
    </row>
    <row r="130" spans="2:4" x14ac:dyDescent="0.2">
      <c r="B130" s="355"/>
      <c r="C130" s="356"/>
      <c r="D130" s="356"/>
    </row>
    <row r="131" spans="2:4" x14ac:dyDescent="0.2">
      <c r="B131" s="355"/>
      <c r="C131" s="356"/>
      <c r="D131" s="356"/>
    </row>
    <row r="132" spans="2:4" x14ac:dyDescent="0.2">
      <c r="B132" s="355"/>
      <c r="C132" s="356"/>
      <c r="D132" s="356"/>
    </row>
    <row r="133" spans="2:4" x14ac:dyDescent="0.2">
      <c r="B133" s="355"/>
      <c r="C133" s="356"/>
      <c r="D133" s="356"/>
    </row>
    <row r="134" spans="2:4" x14ac:dyDescent="0.2">
      <c r="B134" s="355"/>
      <c r="C134" s="356"/>
      <c r="D134" s="356"/>
    </row>
    <row r="135" spans="2:4" x14ac:dyDescent="0.2">
      <c r="B135" s="355"/>
      <c r="C135" s="356"/>
      <c r="D135" s="356"/>
    </row>
    <row r="136" spans="2:4" x14ac:dyDescent="0.2">
      <c r="B136" s="355"/>
      <c r="C136" s="356"/>
      <c r="D136" s="356"/>
    </row>
    <row r="137" spans="2:4" x14ac:dyDescent="0.2">
      <c r="B137" s="355"/>
      <c r="C137" s="356"/>
      <c r="D137" s="356"/>
    </row>
    <row r="138" spans="2:4" x14ac:dyDescent="0.2">
      <c r="B138" s="355"/>
      <c r="C138" s="356"/>
      <c r="D138" s="356"/>
    </row>
    <row r="139" spans="2:4" x14ac:dyDescent="0.2">
      <c r="B139" s="355"/>
      <c r="C139" s="356"/>
      <c r="D139" s="356"/>
    </row>
    <row r="140" spans="2:4" x14ac:dyDescent="0.2">
      <c r="B140" s="355"/>
      <c r="C140" s="356"/>
      <c r="D140" s="356"/>
    </row>
    <row r="141" spans="2:4" x14ac:dyDescent="0.2">
      <c r="B141" s="355"/>
      <c r="C141" s="356"/>
      <c r="D141" s="356"/>
    </row>
    <row r="142" spans="2:4" x14ac:dyDescent="0.2">
      <c r="B142" s="355"/>
      <c r="C142" s="356"/>
      <c r="D142" s="356"/>
    </row>
    <row r="143" spans="2:4" x14ac:dyDescent="0.2">
      <c r="B143" s="355"/>
      <c r="C143" s="356"/>
      <c r="D143" s="356"/>
    </row>
    <row r="144" spans="2:4" x14ac:dyDescent="0.2">
      <c r="B144" s="355"/>
      <c r="C144" s="356"/>
      <c r="D144" s="356"/>
    </row>
    <row r="145" spans="2:4" x14ac:dyDescent="0.2">
      <c r="B145" s="355"/>
      <c r="C145" s="356"/>
      <c r="D145" s="356"/>
    </row>
    <row r="146" spans="2:4" x14ac:dyDescent="0.2">
      <c r="B146" s="355"/>
      <c r="C146" s="356"/>
      <c r="D146" s="356"/>
    </row>
    <row r="147" spans="2:4" x14ac:dyDescent="0.2">
      <c r="B147" s="355"/>
      <c r="C147" s="356"/>
      <c r="D147" s="356"/>
    </row>
    <row r="148" spans="2:4" x14ac:dyDescent="0.2">
      <c r="B148" s="355"/>
      <c r="C148" s="356"/>
      <c r="D148" s="356"/>
    </row>
    <row r="149" spans="2:4" x14ac:dyDescent="0.2">
      <c r="B149" s="355"/>
      <c r="C149" s="356"/>
      <c r="D149" s="356"/>
    </row>
    <row r="150" spans="2:4" x14ac:dyDescent="0.2">
      <c r="B150" s="355"/>
      <c r="C150" s="356"/>
      <c r="D150" s="356"/>
    </row>
    <row r="151" spans="2:4" x14ac:dyDescent="0.2">
      <c r="B151" s="355"/>
      <c r="C151" s="356"/>
      <c r="D151" s="356"/>
    </row>
    <row r="152" spans="2:4" x14ac:dyDescent="0.2">
      <c r="B152" s="355"/>
      <c r="C152" s="356"/>
      <c r="D152" s="356"/>
    </row>
    <row r="153" spans="2:4" x14ac:dyDescent="0.2">
      <c r="B153" s="355"/>
      <c r="C153" s="356"/>
      <c r="D153" s="356"/>
    </row>
    <row r="154" spans="2:4" x14ac:dyDescent="0.2">
      <c r="B154" s="355"/>
      <c r="C154" s="356"/>
      <c r="D154" s="356"/>
    </row>
    <row r="155" spans="2:4" x14ac:dyDescent="0.2">
      <c r="B155" s="355"/>
      <c r="C155" s="356"/>
      <c r="D155" s="356"/>
    </row>
    <row r="156" spans="2:4" x14ac:dyDescent="0.2">
      <c r="B156" s="355"/>
      <c r="C156" s="356"/>
      <c r="D156" s="356"/>
    </row>
    <row r="157" spans="2:4" x14ac:dyDescent="0.2">
      <c r="B157" s="355"/>
      <c r="C157" s="356"/>
      <c r="D157" s="356"/>
    </row>
    <row r="158" spans="2:4" x14ac:dyDescent="0.2">
      <c r="B158" s="355"/>
      <c r="C158" s="356"/>
      <c r="D158" s="356"/>
    </row>
    <row r="159" spans="2:4" x14ac:dyDescent="0.2">
      <c r="B159" s="355"/>
      <c r="C159" s="356"/>
      <c r="D159" s="356"/>
    </row>
    <row r="160" spans="2:4" x14ac:dyDescent="0.2">
      <c r="B160" s="355"/>
      <c r="C160" s="356"/>
      <c r="D160" s="356"/>
    </row>
    <row r="161" spans="2:4" x14ac:dyDescent="0.2">
      <c r="B161" s="355"/>
      <c r="C161" s="356"/>
      <c r="D161" s="356"/>
    </row>
    <row r="162" spans="2:4" x14ac:dyDescent="0.2">
      <c r="B162" s="355"/>
      <c r="C162" s="356"/>
      <c r="D162" s="356"/>
    </row>
    <row r="163" spans="2:4" x14ac:dyDescent="0.2">
      <c r="B163" s="355"/>
      <c r="C163" s="356"/>
      <c r="D163" s="356"/>
    </row>
    <row r="164" spans="2:4" x14ac:dyDescent="0.2">
      <c r="B164" s="355"/>
      <c r="C164" s="356"/>
      <c r="D164" s="356"/>
    </row>
    <row r="165" spans="2:4" x14ac:dyDescent="0.2">
      <c r="B165" s="355"/>
      <c r="C165" s="356"/>
      <c r="D165" s="356"/>
    </row>
    <row r="166" spans="2:4" x14ac:dyDescent="0.2">
      <c r="B166" s="355"/>
      <c r="C166" s="356"/>
      <c r="D166" s="356"/>
    </row>
    <row r="167" spans="2:4" x14ac:dyDescent="0.2">
      <c r="B167" s="355"/>
      <c r="C167" s="356"/>
      <c r="D167" s="356"/>
    </row>
    <row r="168" spans="2:4" x14ac:dyDescent="0.2">
      <c r="B168" s="355"/>
      <c r="C168" s="356"/>
      <c r="D168" s="356"/>
    </row>
    <row r="169" spans="2:4" x14ac:dyDescent="0.2">
      <c r="B169" s="355"/>
      <c r="C169" s="356"/>
      <c r="D169" s="356"/>
    </row>
    <row r="170" spans="2:4" x14ac:dyDescent="0.2">
      <c r="B170" s="355"/>
      <c r="C170" s="356"/>
      <c r="D170" s="356"/>
    </row>
    <row r="171" spans="2:4" x14ac:dyDescent="0.2">
      <c r="B171" s="355"/>
      <c r="C171" s="356"/>
      <c r="D171" s="356"/>
    </row>
    <row r="172" spans="2:4" x14ac:dyDescent="0.2">
      <c r="B172" s="355"/>
      <c r="C172" s="356"/>
      <c r="D172" s="356"/>
    </row>
    <row r="173" spans="2:4" x14ac:dyDescent="0.2">
      <c r="B173" s="355"/>
      <c r="C173" s="356"/>
      <c r="D173" s="356"/>
    </row>
    <row r="174" spans="2:4" x14ac:dyDescent="0.2">
      <c r="B174" s="355"/>
      <c r="C174" s="356"/>
      <c r="D174" s="356"/>
    </row>
    <row r="175" spans="2:4" x14ac:dyDescent="0.2">
      <c r="B175" s="355"/>
      <c r="C175" s="356"/>
      <c r="D175" s="356"/>
    </row>
    <row r="176" spans="2:4" x14ac:dyDescent="0.2">
      <c r="B176" s="355"/>
      <c r="C176" s="356"/>
      <c r="D176" s="356"/>
    </row>
    <row r="177" spans="2:4" x14ac:dyDescent="0.2">
      <c r="B177" s="355"/>
      <c r="C177" s="356"/>
      <c r="D177" s="356"/>
    </row>
    <row r="178" spans="2:4" x14ac:dyDescent="0.2">
      <c r="B178" s="355"/>
      <c r="C178" s="356"/>
      <c r="D178" s="356"/>
    </row>
    <row r="179" spans="2:4" x14ac:dyDescent="0.2">
      <c r="B179" s="355"/>
      <c r="C179" s="356"/>
      <c r="D179" s="356"/>
    </row>
    <row r="180" spans="2:4" x14ac:dyDescent="0.2">
      <c r="B180" s="355"/>
      <c r="C180" s="356"/>
      <c r="D180" s="356"/>
    </row>
    <row r="181" spans="2:4" x14ac:dyDescent="0.2">
      <c r="B181" s="355"/>
      <c r="C181" s="356"/>
      <c r="D181" s="356"/>
    </row>
    <row r="182" spans="2:4" x14ac:dyDescent="0.2">
      <c r="B182" s="355"/>
      <c r="C182" s="356"/>
      <c r="D182" s="356"/>
    </row>
    <row r="183" spans="2:4" x14ac:dyDescent="0.2">
      <c r="B183" s="355"/>
      <c r="C183" s="356"/>
      <c r="D183" s="356"/>
    </row>
    <row r="184" spans="2:4" x14ac:dyDescent="0.2">
      <c r="B184" s="355"/>
      <c r="C184" s="356"/>
      <c r="D184" s="356"/>
    </row>
    <row r="185" spans="2:4" x14ac:dyDescent="0.2">
      <c r="B185" s="355"/>
      <c r="C185" s="356"/>
      <c r="D185" s="356"/>
    </row>
    <row r="186" spans="2:4" x14ac:dyDescent="0.2">
      <c r="B186" s="355"/>
      <c r="C186" s="356"/>
      <c r="D186" s="356"/>
    </row>
    <row r="187" spans="2:4" x14ac:dyDescent="0.2">
      <c r="B187" s="355"/>
      <c r="C187" s="356"/>
      <c r="D187" s="356"/>
    </row>
    <row r="188" spans="2:4" x14ac:dyDescent="0.2">
      <c r="B188" s="355"/>
      <c r="C188" s="356"/>
      <c r="D188" s="356"/>
    </row>
    <row r="189" spans="2:4" x14ac:dyDescent="0.2">
      <c r="B189" s="355"/>
      <c r="C189" s="356"/>
      <c r="D189" s="356"/>
    </row>
    <row r="190" spans="2:4" x14ac:dyDescent="0.2">
      <c r="B190" s="355"/>
      <c r="C190" s="356"/>
      <c r="D190" s="356"/>
    </row>
    <row r="191" spans="2:4" x14ac:dyDescent="0.2">
      <c r="B191" s="355"/>
      <c r="C191" s="356"/>
      <c r="D191" s="356"/>
    </row>
    <row r="192" spans="2:4" x14ac:dyDescent="0.2">
      <c r="B192" s="355"/>
      <c r="C192" s="356"/>
      <c r="D192" s="356"/>
    </row>
    <row r="193" spans="2:4" x14ac:dyDescent="0.2">
      <c r="B193" s="355"/>
      <c r="C193" s="356"/>
      <c r="D193" s="356"/>
    </row>
    <row r="194" spans="2:4" x14ac:dyDescent="0.2">
      <c r="B194" s="355"/>
      <c r="C194" s="356"/>
      <c r="D194" s="356"/>
    </row>
    <row r="195" spans="2:4" x14ac:dyDescent="0.2">
      <c r="B195" s="355"/>
      <c r="C195" s="356"/>
      <c r="D195" s="356"/>
    </row>
    <row r="196" spans="2:4" x14ac:dyDescent="0.2">
      <c r="B196" s="355"/>
      <c r="C196" s="356"/>
      <c r="D196" s="356"/>
    </row>
    <row r="197" spans="2:4" x14ac:dyDescent="0.2">
      <c r="B197" s="355"/>
      <c r="C197" s="356"/>
      <c r="D197" s="356"/>
    </row>
    <row r="198" spans="2:4" x14ac:dyDescent="0.2">
      <c r="B198" s="355"/>
      <c r="C198" s="356"/>
      <c r="D198" s="356"/>
    </row>
    <row r="199" spans="2:4" x14ac:dyDescent="0.2">
      <c r="B199" s="355"/>
      <c r="C199" s="356"/>
      <c r="D199" s="356"/>
    </row>
    <row r="200" spans="2:4" x14ac:dyDescent="0.2">
      <c r="B200" s="355"/>
      <c r="C200" s="356"/>
      <c r="D200" s="356"/>
    </row>
    <row r="201" spans="2:4" x14ac:dyDescent="0.2">
      <c r="B201" s="355"/>
      <c r="C201" s="356"/>
      <c r="D201" s="356"/>
    </row>
    <row r="202" spans="2:4" x14ac:dyDescent="0.2">
      <c r="B202" s="355"/>
      <c r="C202" s="356"/>
      <c r="D202" s="356"/>
    </row>
    <row r="203" spans="2:4" x14ac:dyDescent="0.2">
      <c r="B203" s="355"/>
      <c r="C203" s="356"/>
      <c r="D203" s="356"/>
    </row>
    <row r="204" spans="2:4" x14ac:dyDescent="0.2">
      <c r="B204" s="355"/>
      <c r="C204" s="356"/>
      <c r="D204" s="356"/>
    </row>
    <row r="205" spans="2:4" x14ac:dyDescent="0.2">
      <c r="B205" s="355"/>
      <c r="C205" s="356"/>
      <c r="D205" s="356"/>
    </row>
    <row r="206" spans="2:4" x14ac:dyDescent="0.2">
      <c r="B206" s="355"/>
      <c r="C206" s="356"/>
      <c r="D206" s="356"/>
    </row>
    <row r="207" spans="2:4" x14ac:dyDescent="0.2">
      <c r="B207" s="355"/>
      <c r="C207" s="356"/>
      <c r="D207" s="356"/>
    </row>
    <row r="208" spans="2:4" x14ac:dyDescent="0.2">
      <c r="B208" s="355"/>
      <c r="C208" s="356"/>
      <c r="D208" s="356"/>
    </row>
    <row r="209" spans="2:4" x14ac:dyDescent="0.2">
      <c r="B209" s="355"/>
      <c r="C209" s="356"/>
      <c r="D209" s="356"/>
    </row>
    <row r="210" spans="2:4" x14ac:dyDescent="0.2">
      <c r="B210" s="355"/>
      <c r="C210" s="356"/>
      <c r="D210" s="356"/>
    </row>
    <row r="211" spans="2:4" x14ac:dyDescent="0.2">
      <c r="B211" s="355"/>
      <c r="C211" s="356"/>
      <c r="D211" s="356"/>
    </row>
    <row r="212" spans="2:4" x14ac:dyDescent="0.2">
      <c r="B212" s="355"/>
      <c r="C212" s="356"/>
      <c r="D212" s="356"/>
    </row>
    <row r="213" spans="2:4" x14ac:dyDescent="0.2">
      <c r="B213" s="355"/>
      <c r="C213" s="356"/>
      <c r="D213" s="356"/>
    </row>
    <row r="214" spans="2:4" x14ac:dyDescent="0.2">
      <c r="B214" s="355"/>
      <c r="C214" s="356"/>
      <c r="D214" s="356"/>
    </row>
    <row r="215" spans="2:4" x14ac:dyDescent="0.2">
      <c r="B215" s="355"/>
      <c r="C215" s="356"/>
      <c r="D215" s="356"/>
    </row>
    <row r="216" spans="2:4" x14ac:dyDescent="0.2">
      <c r="B216" s="355"/>
      <c r="C216" s="356"/>
      <c r="D216" s="356"/>
    </row>
    <row r="217" spans="2:4" x14ac:dyDescent="0.2">
      <c r="B217" s="355"/>
      <c r="C217" s="356"/>
      <c r="D217" s="356"/>
    </row>
    <row r="218" spans="2:4" x14ac:dyDescent="0.2">
      <c r="B218" s="355"/>
      <c r="C218" s="356"/>
      <c r="D218" s="356"/>
    </row>
    <row r="219" spans="2:4" x14ac:dyDescent="0.2">
      <c r="B219" s="355"/>
      <c r="C219" s="356"/>
      <c r="D219" s="356"/>
    </row>
    <row r="220" spans="2:4" x14ac:dyDescent="0.2">
      <c r="B220" s="355"/>
      <c r="C220" s="356"/>
      <c r="D220" s="356"/>
    </row>
    <row r="221" spans="2:4" x14ac:dyDescent="0.2">
      <c r="B221" s="355"/>
      <c r="C221" s="356"/>
      <c r="D221" s="356"/>
    </row>
    <row r="222" spans="2:4" x14ac:dyDescent="0.2">
      <c r="B222" s="355"/>
      <c r="C222" s="356"/>
      <c r="D222" s="356"/>
    </row>
    <row r="223" spans="2:4" x14ac:dyDescent="0.2">
      <c r="B223" s="355"/>
      <c r="C223" s="356"/>
      <c r="D223" s="356"/>
    </row>
    <row r="224" spans="2:4" x14ac:dyDescent="0.2">
      <c r="B224" s="355"/>
      <c r="C224" s="356"/>
      <c r="D224" s="356"/>
    </row>
    <row r="225" spans="2:4" x14ac:dyDescent="0.2">
      <c r="B225" s="355"/>
      <c r="C225" s="356"/>
      <c r="D225" s="356"/>
    </row>
    <row r="226" spans="2:4" x14ac:dyDescent="0.2">
      <c r="B226" s="355"/>
      <c r="C226" s="356"/>
      <c r="D226" s="356"/>
    </row>
    <row r="227" spans="2:4" x14ac:dyDescent="0.2">
      <c r="B227" s="355"/>
      <c r="C227" s="356"/>
      <c r="D227" s="356"/>
    </row>
    <row r="228" spans="2:4" x14ac:dyDescent="0.2">
      <c r="B228" s="355"/>
      <c r="C228" s="356"/>
      <c r="D228" s="356"/>
    </row>
    <row r="229" spans="2:4" x14ac:dyDescent="0.2">
      <c r="B229" s="355"/>
      <c r="C229" s="356"/>
      <c r="D229" s="356"/>
    </row>
    <row r="230" spans="2:4" x14ac:dyDescent="0.2">
      <c r="B230" s="355"/>
      <c r="C230" s="356"/>
      <c r="D230" s="356"/>
    </row>
    <row r="231" spans="2:4" x14ac:dyDescent="0.2">
      <c r="B231" s="355"/>
      <c r="C231" s="356"/>
      <c r="D231" s="356"/>
    </row>
    <row r="232" spans="2:4" x14ac:dyDescent="0.2">
      <c r="B232" s="355"/>
      <c r="C232" s="356"/>
      <c r="D232" s="356"/>
    </row>
    <row r="233" spans="2:4" x14ac:dyDescent="0.2">
      <c r="B233" s="355"/>
      <c r="C233" s="356"/>
      <c r="D233" s="356"/>
    </row>
    <row r="234" spans="2:4" x14ac:dyDescent="0.2">
      <c r="B234" s="355"/>
      <c r="C234" s="356"/>
      <c r="D234" s="356"/>
    </row>
    <row r="235" spans="2:4" x14ac:dyDescent="0.2">
      <c r="B235" s="355"/>
      <c r="C235" s="356"/>
      <c r="D235" s="356"/>
    </row>
    <row r="236" spans="2:4" x14ac:dyDescent="0.2">
      <c r="B236" s="355"/>
      <c r="C236" s="356"/>
      <c r="D236" s="356"/>
    </row>
    <row r="237" spans="2:4" x14ac:dyDescent="0.2">
      <c r="B237" s="355"/>
      <c r="C237" s="356"/>
      <c r="D237" s="356"/>
    </row>
    <row r="238" spans="2:4" x14ac:dyDescent="0.2">
      <c r="B238" s="355"/>
      <c r="C238" s="356"/>
      <c r="D238" s="356"/>
    </row>
    <row r="239" spans="2:4" x14ac:dyDescent="0.2">
      <c r="B239" s="355"/>
      <c r="C239" s="356"/>
      <c r="D239" s="356"/>
    </row>
    <row r="240" spans="2:4" x14ac:dyDescent="0.2">
      <c r="B240" s="355"/>
      <c r="C240" s="356"/>
      <c r="D240" s="356"/>
    </row>
    <row r="241" spans="2:4" x14ac:dyDescent="0.2">
      <c r="B241" s="355"/>
      <c r="C241" s="356"/>
      <c r="D241" s="356"/>
    </row>
    <row r="242" spans="2:4" x14ac:dyDescent="0.2">
      <c r="B242" s="355"/>
      <c r="C242" s="356"/>
      <c r="D242" s="356"/>
    </row>
    <row r="243" spans="2:4" x14ac:dyDescent="0.2">
      <c r="B243" s="355"/>
      <c r="C243" s="356"/>
      <c r="D243" s="356"/>
    </row>
    <row r="244" spans="2:4" x14ac:dyDescent="0.2">
      <c r="B244" s="355"/>
      <c r="C244" s="356"/>
      <c r="D244" s="356"/>
    </row>
    <row r="245" spans="2:4" x14ac:dyDescent="0.2">
      <c r="B245" s="355"/>
      <c r="C245" s="356"/>
      <c r="D245" s="356"/>
    </row>
    <row r="246" spans="2:4" x14ac:dyDescent="0.2">
      <c r="B246" s="355"/>
      <c r="C246" s="356"/>
      <c r="D246" s="356"/>
    </row>
    <row r="247" spans="2:4" x14ac:dyDescent="0.2">
      <c r="B247" s="355"/>
      <c r="C247" s="356"/>
      <c r="D247" s="356"/>
    </row>
    <row r="248" spans="2:4" x14ac:dyDescent="0.2">
      <c r="B248" s="355"/>
      <c r="C248" s="356"/>
      <c r="D248" s="356"/>
    </row>
    <row r="249" spans="2:4" x14ac:dyDescent="0.2">
      <c r="B249" s="355"/>
      <c r="C249" s="356"/>
      <c r="D249" s="356"/>
    </row>
    <row r="250" spans="2:4" x14ac:dyDescent="0.2">
      <c r="B250" s="355"/>
      <c r="C250" s="356"/>
      <c r="D250" s="356"/>
    </row>
    <row r="251" spans="2:4" x14ac:dyDescent="0.2">
      <c r="B251" s="355"/>
      <c r="C251" s="356"/>
      <c r="D251" s="356"/>
    </row>
    <row r="252" spans="2:4" x14ac:dyDescent="0.2">
      <c r="B252" s="355"/>
      <c r="C252" s="356"/>
      <c r="D252" s="356"/>
    </row>
    <row r="253" spans="2:4" x14ac:dyDescent="0.2">
      <c r="B253" s="355"/>
      <c r="C253" s="356"/>
      <c r="D253" s="356"/>
    </row>
    <row r="254" spans="2:4" x14ac:dyDescent="0.2">
      <c r="B254" s="355"/>
      <c r="C254" s="356"/>
      <c r="D254" s="356"/>
    </row>
    <row r="255" spans="2:4" x14ac:dyDescent="0.2">
      <c r="B255" s="355"/>
      <c r="C255" s="356"/>
      <c r="D255" s="356"/>
    </row>
    <row r="256" spans="2:4" x14ac:dyDescent="0.2">
      <c r="B256" s="355"/>
      <c r="C256" s="356"/>
      <c r="D256" s="356"/>
    </row>
    <row r="257" spans="2:4" x14ac:dyDescent="0.2">
      <c r="B257" s="355"/>
      <c r="C257" s="356"/>
      <c r="D257" s="356"/>
    </row>
    <row r="258" spans="2:4" x14ac:dyDescent="0.2">
      <c r="B258" s="355"/>
      <c r="C258" s="356"/>
      <c r="D258" s="356"/>
    </row>
    <row r="259" spans="2:4" x14ac:dyDescent="0.2">
      <c r="B259" s="355"/>
      <c r="C259" s="356"/>
      <c r="D259" s="356"/>
    </row>
    <row r="260" spans="2:4" x14ac:dyDescent="0.2">
      <c r="B260" s="355"/>
      <c r="C260" s="356"/>
      <c r="D260" s="356"/>
    </row>
    <row r="261" spans="2:4" x14ac:dyDescent="0.2">
      <c r="B261" s="355"/>
      <c r="C261" s="356"/>
      <c r="D261" s="356"/>
    </row>
    <row r="262" spans="2:4" x14ac:dyDescent="0.2">
      <c r="B262" s="355"/>
      <c r="C262" s="356"/>
      <c r="D262" s="356"/>
    </row>
    <row r="263" spans="2:4" x14ac:dyDescent="0.2">
      <c r="B263" s="355"/>
      <c r="C263" s="356"/>
      <c r="D263" s="356"/>
    </row>
    <row r="264" spans="2:4" x14ac:dyDescent="0.2">
      <c r="B264" s="355"/>
      <c r="C264" s="356"/>
      <c r="D264" s="356"/>
    </row>
    <row r="265" spans="2:4" x14ac:dyDescent="0.2">
      <c r="B265" s="355"/>
      <c r="C265" s="356"/>
      <c r="D265" s="356"/>
    </row>
    <row r="266" spans="2:4" x14ac:dyDescent="0.2">
      <c r="B266" s="355"/>
      <c r="C266" s="356"/>
      <c r="D266" s="356"/>
    </row>
    <row r="267" spans="2:4" x14ac:dyDescent="0.2">
      <c r="B267" s="355"/>
      <c r="C267" s="356"/>
      <c r="D267" s="356"/>
    </row>
    <row r="268" spans="2:4" x14ac:dyDescent="0.2">
      <c r="B268" s="355"/>
      <c r="C268" s="356"/>
      <c r="D268" s="356"/>
    </row>
    <row r="269" spans="2:4" x14ac:dyDescent="0.2">
      <c r="B269" s="355"/>
      <c r="C269" s="356"/>
      <c r="D269" s="356"/>
    </row>
    <row r="270" spans="2:4" x14ac:dyDescent="0.2">
      <c r="B270" s="355"/>
      <c r="C270" s="356"/>
      <c r="D270" s="356"/>
    </row>
    <row r="271" spans="2:4" x14ac:dyDescent="0.2">
      <c r="B271" s="355"/>
      <c r="C271" s="356"/>
      <c r="D271" s="356"/>
    </row>
    <row r="272" spans="2:4" x14ac:dyDescent="0.2">
      <c r="B272" s="355"/>
      <c r="C272" s="356"/>
      <c r="D272" s="356"/>
    </row>
    <row r="273" spans="2:4" x14ac:dyDescent="0.2">
      <c r="B273" s="355"/>
      <c r="C273" s="356"/>
      <c r="D273" s="356"/>
    </row>
    <row r="274" spans="2:4" x14ac:dyDescent="0.2">
      <c r="B274" s="355"/>
      <c r="C274" s="356"/>
      <c r="D274" s="356"/>
    </row>
    <row r="275" spans="2:4" x14ac:dyDescent="0.2">
      <c r="B275" s="355"/>
      <c r="C275" s="356"/>
      <c r="D275" s="356"/>
    </row>
    <row r="276" spans="2:4" x14ac:dyDescent="0.2">
      <c r="B276" s="355"/>
      <c r="C276" s="356"/>
      <c r="D276" s="356"/>
    </row>
    <row r="277" spans="2:4" x14ac:dyDescent="0.2">
      <c r="B277" s="355"/>
      <c r="C277" s="356"/>
      <c r="D277" s="356"/>
    </row>
    <row r="278" spans="2:4" x14ac:dyDescent="0.2">
      <c r="B278" s="355"/>
      <c r="C278" s="356"/>
      <c r="D278" s="356"/>
    </row>
    <row r="279" spans="2:4" x14ac:dyDescent="0.2">
      <c r="B279" s="355"/>
      <c r="C279" s="356"/>
      <c r="D279" s="356"/>
    </row>
    <row r="280" spans="2:4" x14ac:dyDescent="0.2">
      <c r="B280" s="355"/>
      <c r="C280" s="356"/>
      <c r="D280" s="356"/>
    </row>
    <row r="281" spans="2:4" x14ac:dyDescent="0.2">
      <c r="B281" s="355"/>
      <c r="C281" s="356"/>
      <c r="D281" s="356"/>
    </row>
    <row r="282" spans="2:4" x14ac:dyDescent="0.2">
      <c r="B282" s="355"/>
      <c r="C282" s="356"/>
      <c r="D282" s="356"/>
    </row>
    <row r="283" spans="2:4" x14ac:dyDescent="0.2">
      <c r="B283" s="355"/>
      <c r="C283" s="356"/>
      <c r="D283" s="356"/>
    </row>
    <row r="284" spans="2:4" x14ac:dyDescent="0.2">
      <c r="B284" s="355"/>
      <c r="C284" s="356"/>
      <c r="D284" s="356"/>
    </row>
    <row r="285" spans="2:4" x14ac:dyDescent="0.2">
      <c r="B285" s="355"/>
      <c r="C285" s="356"/>
      <c r="D285" s="356"/>
    </row>
    <row r="286" spans="2:4" x14ac:dyDescent="0.2">
      <c r="B286" s="355"/>
      <c r="C286" s="356"/>
      <c r="D286" s="356"/>
    </row>
    <row r="287" spans="2:4" x14ac:dyDescent="0.2">
      <c r="B287" s="355"/>
      <c r="C287" s="356"/>
      <c r="D287" s="356"/>
    </row>
    <row r="288" spans="2:4" x14ac:dyDescent="0.2">
      <c r="B288" s="355"/>
      <c r="C288" s="356"/>
      <c r="D288" s="356"/>
    </row>
    <row r="289" spans="2:4" x14ac:dyDescent="0.2">
      <c r="B289" s="355"/>
      <c r="C289" s="356"/>
      <c r="D289" s="356"/>
    </row>
    <row r="290" spans="2:4" x14ac:dyDescent="0.2">
      <c r="B290" s="355"/>
      <c r="C290" s="356"/>
      <c r="D290" s="356"/>
    </row>
    <row r="291" spans="2:4" x14ac:dyDescent="0.2">
      <c r="B291" s="355"/>
      <c r="C291" s="356"/>
      <c r="D291" s="356"/>
    </row>
    <row r="292" spans="2:4" x14ac:dyDescent="0.2">
      <c r="B292" s="355"/>
      <c r="C292" s="356"/>
      <c r="D292" s="356"/>
    </row>
    <row r="293" spans="2:4" x14ac:dyDescent="0.2">
      <c r="B293" s="355"/>
      <c r="C293" s="356"/>
      <c r="D293" s="356"/>
    </row>
    <row r="294" spans="2:4" x14ac:dyDescent="0.2">
      <c r="B294" s="355"/>
      <c r="C294" s="356"/>
      <c r="D294" s="356"/>
    </row>
    <row r="295" spans="2:4" x14ac:dyDescent="0.2">
      <c r="B295" s="355"/>
      <c r="C295" s="356"/>
      <c r="D295" s="356"/>
    </row>
    <row r="296" spans="2:4" x14ac:dyDescent="0.2">
      <c r="B296" s="355"/>
      <c r="C296" s="356"/>
      <c r="D296" s="356"/>
    </row>
    <row r="297" spans="2:4" x14ac:dyDescent="0.2">
      <c r="B297" s="355"/>
      <c r="C297" s="356"/>
      <c r="D297" s="356"/>
    </row>
    <row r="298" spans="2:4" x14ac:dyDescent="0.2">
      <c r="B298" s="355"/>
      <c r="C298" s="356"/>
      <c r="D298" s="356"/>
    </row>
    <row r="299" spans="2:4" x14ac:dyDescent="0.2">
      <c r="B299" s="355"/>
      <c r="C299" s="356"/>
      <c r="D299" s="356"/>
    </row>
    <row r="300" spans="2:4" x14ac:dyDescent="0.2">
      <c r="B300" s="355"/>
      <c r="C300" s="356"/>
      <c r="D300" s="356"/>
    </row>
    <row r="301" spans="2:4" x14ac:dyDescent="0.2">
      <c r="B301" s="355"/>
      <c r="C301" s="356"/>
      <c r="D301" s="356"/>
    </row>
    <row r="302" spans="2:4" x14ac:dyDescent="0.2">
      <c r="B302" s="355"/>
      <c r="C302" s="356"/>
      <c r="D302" s="356"/>
    </row>
    <row r="303" spans="2:4" x14ac:dyDescent="0.2">
      <c r="B303" s="355"/>
      <c r="C303" s="356"/>
      <c r="D303" s="356"/>
    </row>
    <row r="304" spans="2:4" x14ac:dyDescent="0.2">
      <c r="B304" s="355"/>
      <c r="C304" s="356"/>
      <c r="D304" s="356"/>
    </row>
    <row r="305" spans="2:4" x14ac:dyDescent="0.2">
      <c r="B305" s="355"/>
      <c r="C305" s="356"/>
      <c r="D305" s="356"/>
    </row>
    <row r="306" spans="2:4" x14ac:dyDescent="0.2">
      <c r="B306" s="355"/>
      <c r="C306" s="356"/>
      <c r="D306" s="356"/>
    </row>
    <row r="307" spans="2:4" x14ac:dyDescent="0.2">
      <c r="B307" s="355"/>
      <c r="C307" s="356"/>
      <c r="D307" s="356"/>
    </row>
    <row r="308" spans="2:4" x14ac:dyDescent="0.2">
      <c r="B308" s="355"/>
      <c r="C308" s="356"/>
      <c r="D308" s="356"/>
    </row>
    <row r="309" spans="2:4" x14ac:dyDescent="0.2">
      <c r="B309" s="355"/>
      <c r="C309" s="356"/>
      <c r="D309" s="356"/>
    </row>
    <row r="310" spans="2:4" x14ac:dyDescent="0.2">
      <c r="B310" s="355"/>
      <c r="C310" s="356"/>
      <c r="D310" s="356"/>
    </row>
    <row r="311" spans="2:4" x14ac:dyDescent="0.2">
      <c r="B311" s="355"/>
      <c r="C311" s="356"/>
      <c r="D311" s="356"/>
    </row>
    <row r="312" spans="2:4" x14ac:dyDescent="0.2">
      <c r="B312" s="355"/>
      <c r="C312" s="356"/>
      <c r="D312" s="356"/>
    </row>
    <row r="313" spans="2:4" x14ac:dyDescent="0.2">
      <c r="B313" s="355"/>
      <c r="C313" s="356"/>
      <c r="D313" s="356"/>
    </row>
    <row r="314" spans="2:4" x14ac:dyDescent="0.2">
      <c r="B314" s="355"/>
      <c r="C314" s="356"/>
      <c r="D314" s="356"/>
    </row>
    <row r="315" spans="2:4" x14ac:dyDescent="0.2">
      <c r="B315" s="355"/>
      <c r="C315" s="356"/>
      <c r="D315" s="356"/>
    </row>
    <row r="316" spans="2:4" x14ac:dyDescent="0.2">
      <c r="B316" s="355"/>
      <c r="C316" s="356"/>
      <c r="D316" s="356"/>
    </row>
    <row r="317" spans="2:4" x14ac:dyDescent="0.2">
      <c r="B317" s="355"/>
      <c r="C317" s="356"/>
      <c r="D317" s="356"/>
    </row>
    <row r="318" spans="2:4" x14ac:dyDescent="0.2">
      <c r="B318" s="355"/>
      <c r="C318" s="356"/>
      <c r="D318" s="356"/>
    </row>
    <row r="319" spans="2:4" x14ac:dyDescent="0.2">
      <c r="B319" s="355"/>
      <c r="C319" s="356"/>
      <c r="D319" s="356"/>
    </row>
    <row r="320" spans="2:4" x14ac:dyDescent="0.2">
      <c r="B320" s="355"/>
      <c r="C320" s="356"/>
      <c r="D320" s="356"/>
    </row>
    <row r="321" spans="2:4" x14ac:dyDescent="0.2">
      <c r="B321" s="355"/>
      <c r="C321" s="356"/>
      <c r="D321" s="356"/>
    </row>
    <row r="322" spans="2:4" x14ac:dyDescent="0.2">
      <c r="B322" s="355"/>
      <c r="C322" s="356"/>
      <c r="D322" s="356"/>
    </row>
    <row r="323" spans="2:4" x14ac:dyDescent="0.2">
      <c r="B323" s="355"/>
      <c r="C323" s="356"/>
      <c r="D323" s="356"/>
    </row>
    <row r="324" spans="2:4" x14ac:dyDescent="0.2">
      <c r="B324" s="355"/>
      <c r="C324" s="356"/>
      <c r="D324" s="356"/>
    </row>
    <row r="325" spans="2:4" x14ac:dyDescent="0.2">
      <c r="B325" s="355"/>
      <c r="C325" s="356"/>
      <c r="D325" s="356"/>
    </row>
    <row r="326" spans="2:4" x14ac:dyDescent="0.2">
      <c r="B326" s="355"/>
      <c r="C326" s="356"/>
      <c r="D326" s="356"/>
    </row>
    <row r="327" spans="2:4" x14ac:dyDescent="0.2">
      <c r="B327" s="355"/>
      <c r="C327" s="356"/>
      <c r="D327" s="356"/>
    </row>
    <row r="328" spans="2:4" x14ac:dyDescent="0.2">
      <c r="B328" s="355"/>
      <c r="C328" s="356"/>
      <c r="D328" s="356"/>
    </row>
    <row r="329" spans="2:4" x14ac:dyDescent="0.2">
      <c r="B329" s="355"/>
      <c r="C329" s="356"/>
      <c r="D329" s="356"/>
    </row>
    <row r="330" spans="2:4" x14ac:dyDescent="0.2">
      <c r="B330" s="355"/>
      <c r="C330" s="356"/>
      <c r="D330" s="356"/>
    </row>
    <row r="331" spans="2:4" x14ac:dyDescent="0.2">
      <c r="B331" s="355"/>
      <c r="C331" s="356"/>
      <c r="D331" s="356"/>
    </row>
    <row r="332" spans="2:4" x14ac:dyDescent="0.2">
      <c r="B332" s="355"/>
      <c r="C332" s="356"/>
      <c r="D332" s="356"/>
    </row>
    <row r="333" spans="2:4" x14ac:dyDescent="0.2">
      <c r="B333" s="355"/>
      <c r="C333" s="356"/>
      <c r="D333" s="356"/>
    </row>
    <row r="334" spans="2:4" x14ac:dyDescent="0.2">
      <c r="B334" s="355"/>
      <c r="C334" s="356"/>
      <c r="D334" s="356"/>
    </row>
    <row r="335" spans="2:4" x14ac:dyDescent="0.2">
      <c r="B335" s="355"/>
      <c r="C335" s="356"/>
      <c r="D335" s="356"/>
    </row>
    <row r="336" spans="2:4" x14ac:dyDescent="0.2">
      <c r="B336" s="355"/>
      <c r="C336" s="356"/>
      <c r="D336" s="356"/>
    </row>
    <row r="337" spans="2:4" x14ac:dyDescent="0.2">
      <c r="B337" s="355"/>
      <c r="C337" s="356"/>
      <c r="D337" s="356"/>
    </row>
    <row r="338" spans="2:4" x14ac:dyDescent="0.2">
      <c r="B338" s="355"/>
      <c r="C338" s="356"/>
      <c r="D338" s="356"/>
    </row>
    <row r="339" spans="2:4" x14ac:dyDescent="0.2">
      <c r="B339" s="355"/>
      <c r="C339" s="356"/>
      <c r="D339" s="356"/>
    </row>
    <row r="340" spans="2:4" x14ac:dyDescent="0.2">
      <c r="B340" s="355"/>
      <c r="C340" s="356"/>
      <c r="D340" s="356"/>
    </row>
    <row r="341" spans="2:4" x14ac:dyDescent="0.2">
      <c r="B341" s="355"/>
      <c r="C341" s="356"/>
      <c r="D341" s="356"/>
    </row>
    <row r="342" spans="2:4" x14ac:dyDescent="0.2">
      <c r="B342" s="355"/>
      <c r="C342" s="356"/>
      <c r="D342" s="356"/>
    </row>
  </sheetData>
  <sheetProtection password="EECE" sheet="1" objects="1" scenarios="1" formatColumns="0" formatRows="0"/>
  <customSheetViews>
    <customSheetView guid="{C3088B2E-F853-4D7E-B687-C6500891DFCB}" scale="110" showPageBreaks="1" fitToPage="1" printArea="1">
      <pane xSplit="3" ySplit="6" topLeftCell="D7" activePane="bottomRight" state="frozen"/>
      <selection pane="bottomRight"/>
      <pageMargins left="0.47244094488188998" right="0.47244094488188998" top="0.59055118110236204" bottom="0.59055118110236204" header="0.39370078740157499" footer="0.39370078740157499"/>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47244094488188998" right="0.47244094488188998" top="0.59055118110236204" bottom="0.59055118110236204" header="0.39370078740157499" footer="0.39370078740157499"/>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pageMargins left="0.47244094488188998" right="0.47244094488188998" top="0.59055118110236204" bottom="0.59055118110236204" header="0.39370078740157499" footer="0.39370078740157499"/>
      <pageSetup scale="80" fitToHeight="0" orientation="landscape" r:id="rId3"/>
      <headerFooter alignWithMargins="0">
        <oddFooter>&amp;L&amp;8&amp;D  &amp;T&amp;R&amp;8March 2014, Version 0.2</oddFooter>
      </headerFooter>
    </customSheetView>
  </customSheetViews>
  <mergeCells count="12">
    <mergeCell ref="B4:C5"/>
    <mergeCell ref="G1:M1"/>
    <mergeCell ref="E4:H4"/>
    <mergeCell ref="I4:I5"/>
    <mergeCell ref="K4:K5"/>
    <mergeCell ref="F2:N2"/>
    <mergeCell ref="P4:Q4"/>
    <mergeCell ref="N3:N5"/>
    <mergeCell ref="G3:H3"/>
    <mergeCell ref="L4:L5"/>
    <mergeCell ref="M4:M5"/>
    <mergeCell ref="J4:J5"/>
  </mergeCells>
  <conditionalFormatting sqref="P8:Q41">
    <cfRule type="cellIs" dxfId="172" priority="12" operator="greaterThan">
      <formula>0.5</formula>
    </cfRule>
    <cfRule type="cellIs" dxfId="171" priority="11" operator="lessThan">
      <formula>-0.5</formula>
    </cfRule>
    <cfRule type="containsText" dxfId="170" priority="7" operator="containsText" text="NV">
      <formula>NOT(ISERROR(SEARCH("NV",P8)))</formula>
    </cfRule>
  </conditionalFormatting>
  <conditionalFormatting sqref="E44:N55">
    <cfRule type="cellIs" dxfId="169" priority="10" operator="greaterThan">
      <formula>0.5</formula>
    </cfRule>
    <cfRule type="cellIs" dxfId="168" priority="9" operator="lessThan">
      <formula>-0.5</formula>
    </cfRule>
    <cfRule type="containsText" dxfId="167" priority="6" operator="containsText" text="NV">
      <formula>NOT(ISERROR(SEARCH("NV",E44)))</formula>
    </cfRule>
  </conditionalFormatting>
  <conditionalFormatting sqref="E45:N55">
    <cfRule type="cellIs" dxfId="166" priority="4" operator="greaterThan">
      <formula>0.5</formula>
    </cfRule>
    <cfRule type="cellIs" dxfId="165" priority="3" operator="lessThan">
      <formula>-0.5</formula>
    </cfRule>
    <cfRule type="containsText" dxfId="164" priority="2" operator="containsText" text="NV">
      <formula>NOT(ISERROR(SEARCH("NV",E45)))</formula>
    </cfRule>
  </conditionalFormatting>
  <conditionalFormatting sqref="E56:N73">
    <cfRule type="containsText" dxfId="163" priority="5" operator="containsText" text="check">
      <formula>NOT(ISERROR(SEARCH("check",E56)))</formula>
    </cfRule>
    <cfRule type="containsText" dxfId="162" priority="1" operator="containsText" text="NV">
      <formula>NOT(ISERROR(SEARCH("NV",E56)))</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CD4CE788C0924AAB9A9AF8274C3BA0" ma:contentTypeVersion="4" ma:contentTypeDescription="Create a new document." ma:contentTypeScope="" ma:versionID="273ab99c845a0ab368c691b7cbc8d5c9">
  <xsd:schema xmlns:xsd="http://www.w3.org/2001/XMLSchema" xmlns:xs="http://www.w3.org/2001/XMLSchema" xmlns:p="http://schemas.microsoft.com/office/2006/metadata/properties" xmlns:ns1="eeb0e057-f6f3-4ccc-94ab-253765c34222" xmlns:ns2="d6aed6fa-2026-4520-beb0-211d75a325c0" targetNamespace="http://schemas.microsoft.com/office/2006/metadata/properties" ma:root="true" ma:fieldsID="cc735bd373cf9519d82bcfd02363e949" ns1:_="">
    <xsd:import namespace="eeb0e057-f6f3-4ccc-94ab-253765c34222"/>
    <xsd:import namespace="d6aed6fa-2026-4520-beb0-211d75a325c0"/>
    <xsd:element name="properties">
      <xsd:complexType>
        <xsd:sequence>
          <xsd:element name="documentManagement">
            <xsd:complexType>
              <xsd:all>
                <xsd:element ref="ns2:MMSAuthor" minOccurs="0"/>
                <xsd:element ref="ns2:MMSCountriesTaxHTField0" minOccurs="0"/>
                <xsd:element ref="ns2:MMSTopicsTaxHTField0" minOccurs="0"/>
                <xsd:element ref="ns2:MMSClassificationTaxHTField0" minOccurs="0"/>
                <xsd:element ref="ns2:MMSDepartmentsTaxHTField1" minOccurs="0"/>
                <xsd:element ref="ns2:MMSDocumentTypes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b0e057-f6f3-4ccc-94ab-253765c34222" elementFormDefault="qualified">
    <xsd:import namespace="http://schemas.microsoft.com/office/2006/documentManagement/types"/>
    <xsd:import namespace="http://schemas.microsoft.com/office/infopath/2007/PartnerControls"/>
  </xsd:schema>
  <xsd:schema xmlns:xsd="http://www.w3.org/2001/XMLSchema" xmlns:xs="http://www.w3.org/2001/XMLSchema" xmlns:dms="http://schemas.microsoft.com/office/2006/documentManagement/types" xmlns:pc="http://schemas.microsoft.com/office/infopath/2007/PartnerControls" targetNamespace="d6aed6fa-2026-4520-beb0-211d75a325c0" elementFormDefault="qualified">
    <xsd:import namespace="http://schemas.microsoft.com/office/2006/documentManagement/types"/>
    <xsd:import namespace="http://schemas.microsoft.com/office/infopath/2007/PartnerControls"/>
    <xsd:element name="MMSAuthor" ma:index="0" nillable="true" ma:displayName="MMSAuthor" ma:default="" ma:internalName="MMSAuthor">
      <xsd:simpleType>
        <xsd:restriction base="dms:Text"/>
      </xsd:simpleType>
    </xsd:element>
    <xsd:element name="MMSCountriesTaxHTField0" ma:index="1" nillable="true" ma:displayName="MMSCountriesTaxHTField0" ma:default="&lt;Terms xmlns=&quot;http://schemas.microsoft.com/office/infopath/2007/PartnerControls&quot;&gt;&lt;/Terms&gt;" ma:internalName="MMSCountriesTaxHTField0">
      <xsd:simpleType>
        <xsd:restriction base="dms:Text"/>
      </xsd:simpleType>
    </xsd:element>
    <xsd:element name="MMSTopicsTaxHTField0" ma:index="2" nillable="true" ma:displayName="MMSTopicsTaxHTField0" ma:default="&lt;Terms xmlns=&quot;http://schemas.microsoft.com/office/infopath/2007/PartnerControls&quot;&gt;&lt;/Terms&gt;" ma:internalName="MMSTopicsTaxHTField0">
      <xsd:simpleType>
        <xsd:restriction base="dms:Text"/>
      </xsd:simpleType>
    </xsd:element>
    <xsd:element name="MMSClassificationTaxHTField0" ma:index="3" nillable="true" ma:displayName="MMSClassificationTaxHTField0" ma:default="&lt;Terms xmlns=&quot;http://schemas.microsoft.com/office/infopath/2007/PartnerControls&quot;&gt;&lt;TermInfo xmlns=&quot;http://schemas.microsoft.com/office/infopath/2007/PartnerControls&quot;&gt;&lt;TermName xmlns=&quot;http://schemas.microsoft.com/office/infopath/2007/PartnerControls&quot;&gt;For Official Use Only&lt;/TermName&gt;&lt;TermId xmlns=&quot;http://schemas.microsoft.com/office/infopath/2007/PartnerControls&quot;&gt;ceebc80d-5bab-57db-aa4c-a446741f09ad&lt;/TermId&gt;&lt;/TermInfo&gt;&lt;/Terms&gt;" ma:internalName="MMSClassificationTaxHTField0">
      <xsd:simpleType>
        <xsd:restriction base="dms:Text"/>
      </xsd:simpleType>
    </xsd:element>
    <xsd:element name="MMSDepartmentsTaxHTField1" ma:index="4" nillable="true" ma:displayName="MMSDepartmentsTaxHTField1" ma:default="&lt;Terms xmlns=&quot;http://schemas.microsoft.com/office/infopath/2007/PartnerControls&quot;&gt;&lt;TermInfo xmlns=&quot;http://schemas.microsoft.com/office/infopath/2007/PartnerControls&quot;&gt;&lt;TermName xmlns=&quot;http://schemas.microsoft.com/office/infopath/2007/PartnerControls&quot;&gt;STA&lt;/TermName&gt;&lt;TermId xmlns=&quot;http://schemas.microsoft.com/office/infopath/2007/PartnerControls&quot;&gt;7b3d1844-d7af-4b54-b0a3-e8b52b3791bc&lt;/TermId&gt;&lt;/TermInfo&gt;&lt;/Terms&gt;" ma:internalName="MMSDepartmentsTaxHTField1">
      <xsd:simpleType>
        <xsd:restriction base="dms:Text"/>
      </xsd:simpleType>
    </xsd:element>
    <xsd:element name="MMSDocumentTypesTaxHTField0" ma:index="5" nillable="true" ma:displayName="MMSDocumentTypesTaxHTField0" ma:default="&lt;Terms xmlns=&quot;http://schemas.microsoft.com/office/infopath/2007/PartnerControls&quot;&gt;&lt;/Terms&gt;" ma:internalName="MMSDocumentTypesTaxHTField0">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ct:contentTypeSchema>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MMSAuthor xmlns="d6aed6fa-2026-4520-beb0-211d75a325c0"/>
    <MMSCountriesTaxHTField0 xmlns="d6aed6fa-2026-4520-beb0-211d75a325c0">
      <Terms xmlns="http://schemas.microsoft.com/office/infopath/2007/PartnerControls"/>
    </MMSCountriesTaxHTField0>
    <MMSTopicsTaxHTField0 xmlns="d6aed6fa-2026-4520-beb0-211d75a325c0">
      <Terms xmlns="http://schemas.microsoft.com/office/infopath/2007/PartnerControls"/>
    </MMSTopicsTaxHTField0>
    <MMSClassificationTaxHTField0 xmlns="d6aed6fa-2026-4520-beb0-211d75a325c0">
      <Terms xmlns="http://schemas.microsoft.com/office/infopath/2007/PartnerControls">
        <TermInfo xmlns="http://schemas.microsoft.com/office/infopath/2007/PartnerControls">
          <TermName xmlns="http://schemas.microsoft.com/office/infopath/2007/PartnerControls">For Official Use Only</TermName>
          <TermId xmlns="http://schemas.microsoft.com/office/infopath/2007/PartnerControls">ceebc80d-5bab-57db-aa4c-a446741f09ad</TermId>
        </TermInfo>
      </Terms>
    </MMSClassificationTaxHTField0>
    <MMSDepartmentsTaxHTField1 xmlns="d6aed6fa-2026-4520-beb0-211d75a325c0">
      <Terms xmlns="http://schemas.microsoft.com/office/infopath/2007/PartnerControls">
        <TermInfo xmlns="http://schemas.microsoft.com/office/infopath/2007/PartnerControls">
          <TermName xmlns="http://schemas.microsoft.com/office/infopath/2007/PartnerControls">STA</TermName>
          <TermId xmlns="http://schemas.microsoft.com/office/infopath/2007/PartnerControls">7b3d1844-d7af-4b54-b0a3-e8b52b3791bc</TermId>
        </TermInfo>
      </Terms>
    </MMSDepartmentsTaxHTField1>
    <MMSDocumentTypesTaxHTField0 xmlns="d6aed6fa-2026-4520-beb0-211d75a325c0">
      <Terms xmlns="http://schemas.microsoft.com/office/infopath/2007/PartnerControls"/>
    </MMSDocumentTypesTaxHTField0>
  </documentManagement>
</p:properties>
</file>

<file path=customXml/itemProps1.xml><?xml version="1.0" encoding="utf-8"?>
<ds:datastoreItem xmlns:ds="http://schemas.openxmlformats.org/officeDocument/2006/customXml" ds:itemID="{CFA01330-14A1-4347-A117-D4993E097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ee3e2c-6582-4549-9afa-575e8dac0a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eeb0e057-f6f3-4ccc-94ab-253765c34222"/>
    <ds:schemaRef ds:uri="d6aed6fa-2026-4520-beb0-211d75a325c0"/>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BBB4F38B-0799-4886-B61C-8DBB46B47F73}">
  <ds:schemaRefs>
    <ds:schemaRef ds:uri="http://schemas.microsoft.com/office/2006/metadata/properties"/>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f0ee3e2c-6582-4549-9afa-575e8dac0aa5"/>
    <ds:schemaRef ds:uri="d6aed6fa-2026-4520-beb0-211d75a325c0"/>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68</vt:i4>
      </vt:variant>
    </vt:vector>
  </HeadingPairs>
  <TitlesOfParts>
    <vt:vector size="91" baseType="lpstr">
      <vt:lpstr>Coverpage</vt:lpstr>
      <vt:lpstr>StatementI</vt:lpstr>
      <vt:lpstr>StatementII</vt:lpstr>
      <vt:lpstr>StatementIII</vt:lpstr>
      <vt:lpstr>StatementIV</vt:lpstr>
      <vt:lpstr>Table1</vt:lpstr>
      <vt:lpstr>Table2</vt:lpstr>
      <vt:lpstr>Table3</vt:lpstr>
      <vt:lpstr>Table4</vt:lpstr>
      <vt:lpstr>Table5</vt:lpstr>
      <vt:lpstr>Table6</vt:lpstr>
      <vt:lpstr>Table6A</vt:lpstr>
      <vt:lpstr>Table6B</vt:lpstr>
      <vt:lpstr>Table7</vt:lpstr>
      <vt:lpstr>Table8A</vt:lpstr>
      <vt:lpstr>Table8B</vt:lpstr>
      <vt:lpstr>Table9</vt:lpstr>
      <vt:lpstr>Annex1</vt:lpstr>
      <vt:lpstr>Annex2</vt:lpstr>
      <vt:lpstr>Consolidation Checks</vt:lpstr>
      <vt:lpstr>OtherThanCashData Checks Report</vt:lpstr>
      <vt:lpstr>Cash Data Checks Report</vt:lpstr>
      <vt:lpstr>Report Form</vt:lpstr>
      <vt:lpstr>Annex1!Área_de_impresión</vt:lpstr>
      <vt:lpstr>Annex2!Área_de_impresión</vt:lpstr>
      <vt:lpstr>'Cash Data Checks Report'!Área_de_impresión</vt:lpstr>
      <vt:lpstr>Coverpage!Área_de_impresión</vt:lpstr>
      <vt:lpstr>'OtherThanCashData Checks Report'!Área_de_impresión</vt:lpstr>
      <vt:lpstr>StatementI!Área_de_impresión</vt:lpstr>
      <vt:lpstr>StatementII!Área_de_impresión</vt:lpstr>
      <vt:lpstr>StatementIII!Área_de_impresión</vt:lpstr>
      <vt:lpstr>StatementIV!Área_de_impresión</vt:lpstr>
      <vt:lpstr>Table1!Área_de_impresión</vt:lpstr>
      <vt:lpstr>Table2!Área_de_impresión</vt:lpstr>
      <vt:lpstr>Table3!Área_de_impresión</vt:lpstr>
      <vt:lpstr>Table4!Área_de_impresión</vt:lpstr>
      <vt:lpstr>Table5!Área_de_impresión</vt:lpstr>
      <vt:lpstr>Table6!Área_de_impresión</vt:lpstr>
      <vt:lpstr>Table6A!Área_de_impresión</vt:lpstr>
      <vt:lpstr>Table6B!Área_de_impresión</vt:lpstr>
      <vt:lpstr>Table7!Área_de_impresión</vt:lpstr>
      <vt:lpstr>Table8A!Área_de_impresión</vt:lpstr>
      <vt:lpstr>Table8B!Área_de_impresión</vt:lpstr>
      <vt:lpstr>Table9!Área_de_impresión</vt:lpstr>
      <vt:lpstr>DATA_ANNEX_1</vt:lpstr>
      <vt:lpstr>DATA_STATEMENT_II</vt:lpstr>
      <vt:lpstr>DATA_TABLE_1</vt:lpstr>
      <vt:lpstr>DATA_TABLE_2</vt:lpstr>
      <vt:lpstr>DATA_TABLE_3</vt:lpstr>
      <vt:lpstr>DATA_TABLE_4</vt:lpstr>
      <vt:lpstr>DATA_TABLE_5</vt:lpstr>
      <vt:lpstr>DATA_TABLE_6</vt:lpstr>
      <vt:lpstr>DATA_TABLE_6A</vt:lpstr>
      <vt:lpstr>DATA_TABLE_6B</vt:lpstr>
      <vt:lpstr>DATA_TABLE_7</vt:lpstr>
      <vt:lpstr>DATA_TABLE_8A</vt:lpstr>
      <vt:lpstr>DATA_TABLE_8B</vt:lpstr>
      <vt:lpstr>DATA_TABLE_9</vt:lpstr>
      <vt:lpstr>METADATA_COVERPAGE_1</vt:lpstr>
      <vt:lpstr>METADATA_COVERPAGE_2</vt:lpstr>
      <vt:lpstr>Report_Version_Number</vt:lpstr>
      <vt:lpstr>Report_Version_Tag</vt:lpstr>
      <vt:lpstr>Reporting_Alternate_Sender_Email</vt:lpstr>
      <vt:lpstr>Reporting_Alternate_Sender_Name</vt:lpstr>
      <vt:lpstr>Reporting_Compiling_Organization</vt:lpstr>
      <vt:lpstr>Reporting_Country_Code</vt:lpstr>
      <vt:lpstr>Reporting_Country_Fiscal_End_Day</vt:lpstr>
      <vt:lpstr>Reporting_Country_Fiscal_End_Month</vt:lpstr>
      <vt:lpstr>Reporting_Country_Name</vt:lpstr>
      <vt:lpstr>Reporting_Currency_Blank</vt:lpstr>
      <vt:lpstr>Reporting_Currency_Code</vt:lpstr>
      <vt:lpstr>Reporting_Currency_Name</vt:lpstr>
      <vt:lpstr>Reporting_Date</vt:lpstr>
      <vt:lpstr>Reporting_Period_Code</vt:lpstr>
      <vt:lpstr>Reporting_Period_Std_Code</vt:lpstr>
      <vt:lpstr>Reporting_Scale_Name</vt:lpstr>
      <vt:lpstr>Reporting_Sender_Email</vt:lpstr>
      <vt:lpstr>Reporting_Sender_Name</vt:lpstr>
      <vt:lpstr>Annex1!Títulos_a_imprimir</vt:lpstr>
      <vt:lpstr>StatementI!Títulos_a_imprimir</vt:lpstr>
      <vt:lpstr>StatementII!Títulos_a_imprimir</vt:lpstr>
      <vt:lpstr>StatementIV!Títulos_a_imprimir</vt:lpstr>
      <vt:lpstr>Table1!Títulos_a_imprimir</vt:lpstr>
      <vt:lpstr>Table2!Títulos_a_imprimir</vt:lpstr>
      <vt:lpstr>Table3!Títulos_a_imprimir</vt:lpstr>
      <vt:lpstr>Table4!Títulos_a_imprimir</vt:lpstr>
      <vt:lpstr>Table5!Títulos_a_imprimir</vt:lpstr>
      <vt:lpstr>Table6!Títulos_a_imprimir</vt:lpstr>
      <vt:lpstr>Table6A!Títulos_a_imprimir</vt:lpstr>
      <vt:lpstr>Table7!Títulos_a_imprimir</vt:lpstr>
      <vt:lpstr>Table9!Títulos_a_imprimir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GFSYQ_GFSM2014_Template - Spanish</dc:title>
  <dc:creator>Camilo Alejandro Aguirre Matallana</dc:creator>
  <cp:lastModifiedBy>Rosalvina Robles Hernandez</cp:lastModifiedBy>
  <dcterms:created xsi:type="dcterms:W3CDTF">2016-10-18T15:28:57Z</dcterms:created>
  <dcterms:modified xsi:type="dcterms:W3CDTF">2017-04-03T17:02:11Z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0x010100004051DBB1F74988811B5A3CCD41AD5E00B0718663D3B14466BB7828D11E87E1AE006186CE14888FCD4EA225B0DE96BE31B1</vt:lpwstr>
  </property>
  <property fmtid="{D5CDD505-2E9C-101B-9397-08002B2CF9AE}" pid="3" name="MMSClassification">
    <vt:lpwstr>1</vt:lpwstr>
  </property>
  <property fmtid="{D5CDD505-2E9C-101B-9397-08002B2CF9AE}" pid="4" name="MMSTopics">
    <vt:lpwstr/>
  </property>
  <property fmtid="{D5CDD505-2E9C-101B-9397-08002B2CF9AE}" pid="5" name="MMSDepartments">
    <vt:lpwstr>13</vt:lpwstr>
  </property>
  <property fmtid="{D5CDD505-2E9C-101B-9397-08002B2CF9AE}" pid="6" name="MMSCountries">
    <vt:lpwstr/>
  </property>
</Properties>
</file>