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Mis documentos\2025\CONTADURIAGN\Riesgos\Actualización Riesgos\Matriz aprobada\Matrices independientes\Matriz publicada\"/>
    </mc:Choice>
  </mc:AlternateContent>
  <xr:revisionPtr revIDLastSave="0" documentId="13_ncr:1_{9091AA15-C23F-44FC-8062-D844A13BA45A}" xr6:coauthVersionLast="47" xr6:coauthVersionMax="47" xr10:uidLastSave="{00000000-0000-0000-0000-000000000000}"/>
  <workbookProtection workbookAlgorithmName="SHA-512" workbookHashValue="k/BiXnCbjXonV/aQlZOz8Ca2KNNIA/536OaEJr+823nIUf8mz5RK9WUK3TvPrktYL5o4fzOmeq0rEcddo0hRhg==" workbookSaltValue="yXTz+Ledku67paOis+NFdQ==" workbookSpinCount="100000" lockStructure="1"/>
  <bookViews>
    <workbookView xWindow="-110" yWindow="-110" windowWidth="21820" windowHeight="13900" tabRatio="871" firstSheet="1" activeTab="1" xr2:uid="{5314024A-3F7F-47F7-9231-1268ABB91780}"/>
  </bookViews>
  <sheets>
    <sheet name="Consolidado" sheetId="48" state="hidden" r:id="rId1"/>
    <sheet name="PI" sheetId="41" r:id="rId2"/>
    <sheet name="CPU" sheetId="45" r:id="rId3"/>
    <sheet name="NOR" sheetId="44" r:id="rId4"/>
    <sheet name="CEN" sheetId="43" r:id="rId5"/>
    <sheet name="CON" sheetId="51" r:id="rId6"/>
    <sheet name="GTH" sheetId="54" r:id="rId7"/>
    <sheet name="GAD" sheetId="53" r:id="rId8"/>
    <sheet name="GFI" sheetId="50" r:id="rId9"/>
    <sheet name="GTI" sheetId="52" r:id="rId10"/>
    <sheet name="GJU" sheetId="46" r:id="rId11"/>
    <sheet name="CYE" sheetId="42" r:id="rId12"/>
    <sheet name="Probabilidad-Impacto" sheetId="10" state="hidden" r:id="rId13"/>
    <sheet name="Datos" sheetId="24" state="hidden" r:id="rId14"/>
  </sheets>
  <externalReferences>
    <externalReference r:id="rId15"/>
  </externalReferences>
  <definedNames>
    <definedName name="_xlnm._FilterDatabase" localSheetId="0" hidden="1">Consolidado!$A$15:$CA$167</definedName>
    <definedName name="CALIFICACION">#REF!</definedName>
    <definedName name="Dimensiones">#REF!</definedName>
    <definedName name="Estrategias">#REF!</definedName>
    <definedName name="Evento_Externo">Datos!$L$10:$L$13</definedName>
    <definedName name="Infraestructura">Datos!$K$10:$K$12</definedName>
    <definedName name="Lista_proceso">[1]PA_SERVCIUDA!$F$2</definedName>
    <definedName name="Lista_reporte">[1]REPORTE!$C$5</definedName>
    <definedName name="Objetivo_1">#REF!</definedName>
    <definedName name="Objetivo_2">#REF!</definedName>
    <definedName name="Objetivo_3">#REF!</definedName>
    <definedName name="Objetivo_4">#REF!</definedName>
    <definedName name="Objetivo_5">#REF!</definedName>
    <definedName name="objetivos_institucionales">#REF!</definedName>
    <definedName name="Planes_institucionales">#REF!</definedName>
    <definedName name="Politica">#REF!</definedName>
    <definedName name="PROBABILIDAD">#REF!</definedName>
    <definedName name="Proceso">#REF!</definedName>
    <definedName name="Procesos">Datos!$H$10:$H$13</definedName>
    <definedName name="Recursos">#REF!</definedName>
    <definedName name="SERVCIUDA">#REF!</definedName>
    <definedName name="SERVICIO_AL_CIUDADANO_Y_PARTICIPACION">#REF!</definedName>
    <definedName name="Talento_Humano">Datos!$I$10:$I$12</definedName>
    <definedName name="Tecnología">Datos!$J$10:$J$12</definedName>
    <definedName name="Tipo_indicador">#REF!</definedName>
    <definedName name="TipoControl">#REF!</definedName>
    <definedName name="Unidad_medida">#REF!</definedName>
    <definedName name="Valor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53" i="54" l="1"/>
  <c r="AQ49" i="54"/>
  <c r="AQ45" i="54"/>
  <c r="AQ41" i="54"/>
  <c r="AQ37" i="54"/>
  <c r="AQ33" i="54"/>
  <c r="AQ29" i="54"/>
  <c r="AQ21" i="54"/>
  <c r="BE56" i="54"/>
  <c r="BD56" i="54"/>
  <c r="BC56" i="54"/>
  <c r="BE55" i="54"/>
  <c r="BD55" i="54"/>
  <c r="BC55" i="54"/>
  <c r="BE54" i="54"/>
  <c r="BD54" i="54"/>
  <c r="BC54" i="54"/>
  <c r="BE53" i="54"/>
  <c r="BD53" i="54"/>
  <c r="BC53" i="54"/>
  <c r="BE52" i="54"/>
  <c r="BD52" i="54"/>
  <c r="BC52" i="54"/>
  <c r="BE51" i="54"/>
  <c r="BD51" i="54"/>
  <c r="BC51" i="54"/>
  <c r="BE50" i="54"/>
  <c r="BD50" i="54"/>
  <c r="BC50" i="54"/>
  <c r="BE49" i="54"/>
  <c r="BD49" i="54"/>
  <c r="BC49" i="54"/>
  <c r="BE48" i="54"/>
  <c r="BD48" i="54"/>
  <c r="BC48" i="54"/>
  <c r="BE47" i="54"/>
  <c r="BD47" i="54"/>
  <c r="BC47" i="54"/>
  <c r="BE46" i="54"/>
  <c r="BD46" i="54"/>
  <c r="BC46" i="54"/>
  <c r="BE45" i="54"/>
  <c r="BD45" i="54"/>
  <c r="BC45" i="54"/>
  <c r="BE44" i="54"/>
  <c r="BD44" i="54"/>
  <c r="BC44" i="54"/>
  <c r="BE43" i="54"/>
  <c r="BD43" i="54"/>
  <c r="BC43" i="54"/>
  <c r="BE42" i="54"/>
  <c r="BD42" i="54"/>
  <c r="BC42" i="54"/>
  <c r="BE41" i="54"/>
  <c r="BD41" i="54"/>
  <c r="BC41" i="54"/>
  <c r="BE40" i="54"/>
  <c r="BD40" i="54"/>
  <c r="BC40" i="54"/>
  <c r="BE39" i="54"/>
  <c r="BD39" i="54"/>
  <c r="BC39" i="54"/>
  <c r="BE38" i="54"/>
  <c r="BD38" i="54"/>
  <c r="BC38" i="54"/>
  <c r="BE37" i="54"/>
  <c r="BD37" i="54"/>
  <c r="BC37" i="54"/>
  <c r="BE36" i="54"/>
  <c r="BD36" i="54"/>
  <c r="BC36" i="54"/>
  <c r="BE35" i="54"/>
  <c r="BD35" i="54"/>
  <c r="BC35" i="54"/>
  <c r="BD34" i="54"/>
  <c r="BC34" i="54"/>
  <c r="BE34" i="54" s="1"/>
  <c r="BD33" i="54"/>
  <c r="BC33" i="54"/>
  <c r="BE33" i="54" s="1"/>
  <c r="BE32" i="54"/>
  <c r="BD32" i="54"/>
  <c r="BC32" i="54"/>
  <c r="BE31" i="54"/>
  <c r="BD31" i="54"/>
  <c r="BC31" i="54"/>
  <c r="BE30" i="54"/>
  <c r="BD30" i="54"/>
  <c r="BC30" i="54"/>
  <c r="BD29" i="54"/>
  <c r="BC29" i="54"/>
  <c r="BE29" i="54" s="1"/>
  <c r="BE28" i="54"/>
  <c r="BD28" i="54"/>
  <c r="BC28" i="54"/>
  <c r="BE27" i="54"/>
  <c r="BD27" i="54"/>
  <c r="BC27" i="54"/>
  <c r="BE26" i="54"/>
  <c r="BD26" i="54"/>
  <c r="BC26" i="54"/>
  <c r="BE25" i="54"/>
  <c r="BC25" i="54"/>
  <c r="BD25" i="54" s="1"/>
  <c r="BE24" i="54"/>
  <c r="BC24" i="54"/>
  <c r="BD24" i="54" s="1"/>
  <c r="BE23" i="54"/>
  <c r="BC23" i="54"/>
  <c r="BD23" i="54" s="1"/>
  <c r="BE22" i="54"/>
  <c r="BD22" i="54"/>
  <c r="BC22" i="54"/>
  <c r="BD21" i="54"/>
  <c r="BC21" i="54"/>
  <c r="BE21" i="54" s="1"/>
  <c r="BE20" i="54"/>
  <c r="BD20" i="54"/>
  <c r="BC20" i="54"/>
  <c r="BE19" i="54"/>
  <c r="BD19" i="54"/>
  <c r="BC19" i="54"/>
  <c r="BE18" i="54"/>
  <c r="BD18" i="54"/>
  <c r="BC18" i="54"/>
  <c r="BD17" i="54"/>
  <c r="BC17" i="54"/>
  <c r="BE17" i="54" s="1"/>
  <c r="AQ17" i="54"/>
  <c r="BF75" i="48"/>
  <c r="BE75" i="48"/>
  <c r="BD75" i="48"/>
  <c r="BF74" i="48"/>
  <c r="BE74" i="48"/>
  <c r="BD74" i="48"/>
  <c r="BE73" i="48"/>
  <c r="BD73" i="48"/>
  <c r="BF73" i="48" s="1"/>
  <c r="BE72" i="48"/>
  <c r="BD72" i="48"/>
  <c r="BF72" i="48" s="1"/>
  <c r="AR72" i="48"/>
  <c r="AQ49" i="53"/>
  <c r="AQ45" i="53"/>
  <c r="AQ41" i="53"/>
  <c r="AQ37" i="53"/>
  <c r="AQ33" i="53"/>
  <c r="AQ25" i="53"/>
  <c r="AQ21" i="53"/>
  <c r="BE52" i="53"/>
  <c r="BD52" i="53"/>
  <c r="BC52" i="53"/>
  <c r="BE51" i="53"/>
  <c r="BD51" i="53"/>
  <c r="BC51" i="53"/>
  <c r="BE50" i="53"/>
  <c r="BD50" i="53"/>
  <c r="BC50" i="53"/>
  <c r="BE49" i="53"/>
  <c r="BD49" i="53"/>
  <c r="BC49" i="53"/>
  <c r="BE48" i="53"/>
  <c r="BD48" i="53"/>
  <c r="BC48" i="53"/>
  <c r="BE47" i="53"/>
  <c r="BD47" i="53"/>
  <c r="BC47" i="53"/>
  <c r="BE46" i="53"/>
  <c r="BD46" i="53"/>
  <c r="BC46" i="53"/>
  <c r="BE45" i="53"/>
  <c r="BD45" i="53"/>
  <c r="BC45" i="53"/>
  <c r="BE44" i="53"/>
  <c r="BD44" i="53"/>
  <c r="BC44" i="53"/>
  <c r="BE43" i="53"/>
  <c r="BD43" i="53"/>
  <c r="BC43" i="53"/>
  <c r="BE42" i="53"/>
  <c r="BD42" i="53"/>
  <c r="BC42" i="53"/>
  <c r="BE41" i="53"/>
  <c r="BD41" i="53"/>
  <c r="BC41" i="53"/>
  <c r="BE40" i="53"/>
  <c r="BD40" i="53"/>
  <c r="BC40" i="53"/>
  <c r="BE39" i="53"/>
  <c r="BD39" i="53"/>
  <c r="BC39" i="53"/>
  <c r="BE38" i="53"/>
  <c r="BD38" i="53"/>
  <c r="BC38" i="53"/>
  <c r="BE37" i="53"/>
  <c r="BD37" i="53"/>
  <c r="BC37" i="53"/>
  <c r="BE36" i="53"/>
  <c r="BD36" i="53"/>
  <c r="BC36" i="53"/>
  <c r="BE35" i="53"/>
  <c r="BD35" i="53"/>
  <c r="BC35" i="53"/>
  <c r="BE34" i="53"/>
  <c r="BD34" i="53"/>
  <c r="BC34" i="53"/>
  <c r="BE33" i="53"/>
  <c r="BD33" i="53"/>
  <c r="BC33" i="53"/>
  <c r="BE32" i="53"/>
  <c r="BD32" i="53"/>
  <c r="BC32" i="53"/>
  <c r="BE31" i="53"/>
  <c r="BD31" i="53"/>
  <c r="BC31" i="53"/>
  <c r="BE30" i="53"/>
  <c r="BD30" i="53"/>
  <c r="BC30" i="53"/>
  <c r="BD29" i="53"/>
  <c r="BC29" i="53"/>
  <c r="BE29" i="53" s="1"/>
  <c r="BE28" i="53"/>
  <c r="BD28" i="53"/>
  <c r="BC28" i="53"/>
  <c r="BD27" i="53"/>
  <c r="BC27" i="53"/>
  <c r="BE27" i="53" s="1"/>
  <c r="BD26" i="53"/>
  <c r="BC26" i="53"/>
  <c r="BE26" i="53" s="1"/>
  <c r="BE25" i="53"/>
  <c r="BD25" i="53"/>
  <c r="BC25" i="53"/>
  <c r="BE23" i="53"/>
  <c r="BD23" i="53"/>
  <c r="BC23" i="53"/>
  <c r="BE22" i="53"/>
  <c r="BD22" i="53"/>
  <c r="BC22" i="53"/>
  <c r="BE21" i="53"/>
  <c r="BD21" i="53"/>
  <c r="BC21" i="53"/>
  <c r="BE19" i="53"/>
  <c r="BD19" i="53"/>
  <c r="BC19" i="53"/>
  <c r="BD18" i="53"/>
  <c r="BC18" i="53"/>
  <c r="BE18" i="53" s="1"/>
  <c r="BD17" i="53"/>
  <c r="BC17" i="53"/>
  <c r="BE17" i="53" s="1"/>
  <c r="AQ17" i="53"/>
  <c r="BF139" i="48"/>
  <c r="BE139" i="48"/>
  <c r="BD139" i="48"/>
  <c r="BF138" i="48"/>
  <c r="BE138" i="48"/>
  <c r="BD138" i="48"/>
  <c r="BF137" i="48"/>
  <c r="BE137" i="48"/>
  <c r="BD137" i="48"/>
  <c r="BE136" i="48"/>
  <c r="BD136" i="48"/>
  <c r="BF136" i="48" s="1"/>
  <c r="AR136" i="48"/>
  <c r="AP136" i="48"/>
  <c r="L136" i="48"/>
  <c r="AP72" i="48"/>
  <c r="AO72" i="48"/>
  <c r="AL72" i="48"/>
  <c r="AK72" i="48"/>
  <c r="AJ72" i="48"/>
  <c r="L72" i="48"/>
  <c r="AO53" i="54"/>
  <c r="AP53" i="54" s="1"/>
  <c r="AN53" i="54"/>
  <c r="AK53" i="54"/>
  <c r="AJ53" i="54"/>
  <c r="AI53" i="54"/>
  <c r="K53" i="54"/>
  <c r="AO49" i="54"/>
  <c r="AN49" i="54"/>
  <c r="AK49" i="54"/>
  <c r="AJ49" i="54"/>
  <c r="AI49" i="54"/>
  <c r="K49" i="54"/>
  <c r="AO45" i="54"/>
  <c r="AN45" i="54"/>
  <c r="AK45" i="54"/>
  <c r="AJ45" i="54"/>
  <c r="AI45" i="54"/>
  <c r="K45" i="54"/>
  <c r="AO41" i="54"/>
  <c r="AP41" i="54" s="1"/>
  <c r="AN41" i="54"/>
  <c r="AK41" i="54"/>
  <c r="AJ41" i="54"/>
  <c r="AI41" i="54"/>
  <c r="K41" i="54"/>
  <c r="AO37" i="54"/>
  <c r="AP37" i="54" s="1"/>
  <c r="AN37" i="54"/>
  <c r="AK37" i="54"/>
  <c r="AJ37" i="54"/>
  <c r="AI37" i="54"/>
  <c r="K37" i="54"/>
  <c r="AO33" i="54"/>
  <c r="AS33" i="54" s="1"/>
  <c r="AT33" i="54" s="1"/>
  <c r="AN33" i="54"/>
  <c r="AK33" i="54"/>
  <c r="AJ33" i="54"/>
  <c r="AI33" i="54"/>
  <c r="K33" i="54"/>
  <c r="AR29" i="54"/>
  <c r="AO29" i="54"/>
  <c r="AN29" i="54"/>
  <c r="AK29" i="54"/>
  <c r="AJ29" i="54"/>
  <c r="AI29" i="54"/>
  <c r="K29" i="54"/>
  <c r="AN25" i="54"/>
  <c r="AO25" i="54" s="1"/>
  <c r="AK25" i="54"/>
  <c r="AJ25" i="54"/>
  <c r="AQ25" i="54" s="1"/>
  <c r="AI25" i="54"/>
  <c r="K25" i="54"/>
  <c r="AR21" i="54"/>
  <c r="AP21" i="54"/>
  <c r="AO21" i="54"/>
  <c r="AN21" i="54"/>
  <c r="AK21" i="54"/>
  <c r="AJ21" i="54"/>
  <c r="AI21" i="54"/>
  <c r="K21" i="54"/>
  <c r="AO17" i="54"/>
  <c r="AN17" i="54"/>
  <c r="AK17" i="54"/>
  <c r="AJ17" i="54"/>
  <c r="AI17" i="54"/>
  <c r="K17" i="54"/>
  <c r="AP33" i="54" l="1"/>
  <c r="BF33" i="54"/>
  <c r="BG33" i="54" s="1"/>
  <c r="BH17" i="54"/>
  <c r="BI17" i="54" s="1"/>
  <c r="BF25" i="54"/>
  <c r="BG25" i="54" s="1"/>
  <c r="BH49" i="54"/>
  <c r="BI49" i="54" s="1"/>
  <c r="AT136" i="48"/>
  <c r="AU136" i="48" s="1"/>
  <c r="BF21" i="54"/>
  <c r="BG21" i="54" s="1"/>
  <c r="AS53" i="54"/>
  <c r="AT53" i="54" s="1"/>
  <c r="BH45" i="54"/>
  <c r="BI45" i="54" s="1"/>
  <c r="AS41" i="54"/>
  <c r="AT41" i="54" s="1"/>
  <c r="BH37" i="54"/>
  <c r="BI37" i="54" s="1"/>
  <c r="BI136" i="48"/>
  <c r="BJ136" i="48" s="1"/>
  <c r="BI72" i="48"/>
  <c r="BJ72" i="48" s="1"/>
  <c r="AQ136" i="48"/>
  <c r="BG136" i="48"/>
  <c r="AS136" i="48"/>
  <c r="AT72" i="48"/>
  <c r="AU72" i="48" s="1"/>
  <c r="AQ72" i="48"/>
  <c r="BG72" i="48"/>
  <c r="AS72" i="48"/>
  <c r="AS17" i="54"/>
  <c r="AT17" i="54" s="1"/>
  <c r="BH33" i="54"/>
  <c r="BI33" i="54" s="1"/>
  <c r="BF37" i="54"/>
  <c r="BG37" i="54" s="1"/>
  <c r="BH29" i="54"/>
  <c r="BI29" i="54" s="1"/>
  <c r="AR33" i="54"/>
  <c r="BF53" i="54"/>
  <c r="BG53" i="54" s="1"/>
  <c r="AS29" i="54"/>
  <c r="AT29" i="54" s="1"/>
  <c r="BF45" i="54"/>
  <c r="BG45" i="54" s="1"/>
  <c r="AS45" i="54"/>
  <c r="AT45" i="54" s="1"/>
  <c r="AS21" i="54"/>
  <c r="AT21" i="54" s="1"/>
  <c r="BF41" i="54"/>
  <c r="AS49" i="54"/>
  <c r="AT49" i="54" s="1"/>
  <c r="BH25" i="54"/>
  <c r="BI25" i="54" s="1"/>
  <c r="AR25" i="54"/>
  <c r="AS37" i="54"/>
  <c r="AT37" i="54" s="1"/>
  <c r="AS25" i="54"/>
  <c r="AT25" i="54" s="1"/>
  <c r="AR45" i="54"/>
  <c r="AP29" i="54"/>
  <c r="BF29" i="54"/>
  <c r="AR53" i="54"/>
  <c r="BH53" i="54"/>
  <c r="BI53" i="54" s="1"/>
  <c r="AP17" i="54"/>
  <c r="BF17" i="54"/>
  <c r="AR41" i="54"/>
  <c r="BH41" i="54"/>
  <c r="BI41" i="54" s="1"/>
  <c r="AP49" i="54"/>
  <c r="BF49" i="54"/>
  <c r="BH21" i="54"/>
  <c r="BI21" i="54" s="1"/>
  <c r="AP25" i="54"/>
  <c r="AR49" i="54"/>
  <c r="AR17" i="54"/>
  <c r="AR37" i="54"/>
  <c r="AP45" i="54"/>
  <c r="BJ41" i="54" l="1"/>
  <c r="BK41" i="54" s="1"/>
  <c r="BJ45" i="54"/>
  <c r="BK45" i="54" s="1"/>
  <c r="BG41" i="54"/>
  <c r="BJ37" i="54"/>
  <c r="BK37" i="54" s="1"/>
  <c r="BK136" i="48"/>
  <c r="BL136" i="48" s="1"/>
  <c r="BH136" i="48"/>
  <c r="BK72" i="48"/>
  <c r="BL72" i="48" s="1"/>
  <c r="BH72" i="48"/>
  <c r="BJ33" i="54"/>
  <c r="BK33" i="54" s="1"/>
  <c r="BG17" i="54"/>
  <c r="BJ17" i="54"/>
  <c r="BK17" i="54" s="1"/>
  <c r="BJ53" i="54"/>
  <c r="BK53" i="54" s="1"/>
  <c r="BG49" i="54"/>
  <c r="BJ49" i="54"/>
  <c r="BK49" i="54" s="1"/>
  <c r="BJ29" i="54"/>
  <c r="BK29" i="54" s="1"/>
  <c r="BG29" i="54"/>
  <c r="BJ25" i="54"/>
  <c r="BK25" i="54" s="1"/>
  <c r="BJ21" i="54"/>
  <c r="BK21" i="54" s="1"/>
  <c r="AO49" i="53" l="1"/>
  <c r="AS49" i="53" s="1"/>
  <c r="AT49" i="53" s="1"/>
  <c r="AN49" i="53"/>
  <c r="AK49" i="53"/>
  <c r="AJ49" i="53"/>
  <c r="AI49" i="53"/>
  <c r="K49" i="53"/>
  <c r="AO45" i="53"/>
  <c r="AS45" i="53" s="1"/>
  <c r="AT45" i="53" s="1"/>
  <c r="AN45" i="53"/>
  <c r="AK45" i="53"/>
  <c r="AJ45" i="53"/>
  <c r="AI45" i="53"/>
  <c r="K45" i="53"/>
  <c r="AO41" i="53"/>
  <c r="AS41" i="53" s="1"/>
  <c r="AT41" i="53" s="1"/>
  <c r="AN41" i="53"/>
  <c r="AK41" i="53"/>
  <c r="AJ41" i="53"/>
  <c r="AI41" i="53"/>
  <c r="K41" i="53"/>
  <c r="AS37" i="53"/>
  <c r="AT37" i="53" s="1"/>
  <c r="AO37" i="53"/>
  <c r="AP37" i="53" s="1"/>
  <c r="AN37" i="53"/>
  <c r="AK37" i="53"/>
  <c r="AJ37" i="53"/>
  <c r="AI37" i="53"/>
  <c r="K37" i="53"/>
  <c r="AP33" i="53"/>
  <c r="AO33" i="53"/>
  <c r="K33" i="53"/>
  <c r="AN29" i="53"/>
  <c r="AO29" i="53" s="1"/>
  <c r="AK29" i="53"/>
  <c r="AJ29" i="53"/>
  <c r="AQ29" i="53" s="1"/>
  <c r="AI29" i="53"/>
  <c r="K29" i="53"/>
  <c r="AO25" i="53"/>
  <c r="AN25" i="53"/>
  <c r="AK25" i="53"/>
  <c r="AJ25" i="53"/>
  <c r="AI25" i="53"/>
  <c r="K25" i="53"/>
  <c r="AO21" i="53"/>
  <c r="AP21" i="53" s="1"/>
  <c r="AN21" i="53"/>
  <c r="AK21" i="53"/>
  <c r="AJ21" i="53"/>
  <c r="AI21" i="53"/>
  <c r="K21" i="53"/>
  <c r="AR17" i="53"/>
  <c r="AO17" i="53"/>
  <c r="AN17" i="53"/>
  <c r="AK17" i="53"/>
  <c r="AJ17" i="53"/>
  <c r="AI17" i="53"/>
  <c r="K17" i="53"/>
  <c r="AP45" i="53" l="1"/>
  <c r="AP49" i="53"/>
  <c r="BF21" i="53"/>
  <c r="BG21" i="53" s="1"/>
  <c r="BH17" i="53"/>
  <c r="BI17" i="53" s="1"/>
  <c r="AS17" i="53"/>
  <c r="AT17" i="53" s="1"/>
  <c r="BF37" i="53"/>
  <c r="BG37" i="53" s="1"/>
  <c r="BF49" i="53"/>
  <c r="BG49" i="53" s="1"/>
  <c r="BH25" i="53"/>
  <c r="BI25" i="53" s="1"/>
  <c r="BF41" i="53"/>
  <c r="BG41" i="53" s="1"/>
  <c r="BH21" i="53"/>
  <c r="BI21" i="53" s="1"/>
  <c r="AS25" i="53"/>
  <c r="AT25" i="53" s="1"/>
  <c r="BF45" i="53"/>
  <c r="BH29" i="53"/>
  <c r="BI29" i="53" s="1"/>
  <c r="BH33" i="53"/>
  <c r="BI33" i="53" s="1"/>
  <c r="BF33" i="53"/>
  <c r="BG33" i="53" s="1"/>
  <c r="BF25" i="53"/>
  <c r="AS29" i="53"/>
  <c r="AT29" i="53" s="1"/>
  <c r="BF29" i="53"/>
  <c r="AP29" i="53"/>
  <c r="BG45" i="53"/>
  <c r="AS21" i="53"/>
  <c r="AT21" i="53" s="1"/>
  <c r="AS33" i="53"/>
  <c r="AT33" i="53" s="1"/>
  <c r="AR25" i="53"/>
  <c r="AR41" i="53"/>
  <c r="BH41" i="53"/>
  <c r="BI41" i="53" s="1"/>
  <c r="AR49" i="53"/>
  <c r="BH49" i="53"/>
  <c r="BI49" i="53" s="1"/>
  <c r="AP17" i="53"/>
  <c r="BF17" i="53"/>
  <c r="AR37" i="53"/>
  <c r="BH37" i="53"/>
  <c r="BI37" i="53" s="1"/>
  <c r="AR29" i="53"/>
  <c r="AR45" i="53"/>
  <c r="BH45" i="53"/>
  <c r="BI45" i="53" s="1"/>
  <c r="AR21" i="53"/>
  <c r="AP25" i="53"/>
  <c r="AR33" i="53"/>
  <c r="AP41" i="53"/>
  <c r="BJ21" i="53" l="1"/>
  <c r="BK21" i="53" s="1"/>
  <c r="BJ33" i="53"/>
  <c r="BK33" i="53" s="1"/>
  <c r="BJ37" i="53"/>
  <c r="BK37" i="53" s="1"/>
  <c r="BJ17" i="53"/>
  <c r="BK17" i="53" s="1"/>
  <c r="BG17" i="53"/>
  <c r="BG29" i="53"/>
  <c r="BJ29" i="53"/>
  <c r="BK29" i="53" s="1"/>
  <c r="BJ41" i="53"/>
  <c r="BK41" i="53" s="1"/>
  <c r="BJ25" i="53"/>
  <c r="BK25" i="53" s="1"/>
  <c r="BG25" i="53"/>
  <c r="BJ45" i="53"/>
  <c r="BK45" i="53" s="1"/>
  <c r="BJ49" i="53"/>
  <c r="BK49" i="53" s="1"/>
  <c r="AQ53" i="52" l="1"/>
  <c r="AQ49" i="52"/>
  <c r="AQ45" i="52"/>
  <c r="AQ41" i="52"/>
  <c r="AQ37" i="52"/>
  <c r="AQ33" i="52"/>
  <c r="AQ29" i="52"/>
  <c r="AQ17" i="52"/>
  <c r="BF151" i="48"/>
  <c r="BE151" i="48"/>
  <c r="BD151" i="48"/>
  <c r="BF150" i="48"/>
  <c r="BE150" i="48"/>
  <c r="BD150" i="48"/>
  <c r="BF149" i="48"/>
  <c r="BE149" i="48"/>
  <c r="BD149" i="48"/>
  <c r="BE148" i="48"/>
  <c r="BD148" i="48"/>
  <c r="BF148" i="48" s="1"/>
  <c r="BF147" i="48"/>
  <c r="BE147" i="48"/>
  <c r="BD147" i="48"/>
  <c r="BE146" i="48"/>
  <c r="BD146" i="48"/>
  <c r="BF146" i="48" s="1"/>
  <c r="BE145" i="48"/>
  <c r="BD145" i="48"/>
  <c r="BF145" i="48" s="1"/>
  <c r="BE144" i="48"/>
  <c r="BD144" i="48"/>
  <c r="BF144" i="48" s="1"/>
  <c r="BF143" i="48"/>
  <c r="BE143" i="48"/>
  <c r="BD143" i="48"/>
  <c r="BF142" i="48"/>
  <c r="BD142" i="48"/>
  <c r="BE142" i="48" s="1"/>
  <c r="BE141" i="48"/>
  <c r="BD141" i="48"/>
  <c r="BF141" i="48" s="1"/>
  <c r="BE140" i="48"/>
  <c r="BD140" i="48"/>
  <c r="BF140" i="48" s="1"/>
  <c r="AR140" i="48"/>
  <c r="BE56" i="52"/>
  <c r="BD56" i="52"/>
  <c r="BC56" i="52"/>
  <c r="BE55" i="52"/>
  <c r="BD55" i="52"/>
  <c r="BC55" i="52"/>
  <c r="BE54" i="52"/>
  <c r="BD54" i="52"/>
  <c r="BC54" i="52"/>
  <c r="BE53" i="52"/>
  <c r="BD53" i="52"/>
  <c r="BC53" i="52"/>
  <c r="BE52" i="52"/>
  <c r="BD52" i="52"/>
  <c r="BC52" i="52"/>
  <c r="BE51" i="52"/>
  <c r="BD51" i="52"/>
  <c r="BC51" i="52"/>
  <c r="BE50" i="52"/>
  <c r="BD50" i="52"/>
  <c r="BC50" i="52"/>
  <c r="BE49" i="52"/>
  <c r="BD49" i="52"/>
  <c r="BC49" i="52"/>
  <c r="BE48" i="52"/>
  <c r="BD48" i="52"/>
  <c r="BC48" i="52"/>
  <c r="BE47" i="52"/>
  <c r="BD47" i="52"/>
  <c r="BC47" i="52"/>
  <c r="BE46" i="52"/>
  <c r="BD46" i="52"/>
  <c r="BC46" i="52"/>
  <c r="BE45" i="52"/>
  <c r="BD45" i="52"/>
  <c r="BC45" i="52"/>
  <c r="BE44" i="52"/>
  <c r="BD44" i="52"/>
  <c r="BC44" i="52"/>
  <c r="BE43" i="52"/>
  <c r="BD43" i="52"/>
  <c r="BC43" i="52"/>
  <c r="BE42" i="52"/>
  <c r="BD42" i="52"/>
  <c r="BC42" i="52"/>
  <c r="BE41" i="52"/>
  <c r="BD41" i="52"/>
  <c r="BC41" i="52"/>
  <c r="BE40" i="52"/>
  <c r="BD40" i="52"/>
  <c r="BC40" i="52"/>
  <c r="BE39" i="52"/>
  <c r="BD39" i="52"/>
  <c r="BC39" i="52"/>
  <c r="BE38" i="52"/>
  <c r="BD38" i="52"/>
  <c r="BC38" i="52"/>
  <c r="BE37" i="52"/>
  <c r="BD37" i="52"/>
  <c r="BC37" i="52"/>
  <c r="BE36" i="52"/>
  <c r="BD36" i="52"/>
  <c r="BC36" i="52"/>
  <c r="BE35" i="52"/>
  <c r="BD35" i="52"/>
  <c r="BC35" i="52"/>
  <c r="BE34" i="52"/>
  <c r="BD34" i="52"/>
  <c r="BC34" i="52"/>
  <c r="BE33" i="52"/>
  <c r="BD33" i="52"/>
  <c r="BC33" i="52"/>
  <c r="BE32" i="52"/>
  <c r="BD32" i="52"/>
  <c r="BC32" i="52"/>
  <c r="BE31" i="52"/>
  <c r="BD31" i="52"/>
  <c r="BC31" i="52"/>
  <c r="BE30" i="52"/>
  <c r="BD30" i="52"/>
  <c r="BC30" i="52"/>
  <c r="BE29" i="52"/>
  <c r="BD29" i="52"/>
  <c r="BC29" i="52"/>
  <c r="BE28" i="52"/>
  <c r="BD28" i="52"/>
  <c r="BC28" i="52"/>
  <c r="BE27" i="52"/>
  <c r="BD27" i="52"/>
  <c r="BC27" i="52"/>
  <c r="BE26" i="52"/>
  <c r="BD26" i="52"/>
  <c r="BC26" i="52"/>
  <c r="BD25" i="52"/>
  <c r="BC25" i="52"/>
  <c r="BE25" i="52" s="1"/>
  <c r="BE24" i="52"/>
  <c r="BD24" i="52"/>
  <c r="BC24" i="52"/>
  <c r="BD23" i="52"/>
  <c r="BC23" i="52"/>
  <c r="BE23" i="52" s="1"/>
  <c r="BD22" i="52"/>
  <c r="BC22" i="52"/>
  <c r="BE22" i="52" s="1"/>
  <c r="BD21" i="52"/>
  <c r="BC21" i="52"/>
  <c r="BE21" i="52" s="1"/>
  <c r="BE20" i="52"/>
  <c r="BD20" i="52"/>
  <c r="BC20" i="52"/>
  <c r="BE19" i="52"/>
  <c r="BC19" i="52"/>
  <c r="BD19" i="52" s="1"/>
  <c r="BD18" i="52"/>
  <c r="BC18" i="52"/>
  <c r="BE18" i="52" s="1"/>
  <c r="BD17" i="52"/>
  <c r="BC17" i="52"/>
  <c r="BE17" i="52" s="1"/>
  <c r="AO148" i="48" l="1"/>
  <c r="AP148" i="48" s="1"/>
  <c r="AL148" i="48"/>
  <c r="AK148" i="48"/>
  <c r="AR148" i="48" s="1"/>
  <c r="AJ148" i="48"/>
  <c r="L148" i="48"/>
  <c r="AO144" i="48"/>
  <c r="AP144" i="48" s="1"/>
  <c r="AQ144" i="48" s="1"/>
  <c r="AL144" i="48"/>
  <c r="AK144" i="48"/>
  <c r="AR144" i="48" s="1"/>
  <c r="AJ144" i="48"/>
  <c r="L144" i="48"/>
  <c r="AP140" i="48"/>
  <c r="AO140" i="48"/>
  <c r="AL140" i="48"/>
  <c r="AK140" i="48"/>
  <c r="AJ140" i="48"/>
  <c r="L140" i="48"/>
  <c r="AO53" i="52"/>
  <c r="AN53" i="52"/>
  <c r="AK53" i="52"/>
  <c r="AJ53" i="52"/>
  <c r="AI53" i="52"/>
  <c r="K53" i="52"/>
  <c r="AO49" i="52"/>
  <c r="AP49" i="52" s="1"/>
  <c r="AN49" i="52"/>
  <c r="AK49" i="52"/>
  <c r="AJ49" i="52"/>
  <c r="AI49" i="52"/>
  <c r="K49" i="52"/>
  <c r="AO45" i="52"/>
  <c r="AN45" i="52"/>
  <c r="AK45" i="52"/>
  <c r="AJ45" i="52"/>
  <c r="AI45" i="52"/>
  <c r="K45" i="52"/>
  <c r="AS41" i="52"/>
  <c r="AT41" i="52" s="1"/>
  <c r="AP41" i="52"/>
  <c r="AO41" i="52"/>
  <c r="AN41" i="52"/>
  <c r="AK41" i="52"/>
  <c r="AJ41" i="52"/>
  <c r="AI41" i="52"/>
  <c r="K41" i="52"/>
  <c r="AO37" i="52"/>
  <c r="AP37" i="52" s="1"/>
  <c r="AN37" i="52"/>
  <c r="AK37" i="52"/>
  <c r="AJ37" i="52"/>
  <c r="AI37" i="52"/>
  <c r="K37" i="52"/>
  <c r="AR33" i="52"/>
  <c r="AO33" i="52"/>
  <c r="AN33" i="52"/>
  <c r="AK33" i="52"/>
  <c r="AJ33" i="52"/>
  <c r="AI33" i="52"/>
  <c r="K33" i="52"/>
  <c r="AO29" i="52"/>
  <c r="AS29" i="52" s="1"/>
  <c r="AT29" i="52" s="1"/>
  <c r="AN29" i="52"/>
  <c r="AK29" i="52"/>
  <c r="AJ29" i="52"/>
  <c r="AI29" i="52"/>
  <c r="K29" i="52"/>
  <c r="AN25" i="52"/>
  <c r="AO25" i="52" s="1"/>
  <c r="AK25" i="52"/>
  <c r="AJ25" i="52"/>
  <c r="AQ25" i="52" s="1"/>
  <c r="AI25" i="52"/>
  <c r="K25" i="52"/>
  <c r="AN21" i="52"/>
  <c r="AO21" i="52" s="1"/>
  <c r="AK21" i="52"/>
  <c r="AJ21" i="52"/>
  <c r="AQ21" i="52" s="1"/>
  <c r="AI21" i="52"/>
  <c r="K21" i="52"/>
  <c r="AO17" i="52"/>
  <c r="AP17" i="52" s="1"/>
  <c r="AN17" i="52"/>
  <c r="AK17" i="52"/>
  <c r="AJ17" i="52"/>
  <c r="AI17" i="52"/>
  <c r="K17" i="52"/>
  <c r="BF37" i="52" l="1"/>
  <c r="BG37" i="52" s="1"/>
  <c r="BH49" i="52"/>
  <c r="BI49" i="52" s="1"/>
  <c r="BF49" i="52"/>
  <c r="BH53" i="52"/>
  <c r="BI53" i="52" s="1"/>
  <c r="BH29" i="52"/>
  <c r="BI29" i="52" s="1"/>
  <c r="BF17" i="52"/>
  <c r="BG17" i="52" s="1"/>
  <c r="BH25" i="52"/>
  <c r="BI25" i="52" s="1"/>
  <c r="BH45" i="52"/>
  <c r="BI45" i="52" s="1"/>
  <c r="BI140" i="48"/>
  <c r="BJ140" i="48" s="1"/>
  <c r="BI144" i="48"/>
  <c r="BJ144" i="48" s="1"/>
  <c r="AS144" i="48"/>
  <c r="AT148" i="48"/>
  <c r="AU148" i="48" s="1"/>
  <c r="BG144" i="48"/>
  <c r="BI148" i="48"/>
  <c r="BJ148" i="48" s="1"/>
  <c r="AS148" i="48"/>
  <c r="BG140" i="48"/>
  <c r="AT144" i="48"/>
  <c r="AU144" i="48" s="1"/>
  <c r="AQ148" i="48"/>
  <c r="BG148" i="48"/>
  <c r="AS140" i="48"/>
  <c r="AT140" i="48"/>
  <c r="AU140" i="48" s="1"/>
  <c r="AQ140" i="48"/>
  <c r="BJ49" i="52"/>
  <c r="BK49" i="52" s="1"/>
  <c r="BG49" i="52"/>
  <c r="BH37" i="52"/>
  <c r="BI37" i="52" s="1"/>
  <c r="AS25" i="52"/>
  <c r="AT25" i="52" s="1"/>
  <c r="BH41" i="52"/>
  <c r="BI41" i="52" s="1"/>
  <c r="BF45" i="52"/>
  <c r="AS33" i="52"/>
  <c r="AT33" i="52" s="1"/>
  <c r="AS53" i="52"/>
  <c r="AT53" i="52" s="1"/>
  <c r="BF29" i="52"/>
  <c r="BJ29" i="52" s="1"/>
  <c r="BK29" i="52" s="1"/>
  <c r="AS49" i="52"/>
  <c r="AT49" i="52" s="1"/>
  <c r="BF41" i="52"/>
  <c r="BG41" i="52" s="1"/>
  <c r="AR29" i="52"/>
  <c r="BH33" i="52"/>
  <c r="BI33" i="52" s="1"/>
  <c r="AR41" i="52"/>
  <c r="BJ41" i="52"/>
  <c r="BK41" i="52" s="1"/>
  <c r="BH21" i="52"/>
  <c r="BI21" i="52" s="1"/>
  <c r="AR21" i="52"/>
  <c r="AS21" i="52"/>
  <c r="AT21" i="52" s="1"/>
  <c r="BF21" i="52"/>
  <c r="AP21" i="52"/>
  <c r="BH17" i="52"/>
  <c r="BI17" i="52" s="1"/>
  <c r="AP25" i="52"/>
  <c r="BF25" i="52"/>
  <c r="AR49" i="52"/>
  <c r="AS17" i="52"/>
  <c r="AT17" i="52" s="1"/>
  <c r="AP45" i="52"/>
  <c r="AR25" i="52"/>
  <c r="AP33" i="52"/>
  <c r="BF33" i="52"/>
  <c r="AS37" i="52"/>
  <c r="AT37" i="52" s="1"/>
  <c r="AR45" i="52"/>
  <c r="AP53" i="52"/>
  <c r="BF53" i="52"/>
  <c r="AS45" i="52"/>
  <c r="AT45" i="52" s="1"/>
  <c r="AP29" i="52"/>
  <c r="AR53" i="52"/>
  <c r="AR17" i="52"/>
  <c r="AR37" i="52"/>
  <c r="BJ37" i="52" l="1"/>
  <c r="BK37" i="52" s="1"/>
  <c r="BJ45" i="52"/>
  <c r="BK45" i="52" s="1"/>
  <c r="BG29" i="52"/>
  <c r="BK140" i="48"/>
  <c r="BL140" i="48" s="1"/>
  <c r="BH140" i="48"/>
  <c r="BH144" i="48"/>
  <c r="BK144" i="48"/>
  <c r="BL144" i="48" s="1"/>
  <c r="BK148" i="48"/>
  <c r="BL148" i="48" s="1"/>
  <c r="BH148" i="48"/>
  <c r="BG45" i="52"/>
  <c r="BJ25" i="52"/>
  <c r="BK25" i="52" s="1"/>
  <c r="BG25" i="52"/>
  <c r="BJ53" i="52"/>
  <c r="BK53" i="52" s="1"/>
  <c r="BG53" i="52"/>
  <c r="BJ17" i="52"/>
  <c r="BK17" i="52" s="1"/>
  <c r="BJ21" i="52"/>
  <c r="BK21" i="52" s="1"/>
  <c r="BG21" i="52"/>
  <c r="BJ33" i="52"/>
  <c r="BK33" i="52" s="1"/>
  <c r="BG33" i="52"/>
  <c r="AQ49" i="51" l="1"/>
  <c r="AQ45" i="51"/>
  <c r="AQ41" i="51"/>
  <c r="AQ37" i="51"/>
  <c r="AQ33" i="51"/>
  <c r="AQ29" i="51"/>
  <c r="AQ25" i="51"/>
  <c r="AS25" i="51" s="1"/>
  <c r="AT25" i="51" s="1"/>
  <c r="AQ21" i="51"/>
  <c r="BE52" i="51"/>
  <c r="BD52" i="51"/>
  <c r="BC52" i="51"/>
  <c r="BE51" i="51"/>
  <c r="BD51" i="51"/>
  <c r="BC51" i="51"/>
  <c r="BE50" i="51"/>
  <c r="BD50" i="51"/>
  <c r="BC50" i="51"/>
  <c r="BE49" i="51"/>
  <c r="BD49" i="51"/>
  <c r="BC49" i="51"/>
  <c r="BE48" i="51"/>
  <c r="BD48" i="51"/>
  <c r="BC48" i="51"/>
  <c r="BE47" i="51"/>
  <c r="BD47" i="51"/>
  <c r="BC47" i="51"/>
  <c r="BE46" i="51"/>
  <c r="BD46" i="51"/>
  <c r="BC46" i="51"/>
  <c r="BE45" i="51"/>
  <c r="BD45" i="51"/>
  <c r="BC45" i="51"/>
  <c r="BE44" i="51"/>
  <c r="BD44" i="51"/>
  <c r="BC44" i="51"/>
  <c r="BE43" i="51"/>
  <c r="BD43" i="51"/>
  <c r="BC43" i="51"/>
  <c r="BE42" i="51"/>
  <c r="BD42" i="51"/>
  <c r="BC42" i="51"/>
  <c r="BE41" i="51"/>
  <c r="BD41" i="51"/>
  <c r="BC41" i="51"/>
  <c r="BE40" i="51"/>
  <c r="BD40" i="51"/>
  <c r="BC40" i="51"/>
  <c r="BE39" i="51"/>
  <c r="BD39" i="51"/>
  <c r="BC39" i="51"/>
  <c r="BE38" i="51"/>
  <c r="BD38" i="51"/>
  <c r="BC38" i="51"/>
  <c r="BE37" i="51"/>
  <c r="BD37" i="51"/>
  <c r="BC37" i="51"/>
  <c r="BE36" i="51"/>
  <c r="BD36" i="51"/>
  <c r="BC36" i="51"/>
  <c r="BE35" i="51"/>
  <c r="BD35" i="51"/>
  <c r="BC35" i="51"/>
  <c r="BE34" i="51"/>
  <c r="BD34" i="51"/>
  <c r="BC34" i="51"/>
  <c r="BE33" i="51"/>
  <c r="BD33" i="51"/>
  <c r="BC33" i="51"/>
  <c r="BE32" i="51"/>
  <c r="BC32" i="51"/>
  <c r="BD32" i="51" s="1"/>
  <c r="BD31" i="51"/>
  <c r="BC31" i="51"/>
  <c r="BE31" i="51" s="1"/>
  <c r="BD30" i="51"/>
  <c r="BC30" i="51"/>
  <c r="BE30" i="51" s="1"/>
  <c r="BD29" i="51"/>
  <c r="BC29" i="51"/>
  <c r="BE29" i="51" s="1"/>
  <c r="BD28" i="51"/>
  <c r="BC28" i="51"/>
  <c r="BE28" i="51" s="1"/>
  <c r="BD27" i="51"/>
  <c r="BC27" i="51"/>
  <c r="BE27" i="51" s="1"/>
  <c r="BD26" i="51"/>
  <c r="BC26" i="51"/>
  <c r="BE26" i="51" s="1"/>
  <c r="BD25" i="51"/>
  <c r="BC25" i="51"/>
  <c r="BE25" i="51" s="1"/>
  <c r="BE24" i="51"/>
  <c r="BD24" i="51"/>
  <c r="BC24" i="51"/>
  <c r="BD23" i="51"/>
  <c r="BC23" i="51"/>
  <c r="BE23" i="51" s="1"/>
  <c r="BD22" i="51"/>
  <c r="BC22" i="51"/>
  <c r="BE22" i="51" s="1"/>
  <c r="BE21" i="51"/>
  <c r="BD21" i="51"/>
  <c r="BC21" i="51"/>
  <c r="BE20" i="51"/>
  <c r="BC20" i="51"/>
  <c r="BD20" i="51" s="1"/>
  <c r="BD19" i="51"/>
  <c r="BC19" i="51"/>
  <c r="BE19" i="51" s="1"/>
  <c r="BD18" i="51"/>
  <c r="BC18" i="51"/>
  <c r="BE18" i="51" s="1"/>
  <c r="BD17" i="51"/>
  <c r="BC17" i="51"/>
  <c r="BE17" i="51" s="1"/>
  <c r="AQ17" i="51"/>
  <c r="AR116" i="48"/>
  <c r="AR112" i="48"/>
  <c r="AR108" i="48"/>
  <c r="BF119" i="48"/>
  <c r="BD119" i="48"/>
  <c r="BE119" i="48" s="1"/>
  <c r="BE118" i="48"/>
  <c r="BD118" i="48"/>
  <c r="BF118" i="48" s="1"/>
  <c r="BE117" i="48"/>
  <c r="BD117" i="48"/>
  <c r="BF117" i="48" s="1"/>
  <c r="BE116" i="48"/>
  <c r="BD116" i="48"/>
  <c r="BF116" i="48" s="1"/>
  <c r="BE115" i="48"/>
  <c r="BD115" i="48"/>
  <c r="BF115" i="48" s="1"/>
  <c r="BE114" i="48"/>
  <c r="BD114" i="48"/>
  <c r="BF114" i="48" s="1"/>
  <c r="BE113" i="48"/>
  <c r="BD113" i="48"/>
  <c r="BF113" i="48" s="1"/>
  <c r="BE112" i="48"/>
  <c r="BD112" i="48"/>
  <c r="BF112" i="48" s="1"/>
  <c r="BE111" i="48"/>
  <c r="BD111" i="48"/>
  <c r="BF111" i="48" s="1"/>
  <c r="BE110" i="48"/>
  <c r="BD110" i="48"/>
  <c r="BF110" i="48" s="1"/>
  <c r="BE109" i="48"/>
  <c r="BD109" i="48"/>
  <c r="BF109" i="48" s="1"/>
  <c r="BE108" i="48"/>
  <c r="BD108" i="48"/>
  <c r="BF108" i="48" s="1"/>
  <c r="BF107" i="48"/>
  <c r="BD107" i="48"/>
  <c r="BE107" i="48" s="1"/>
  <c r="BE106" i="48"/>
  <c r="BD106" i="48"/>
  <c r="BF106" i="48" s="1"/>
  <c r="BE105" i="48"/>
  <c r="BD105" i="48"/>
  <c r="BF105" i="48" s="1"/>
  <c r="BE104" i="48"/>
  <c r="BD104" i="48"/>
  <c r="BF104" i="48" s="1"/>
  <c r="AR104" i="48"/>
  <c r="AP116" i="48"/>
  <c r="AO116" i="48"/>
  <c r="AL116" i="48"/>
  <c r="AK116" i="48"/>
  <c r="AJ116" i="48"/>
  <c r="L116" i="48"/>
  <c r="AP112" i="48"/>
  <c r="AO112" i="48"/>
  <c r="AL112" i="48"/>
  <c r="AK112" i="48"/>
  <c r="AJ112" i="48"/>
  <c r="L112" i="48"/>
  <c r="AP108" i="48"/>
  <c r="AO108" i="48"/>
  <c r="AL108" i="48"/>
  <c r="AK108" i="48"/>
  <c r="AJ108" i="48"/>
  <c r="L108" i="48"/>
  <c r="AP104" i="48"/>
  <c r="AQ104" i="48" s="1"/>
  <c r="AO104" i="48"/>
  <c r="AL104" i="48"/>
  <c r="AK104" i="48"/>
  <c r="AJ104" i="48"/>
  <c r="L104" i="48"/>
  <c r="AO49" i="51"/>
  <c r="AN49" i="51"/>
  <c r="AK49" i="51"/>
  <c r="AJ49" i="51"/>
  <c r="AI49" i="51"/>
  <c r="K49" i="51"/>
  <c r="AS45" i="51"/>
  <c r="AT45" i="51" s="1"/>
  <c r="AO45" i="51"/>
  <c r="AP45" i="51" s="1"/>
  <c r="AN45" i="51"/>
  <c r="AK45" i="51"/>
  <c r="AJ45" i="51"/>
  <c r="AI45" i="51"/>
  <c r="K45" i="51"/>
  <c r="AR41" i="51"/>
  <c r="AO41" i="51"/>
  <c r="AN41" i="51"/>
  <c r="AK41" i="51"/>
  <c r="AJ41" i="51"/>
  <c r="AI41" i="51"/>
  <c r="K41" i="51"/>
  <c r="AR37" i="51"/>
  <c r="AO37" i="51"/>
  <c r="AN37" i="51"/>
  <c r="AK37" i="51"/>
  <c r="AJ37" i="51"/>
  <c r="AI37" i="51"/>
  <c r="K37" i="51"/>
  <c r="AR33" i="51"/>
  <c r="AO33" i="51"/>
  <c r="BF33" i="51" s="1"/>
  <c r="AN33" i="51"/>
  <c r="AK33" i="51"/>
  <c r="AJ33" i="51"/>
  <c r="AI33" i="51"/>
  <c r="K33" i="51"/>
  <c r="AO29" i="51"/>
  <c r="AN29" i="51"/>
  <c r="AK29" i="51"/>
  <c r="AJ29" i="51"/>
  <c r="AI29" i="51"/>
  <c r="K29" i="51"/>
  <c r="AP25" i="51"/>
  <c r="AO25" i="51"/>
  <c r="AN25" i="51"/>
  <c r="AK25" i="51"/>
  <c r="AJ25" i="51"/>
  <c r="AI25" i="51"/>
  <c r="K25" i="51"/>
  <c r="AS21" i="51"/>
  <c r="AT21" i="51" s="1"/>
  <c r="AO21" i="51"/>
  <c r="AN21" i="51"/>
  <c r="AK21" i="51"/>
  <c r="AJ21" i="51"/>
  <c r="AI21" i="51"/>
  <c r="K21" i="51"/>
  <c r="AO17" i="51"/>
  <c r="AS17" i="51" s="1"/>
  <c r="AT17" i="51" s="1"/>
  <c r="AN17" i="51"/>
  <c r="AK17" i="51"/>
  <c r="AJ17" i="51"/>
  <c r="AI17" i="51"/>
  <c r="K17" i="51"/>
  <c r="AQ53" i="50"/>
  <c r="AQ49" i="50"/>
  <c r="AQ45" i="50"/>
  <c r="AQ41" i="50"/>
  <c r="AQ37" i="50"/>
  <c r="AQ33" i="50"/>
  <c r="AQ29" i="50"/>
  <c r="AQ21" i="50"/>
  <c r="BE56" i="50"/>
  <c r="BD56" i="50"/>
  <c r="BC56" i="50"/>
  <c r="BE55" i="50"/>
  <c r="BD55" i="50"/>
  <c r="BC55" i="50"/>
  <c r="BE54" i="50"/>
  <c r="BD54" i="50"/>
  <c r="BC54" i="50"/>
  <c r="BE53" i="50"/>
  <c r="BD53" i="50"/>
  <c r="BC53" i="50"/>
  <c r="BE52" i="50"/>
  <c r="BD52" i="50"/>
  <c r="BC52" i="50"/>
  <c r="BE51" i="50"/>
  <c r="BD51" i="50"/>
  <c r="BC51" i="50"/>
  <c r="BE50" i="50"/>
  <c r="BD50" i="50"/>
  <c r="BC50" i="50"/>
  <c r="BE49" i="50"/>
  <c r="BD49" i="50"/>
  <c r="BC49" i="50"/>
  <c r="BE48" i="50"/>
  <c r="BD48" i="50"/>
  <c r="BC48" i="50"/>
  <c r="BE47" i="50"/>
  <c r="BD47" i="50"/>
  <c r="BC47" i="50"/>
  <c r="BE46" i="50"/>
  <c r="BD46" i="50"/>
  <c r="BC46" i="50"/>
  <c r="BE45" i="50"/>
  <c r="BD45" i="50"/>
  <c r="BC45" i="50"/>
  <c r="BE44" i="50"/>
  <c r="BD44" i="50"/>
  <c r="BC44" i="50"/>
  <c r="BE43" i="50"/>
  <c r="BD43" i="50"/>
  <c r="BC43" i="50"/>
  <c r="BE42" i="50"/>
  <c r="BD42" i="50"/>
  <c r="BC42" i="50"/>
  <c r="BE41" i="50"/>
  <c r="BD41" i="50"/>
  <c r="BC41" i="50"/>
  <c r="BE40" i="50"/>
  <c r="BD40" i="50"/>
  <c r="BC40" i="50"/>
  <c r="BE39" i="50"/>
  <c r="BD39" i="50"/>
  <c r="BC39" i="50"/>
  <c r="BE38" i="50"/>
  <c r="BD38" i="50"/>
  <c r="BC38" i="50"/>
  <c r="BE37" i="50"/>
  <c r="BD37" i="50"/>
  <c r="BC37" i="50"/>
  <c r="BE36" i="50"/>
  <c r="BD36" i="50"/>
  <c r="BC36" i="50"/>
  <c r="BE35" i="50"/>
  <c r="BD35" i="50"/>
  <c r="BC35" i="50"/>
  <c r="BE34" i="50"/>
  <c r="BD34" i="50"/>
  <c r="BC34" i="50"/>
  <c r="BE33" i="50"/>
  <c r="BD33" i="50"/>
  <c r="BC33" i="50"/>
  <c r="BE32" i="50"/>
  <c r="BD32" i="50"/>
  <c r="BC32" i="50"/>
  <c r="BE31" i="50"/>
  <c r="BD31" i="50"/>
  <c r="BC31" i="50"/>
  <c r="BE30" i="50"/>
  <c r="BD30" i="50"/>
  <c r="BC30" i="50"/>
  <c r="BD29" i="50"/>
  <c r="BC29" i="50"/>
  <c r="BE29" i="50" s="1"/>
  <c r="BE28" i="50"/>
  <c r="BD28" i="50"/>
  <c r="BC28" i="50"/>
  <c r="BE27" i="50"/>
  <c r="BD27" i="50"/>
  <c r="BC27" i="50"/>
  <c r="BE26" i="50"/>
  <c r="BD26" i="50"/>
  <c r="BC26" i="50"/>
  <c r="BD25" i="50"/>
  <c r="BC25" i="50"/>
  <c r="BE25" i="50" s="1"/>
  <c r="BE24" i="50"/>
  <c r="BD24" i="50"/>
  <c r="BC24" i="50"/>
  <c r="BE23" i="50"/>
  <c r="BD23" i="50"/>
  <c r="BC23" i="50"/>
  <c r="BE22" i="50"/>
  <c r="BD22" i="50"/>
  <c r="BC22" i="50"/>
  <c r="BD21" i="50"/>
  <c r="BC21" i="50"/>
  <c r="BE21" i="50" s="1"/>
  <c r="BE20" i="50"/>
  <c r="BD20" i="50"/>
  <c r="BC20" i="50"/>
  <c r="BE19" i="50"/>
  <c r="BD19" i="50"/>
  <c r="BC19" i="50"/>
  <c r="BE18" i="50"/>
  <c r="BD18" i="50"/>
  <c r="BC18" i="50"/>
  <c r="BE17" i="50"/>
  <c r="BD17" i="50"/>
  <c r="BC17" i="50"/>
  <c r="AQ17" i="50"/>
  <c r="AR164" i="48"/>
  <c r="AR156" i="48"/>
  <c r="AS156" i="48" s="1"/>
  <c r="BF167" i="48"/>
  <c r="BE167" i="48"/>
  <c r="BD167" i="48"/>
  <c r="BF166" i="48"/>
  <c r="BE166" i="48"/>
  <c r="BD166" i="48"/>
  <c r="BF165" i="48"/>
  <c r="BE165" i="48"/>
  <c r="BD165" i="48"/>
  <c r="BE164" i="48"/>
  <c r="BD164" i="48"/>
  <c r="BF164" i="48" s="1"/>
  <c r="BF163" i="48"/>
  <c r="BE163" i="48"/>
  <c r="BD163" i="48"/>
  <c r="BF162" i="48"/>
  <c r="BE162" i="48"/>
  <c r="BD162" i="48"/>
  <c r="BF161" i="48"/>
  <c r="BE161" i="48"/>
  <c r="BD161" i="48"/>
  <c r="BE160" i="48"/>
  <c r="BD160" i="48"/>
  <c r="BF160" i="48" s="1"/>
  <c r="BF159" i="48"/>
  <c r="BE159" i="48"/>
  <c r="BD159" i="48"/>
  <c r="BF158" i="48"/>
  <c r="BE158" i="48"/>
  <c r="BD158" i="48"/>
  <c r="BF157" i="48"/>
  <c r="BE157" i="48"/>
  <c r="BD157" i="48"/>
  <c r="BE156" i="48"/>
  <c r="BD156" i="48"/>
  <c r="BF156" i="48" s="1"/>
  <c r="BF155" i="48"/>
  <c r="BE155" i="48"/>
  <c r="BD155" i="48"/>
  <c r="BF154" i="48"/>
  <c r="BE154" i="48"/>
  <c r="BD154" i="48"/>
  <c r="BF153" i="48"/>
  <c r="BE153" i="48"/>
  <c r="BD153" i="48"/>
  <c r="BE152" i="48"/>
  <c r="BD152" i="48"/>
  <c r="BF152" i="48" s="1"/>
  <c r="AR152" i="48"/>
  <c r="AP164" i="48"/>
  <c r="AO164" i="48"/>
  <c r="AL164" i="48"/>
  <c r="AK164" i="48"/>
  <c r="AJ164" i="48"/>
  <c r="L164" i="48"/>
  <c r="AO160" i="48"/>
  <c r="AP160" i="48" s="1"/>
  <c r="AL160" i="48"/>
  <c r="AK160" i="48"/>
  <c r="AR160" i="48" s="1"/>
  <c r="AJ160" i="48"/>
  <c r="L160" i="48"/>
  <c r="AP156" i="48"/>
  <c r="AO156" i="48"/>
  <c r="AL156" i="48"/>
  <c r="AK156" i="48"/>
  <c r="AJ156" i="48"/>
  <c r="L156" i="48"/>
  <c r="AP152" i="48"/>
  <c r="AO152" i="48"/>
  <c r="AL152" i="48"/>
  <c r="AK152" i="48"/>
  <c r="AJ152" i="48"/>
  <c r="L152" i="48"/>
  <c r="AS41" i="51" l="1"/>
  <c r="AT41" i="51" s="1"/>
  <c r="AP41" i="51"/>
  <c r="BF41" i="51"/>
  <c r="AT104" i="48"/>
  <c r="AU104" i="48" s="1"/>
  <c r="BH37" i="51"/>
  <c r="BI37" i="51" s="1"/>
  <c r="AS37" i="51"/>
  <c r="AT37" i="51" s="1"/>
  <c r="BF17" i="51"/>
  <c r="BG17" i="51" s="1"/>
  <c r="AS49" i="51"/>
  <c r="AT49" i="51" s="1"/>
  <c r="BH49" i="51"/>
  <c r="BI49" i="51" s="1"/>
  <c r="AP17" i="51"/>
  <c r="BF21" i="51"/>
  <c r="BG21" i="51" s="1"/>
  <c r="AS29" i="51"/>
  <c r="AT29" i="51" s="1"/>
  <c r="BH33" i="51"/>
  <c r="BI33" i="51" s="1"/>
  <c r="BF45" i="51"/>
  <c r="BG45" i="51" s="1"/>
  <c r="BH41" i="51"/>
  <c r="BI41" i="51" s="1"/>
  <c r="BG108" i="48"/>
  <c r="BH108" i="48" s="1"/>
  <c r="BG112" i="48"/>
  <c r="BH112" i="48" s="1"/>
  <c r="BG104" i="48"/>
  <c r="BI108" i="48"/>
  <c r="BJ108" i="48" s="1"/>
  <c r="AT108" i="48"/>
  <c r="AU108" i="48" s="1"/>
  <c r="AT112" i="48"/>
  <c r="AU112" i="48" s="1"/>
  <c r="AQ112" i="48"/>
  <c r="BI112" i="48"/>
  <c r="BJ112" i="48" s="1"/>
  <c r="AT116" i="48"/>
  <c r="AU116" i="48" s="1"/>
  <c r="BI116" i="48"/>
  <c r="BJ116" i="48" s="1"/>
  <c r="BH104" i="48"/>
  <c r="AS108" i="48"/>
  <c r="AQ116" i="48"/>
  <c r="BG116" i="48"/>
  <c r="AS116" i="48"/>
  <c r="AS104" i="48"/>
  <c r="BI104" i="48"/>
  <c r="BJ104" i="48" s="1"/>
  <c r="AS112" i="48"/>
  <c r="AQ108" i="48"/>
  <c r="BF25" i="51"/>
  <c r="BH17" i="51"/>
  <c r="BI17" i="51" s="1"/>
  <c r="BH29" i="51"/>
  <c r="BI29" i="51" s="1"/>
  <c r="BG33" i="51"/>
  <c r="AR21" i="51"/>
  <c r="BH21" i="51"/>
  <c r="BI21" i="51" s="1"/>
  <c r="AP29" i="51"/>
  <c r="BF29" i="51"/>
  <c r="AS33" i="51"/>
  <c r="AT33" i="51" s="1"/>
  <c r="BG41" i="51"/>
  <c r="AP49" i="51"/>
  <c r="BF49" i="51"/>
  <c r="AR29" i="51"/>
  <c r="AP37" i="51"/>
  <c r="BF37" i="51"/>
  <c r="AR17" i="51"/>
  <c r="AR49" i="51"/>
  <c r="AR25" i="51"/>
  <c r="BH25" i="51"/>
  <c r="BI25" i="51" s="1"/>
  <c r="AP33" i="51"/>
  <c r="AP21" i="51"/>
  <c r="AR45" i="51"/>
  <c r="BH45" i="51"/>
  <c r="BI45" i="51" s="1"/>
  <c r="AT164" i="48"/>
  <c r="AU164" i="48" s="1"/>
  <c r="BG156" i="48"/>
  <c r="BH156" i="48" s="1"/>
  <c r="AT152" i="48"/>
  <c r="AU152" i="48" s="1"/>
  <c r="BI164" i="48"/>
  <c r="BJ164" i="48" s="1"/>
  <c r="BI152" i="48"/>
  <c r="BJ152" i="48" s="1"/>
  <c r="AT160" i="48"/>
  <c r="AU160" i="48" s="1"/>
  <c r="BG160" i="48"/>
  <c r="AQ160" i="48"/>
  <c r="BI160" i="48"/>
  <c r="BJ160" i="48" s="1"/>
  <c r="AS160" i="48"/>
  <c r="AQ164" i="48"/>
  <c r="BG164" i="48"/>
  <c r="BI156" i="48"/>
  <c r="BJ156" i="48" s="1"/>
  <c r="AQ152" i="48"/>
  <c r="BG152" i="48"/>
  <c r="AT156" i="48"/>
  <c r="AU156" i="48" s="1"/>
  <c r="AS164" i="48"/>
  <c r="AS152" i="48"/>
  <c r="AQ156" i="48"/>
  <c r="BJ33" i="51" l="1"/>
  <c r="BK33" i="51" s="1"/>
  <c r="BK112" i="48"/>
  <c r="BL112" i="48" s="1"/>
  <c r="BK108" i="48"/>
  <c r="BL108" i="48" s="1"/>
  <c r="BJ45" i="51"/>
  <c r="BK45" i="51" s="1"/>
  <c r="BJ41" i="51"/>
  <c r="BK41" i="51" s="1"/>
  <c r="BK104" i="48"/>
  <c r="BL104" i="48" s="1"/>
  <c r="BK116" i="48"/>
  <c r="BL116" i="48" s="1"/>
  <c r="BH116" i="48"/>
  <c r="BJ29" i="51"/>
  <c r="BK29" i="51" s="1"/>
  <c r="BG29" i="51"/>
  <c r="BJ37" i="51"/>
  <c r="BK37" i="51" s="1"/>
  <c r="BG37" i="51"/>
  <c r="BJ21" i="51"/>
  <c r="BK21" i="51" s="1"/>
  <c r="BJ49" i="51"/>
  <c r="BK49" i="51" s="1"/>
  <c r="BG49" i="51"/>
  <c r="BJ17" i="51"/>
  <c r="BK17" i="51" s="1"/>
  <c r="BG25" i="51"/>
  <c r="BJ25" i="51"/>
  <c r="BK25" i="51" s="1"/>
  <c r="BK152" i="48"/>
  <c r="BL152" i="48" s="1"/>
  <c r="BH152" i="48"/>
  <c r="BK156" i="48"/>
  <c r="BL156" i="48" s="1"/>
  <c r="BH160" i="48"/>
  <c r="BK160" i="48"/>
  <c r="BL160" i="48" s="1"/>
  <c r="BK164" i="48"/>
  <c r="BL164" i="48" s="1"/>
  <c r="BH164" i="48"/>
  <c r="AO53" i="50" l="1"/>
  <c r="AN53" i="50"/>
  <c r="AK53" i="50"/>
  <c r="AJ53" i="50"/>
  <c r="AI53" i="50"/>
  <c r="K53" i="50"/>
  <c r="AS49" i="50"/>
  <c r="AT49" i="50" s="1"/>
  <c r="AP49" i="50"/>
  <c r="AO49" i="50"/>
  <c r="AN49" i="50"/>
  <c r="AK49" i="50"/>
  <c r="AJ49" i="50"/>
  <c r="AI49" i="50"/>
  <c r="K49" i="50"/>
  <c r="BH45" i="50"/>
  <c r="BI45" i="50" s="1"/>
  <c r="AO45" i="50"/>
  <c r="AN45" i="50"/>
  <c r="AK45" i="50"/>
  <c r="AJ45" i="50"/>
  <c r="AI45" i="50"/>
  <c r="K45" i="50"/>
  <c r="BH41" i="50"/>
  <c r="BI41" i="50" s="1"/>
  <c r="AO41" i="50"/>
  <c r="AP41" i="50" s="1"/>
  <c r="AN41" i="50"/>
  <c r="AK41" i="50"/>
  <c r="AJ41" i="50"/>
  <c r="AI41" i="50"/>
  <c r="K41" i="50"/>
  <c r="BF37" i="50"/>
  <c r="BH37" i="50"/>
  <c r="BI37" i="50" s="1"/>
  <c r="AP37" i="50"/>
  <c r="AO37" i="50"/>
  <c r="AN37" i="50"/>
  <c r="AK37" i="50"/>
  <c r="AJ37" i="50"/>
  <c r="AI37" i="50"/>
  <c r="K37" i="50"/>
  <c r="BF33" i="50"/>
  <c r="AR33" i="50"/>
  <c r="AO33" i="50"/>
  <c r="AS33" i="50" s="1"/>
  <c r="AT33" i="50" s="1"/>
  <c r="AN33" i="50"/>
  <c r="AK33" i="50"/>
  <c r="AJ33" i="50"/>
  <c r="AI33" i="50"/>
  <c r="K33" i="50"/>
  <c r="BH29" i="50"/>
  <c r="BI29" i="50" s="1"/>
  <c r="AR29" i="50"/>
  <c r="AO29" i="50"/>
  <c r="BF29" i="50" s="1"/>
  <c r="AN29" i="50"/>
  <c r="AK29" i="50"/>
  <c r="AJ29" i="50"/>
  <c r="AI29" i="50"/>
  <c r="K29" i="50"/>
  <c r="AN25" i="50"/>
  <c r="AO25" i="50" s="1"/>
  <c r="AK25" i="50"/>
  <c r="AJ25" i="50"/>
  <c r="AQ25" i="50" s="1"/>
  <c r="AI25" i="50"/>
  <c r="K25" i="50"/>
  <c r="BH21" i="50"/>
  <c r="BI21" i="50" s="1"/>
  <c r="AO21" i="50"/>
  <c r="AS21" i="50" s="1"/>
  <c r="AT21" i="50" s="1"/>
  <c r="AN21" i="50"/>
  <c r="AK21" i="50"/>
  <c r="AJ21" i="50"/>
  <c r="AI21" i="50"/>
  <c r="K21" i="50"/>
  <c r="AO17" i="50"/>
  <c r="AS17" i="50" s="1"/>
  <c r="AT17" i="50" s="1"/>
  <c r="AN17" i="50"/>
  <c r="AK17" i="50"/>
  <c r="AJ17" i="50"/>
  <c r="AI17" i="50"/>
  <c r="K17" i="50"/>
  <c r="AR128" i="48"/>
  <c r="AS128" i="48" s="1"/>
  <c r="AR124" i="48"/>
  <c r="BF135" i="48"/>
  <c r="BE135" i="48"/>
  <c r="BD135" i="48"/>
  <c r="BF134" i="48"/>
  <c r="BE134" i="48"/>
  <c r="BD134" i="48"/>
  <c r="BF133" i="48"/>
  <c r="BE133" i="48"/>
  <c r="BD133" i="48"/>
  <c r="BE132" i="48"/>
  <c r="BD132" i="48"/>
  <c r="BF132" i="48" s="1"/>
  <c r="BF131" i="48"/>
  <c r="BE131" i="48"/>
  <c r="BD131" i="48"/>
  <c r="BE130" i="48"/>
  <c r="BD130" i="48"/>
  <c r="BF130" i="48" s="1"/>
  <c r="BE129" i="48"/>
  <c r="BD129" i="48"/>
  <c r="BF129" i="48" s="1"/>
  <c r="BE128" i="48"/>
  <c r="BD128" i="48"/>
  <c r="BF128" i="48" s="1"/>
  <c r="BF126" i="48"/>
  <c r="BE126" i="48"/>
  <c r="BD126" i="48"/>
  <c r="BF125" i="48"/>
  <c r="BE125" i="48"/>
  <c r="BD125" i="48"/>
  <c r="BE124" i="48"/>
  <c r="BD124" i="48"/>
  <c r="BF124" i="48" s="1"/>
  <c r="BF122" i="48"/>
  <c r="BE122" i="48"/>
  <c r="BD122" i="48"/>
  <c r="BE121" i="48"/>
  <c r="BD121" i="48"/>
  <c r="BF121" i="48" s="1"/>
  <c r="BE120" i="48"/>
  <c r="BD120" i="48"/>
  <c r="BF120" i="48" s="1"/>
  <c r="AR120" i="48"/>
  <c r="AS120" i="48" s="1"/>
  <c r="AO132" i="48"/>
  <c r="AP132" i="48" s="1"/>
  <c r="AL132" i="48"/>
  <c r="AK132" i="48"/>
  <c r="AR132" i="48" s="1"/>
  <c r="AJ132" i="48"/>
  <c r="L132" i="48"/>
  <c r="AP128" i="48"/>
  <c r="AO128" i="48"/>
  <c r="AL128" i="48"/>
  <c r="AK128" i="48"/>
  <c r="AJ128" i="48"/>
  <c r="L128" i="48"/>
  <c r="AP124" i="48"/>
  <c r="AO124" i="48"/>
  <c r="AL124" i="48"/>
  <c r="AK124" i="48"/>
  <c r="AJ124" i="48"/>
  <c r="L124" i="48"/>
  <c r="AP120" i="48"/>
  <c r="AO120" i="48"/>
  <c r="AL120" i="48"/>
  <c r="AK120" i="48"/>
  <c r="AJ120" i="48"/>
  <c r="L120" i="48"/>
  <c r="AS29" i="50" l="1"/>
  <c r="AT29" i="50" s="1"/>
  <c r="AP33" i="50"/>
  <c r="BF25" i="50"/>
  <c r="BG25" i="50" s="1"/>
  <c r="BH17" i="50"/>
  <c r="BI17" i="50" s="1"/>
  <c r="BH33" i="50"/>
  <c r="BI33" i="50" s="1"/>
  <c r="AS41" i="50"/>
  <c r="AT41" i="50" s="1"/>
  <c r="BF49" i="50"/>
  <c r="BG49" i="50" s="1"/>
  <c r="BF41" i="50"/>
  <c r="BJ41" i="50" s="1"/>
  <c r="BK41" i="50" s="1"/>
  <c r="AS53" i="50"/>
  <c r="AT53" i="50" s="1"/>
  <c r="BF45" i="50"/>
  <c r="BJ45" i="50" s="1"/>
  <c r="BK45" i="50" s="1"/>
  <c r="BH53" i="50"/>
  <c r="BI53" i="50" s="1"/>
  <c r="AS37" i="50"/>
  <c r="AT37" i="50" s="1"/>
  <c r="BJ29" i="50"/>
  <c r="BK29" i="50" s="1"/>
  <c r="BG29" i="50"/>
  <c r="BG41" i="50"/>
  <c r="BH25" i="50"/>
  <c r="BI25" i="50" s="1"/>
  <c r="AR25" i="50"/>
  <c r="BG33" i="50"/>
  <c r="BG37" i="50"/>
  <c r="BJ37" i="50"/>
  <c r="BK37" i="50" s="1"/>
  <c r="AP21" i="50"/>
  <c r="BF21" i="50"/>
  <c r="AS25" i="50"/>
  <c r="AT25" i="50" s="1"/>
  <c r="AR45" i="50"/>
  <c r="AP53" i="50"/>
  <c r="BF53" i="50"/>
  <c r="AS45" i="50"/>
  <c r="AT45" i="50" s="1"/>
  <c r="AP29" i="50"/>
  <c r="AR53" i="50"/>
  <c r="AR21" i="50"/>
  <c r="AP17" i="50"/>
  <c r="BF17" i="50"/>
  <c r="AR41" i="50"/>
  <c r="AP25" i="50"/>
  <c r="AR49" i="50"/>
  <c r="BH49" i="50"/>
  <c r="BI49" i="50" s="1"/>
  <c r="AR17" i="50"/>
  <c r="AR37" i="50"/>
  <c r="AP45" i="50"/>
  <c r="AT128" i="48"/>
  <c r="AU128" i="48" s="1"/>
  <c r="BG124" i="48"/>
  <c r="BH124" i="48" s="1"/>
  <c r="AQ124" i="48"/>
  <c r="AT120" i="48"/>
  <c r="AU120" i="48" s="1"/>
  <c r="AT124" i="48"/>
  <c r="AU124" i="48" s="1"/>
  <c r="BI132" i="48"/>
  <c r="BJ132" i="48" s="1"/>
  <c r="BI124" i="48"/>
  <c r="BJ124" i="48" s="1"/>
  <c r="AQ128" i="48"/>
  <c r="BI128" i="48"/>
  <c r="BJ128" i="48" s="1"/>
  <c r="BI120" i="48"/>
  <c r="BJ120" i="48" s="1"/>
  <c r="AT132" i="48"/>
  <c r="AU132" i="48" s="1"/>
  <c r="BG132" i="48"/>
  <c r="AQ132" i="48"/>
  <c r="BG128" i="48"/>
  <c r="AQ120" i="48"/>
  <c r="BG120" i="48"/>
  <c r="AS132" i="48"/>
  <c r="AS124" i="48"/>
  <c r="BJ33" i="50" l="1"/>
  <c r="BK33" i="50" s="1"/>
  <c r="BG45" i="50"/>
  <c r="BJ25" i="50"/>
  <c r="BK25" i="50" s="1"/>
  <c r="BJ53" i="50"/>
  <c r="BK53" i="50" s="1"/>
  <c r="BG53" i="50"/>
  <c r="BG17" i="50"/>
  <c r="BJ17" i="50"/>
  <c r="BK17" i="50" s="1"/>
  <c r="BJ21" i="50"/>
  <c r="BK21" i="50" s="1"/>
  <c r="BG21" i="50"/>
  <c r="BJ49" i="50"/>
  <c r="BK49" i="50" s="1"/>
  <c r="BK124" i="48"/>
  <c r="BL124" i="48" s="1"/>
  <c r="BK120" i="48"/>
  <c r="BL120" i="48" s="1"/>
  <c r="BH120" i="48"/>
  <c r="BH128" i="48"/>
  <c r="BK128" i="48"/>
  <c r="BL128" i="48" s="1"/>
  <c r="BK132" i="48"/>
  <c r="BL132" i="48" s="1"/>
  <c r="BH132" i="48"/>
  <c r="BF103" i="48" l="1"/>
  <c r="BE103" i="48"/>
  <c r="BD103" i="48"/>
  <c r="BF102" i="48"/>
  <c r="BE102" i="48"/>
  <c r="BD102" i="48"/>
  <c r="BF101" i="48"/>
  <c r="BE101" i="48"/>
  <c r="BD101" i="48"/>
  <c r="BE100" i="48"/>
  <c r="BD100" i="48"/>
  <c r="BF100" i="48" s="1"/>
  <c r="AO100" i="48"/>
  <c r="AP100" i="48" s="1"/>
  <c r="AL100" i="48"/>
  <c r="AK100" i="48"/>
  <c r="AR100" i="48" s="1"/>
  <c r="AJ100" i="48"/>
  <c r="L100" i="48"/>
  <c r="BF99" i="48"/>
  <c r="BE99" i="48"/>
  <c r="BD99" i="48"/>
  <c r="BF98" i="48"/>
  <c r="BE98" i="48"/>
  <c r="BD98" i="48"/>
  <c r="BE97" i="48"/>
  <c r="BD97" i="48"/>
  <c r="BF97" i="48" s="1"/>
  <c r="BE96" i="48"/>
  <c r="BD96" i="48"/>
  <c r="BF96" i="48" s="1"/>
  <c r="AR96" i="48"/>
  <c r="AP96" i="48"/>
  <c r="AO96" i="48"/>
  <c r="AL96" i="48"/>
  <c r="AK96" i="48"/>
  <c r="AJ96" i="48"/>
  <c r="L96" i="48"/>
  <c r="BF95" i="48"/>
  <c r="BE95" i="48"/>
  <c r="BD95" i="48"/>
  <c r="BF94" i="48"/>
  <c r="BE94" i="48"/>
  <c r="BD94" i="48"/>
  <c r="BF93" i="48"/>
  <c r="BE93" i="48"/>
  <c r="BD93" i="48"/>
  <c r="BE92" i="48"/>
  <c r="BD92" i="48"/>
  <c r="BF92" i="48" s="1"/>
  <c r="AR92" i="48"/>
  <c r="AP92" i="48"/>
  <c r="AO92" i="48"/>
  <c r="AL92" i="48"/>
  <c r="AK92" i="48"/>
  <c r="AJ92" i="48"/>
  <c r="L92" i="48"/>
  <c r="BF91" i="48"/>
  <c r="BE91" i="48"/>
  <c r="BD91" i="48"/>
  <c r="BF90" i="48"/>
  <c r="BE90" i="48"/>
  <c r="BD90" i="48"/>
  <c r="BF89" i="48"/>
  <c r="BE89" i="48"/>
  <c r="BD89" i="48"/>
  <c r="BE88" i="48"/>
  <c r="BD88" i="48"/>
  <c r="BF88" i="48" s="1"/>
  <c r="AR88" i="48"/>
  <c r="AP88" i="48"/>
  <c r="AO88" i="48"/>
  <c r="AL88" i="48"/>
  <c r="AK88" i="48"/>
  <c r="AJ88" i="48"/>
  <c r="L88" i="48"/>
  <c r="BF87" i="48"/>
  <c r="BE87" i="48"/>
  <c r="BD87" i="48"/>
  <c r="BF86" i="48"/>
  <c r="BE86" i="48"/>
  <c r="BD86" i="48"/>
  <c r="BF85" i="48"/>
  <c r="BE85" i="48"/>
  <c r="BD85" i="48"/>
  <c r="BE84" i="48"/>
  <c r="BD84" i="48"/>
  <c r="BF84" i="48" s="1"/>
  <c r="AR84" i="48"/>
  <c r="AP84" i="48"/>
  <c r="AQ84" i="48" s="1"/>
  <c r="AO84" i="48"/>
  <c r="AL84" i="48"/>
  <c r="AK84" i="48"/>
  <c r="AJ84" i="48"/>
  <c r="L84" i="48"/>
  <c r="BF83" i="48"/>
  <c r="BE83" i="48"/>
  <c r="BD83" i="48"/>
  <c r="BE82" i="48"/>
  <c r="BD82" i="48"/>
  <c r="BF82" i="48" s="1"/>
  <c r="BE81" i="48"/>
  <c r="BD81" i="48"/>
  <c r="BF81" i="48" s="1"/>
  <c r="BE80" i="48"/>
  <c r="BD80" i="48"/>
  <c r="BF80" i="48" s="1"/>
  <c r="AR80" i="48"/>
  <c r="AP80" i="48"/>
  <c r="AO80" i="48"/>
  <c r="AL80" i="48"/>
  <c r="AK80" i="48"/>
  <c r="AJ80" i="48"/>
  <c r="L80" i="48"/>
  <c r="BE79" i="48"/>
  <c r="BD79" i="48"/>
  <c r="BF79" i="48" s="1"/>
  <c r="BE78" i="48"/>
  <c r="BD78" i="48"/>
  <c r="BF78" i="48" s="1"/>
  <c r="BE77" i="48"/>
  <c r="BD77" i="48"/>
  <c r="BF77" i="48" s="1"/>
  <c r="BE76" i="48"/>
  <c r="BD76" i="48"/>
  <c r="BF76" i="48" s="1"/>
  <c r="AR76" i="48"/>
  <c r="AP76" i="48"/>
  <c r="AO76" i="48"/>
  <c r="AL76" i="48"/>
  <c r="AK76" i="48"/>
  <c r="AJ76" i="48"/>
  <c r="L76" i="48"/>
  <c r="BF71" i="48"/>
  <c r="BE71" i="48"/>
  <c r="BD71" i="48"/>
  <c r="BF70" i="48"/>
  <c r="BE70" i="48"/>
  <c r="BD70" i="48"/>
  <c r="BF69" i="48"/>
  <c r="BE69" i="48"/>
  <c r="BD69" i="48"/>
  <c r="BE68" i="48"/>
  <c r="BD68" i="48"/>
  <c r="BF68" i="48" s="1"/>
  <c r="AR68" i="48"/>
  <c r="AP68" i="48"/>
  <c r="AO68" i="48"/>
  <c r="AL68" i="48"/>
  <c r="AK68" i="48"/>
  <c r="AJ68" i="48"/>
  <c r="L68" i="48"/>
  <c r="BF67" i="48"/>
  <c r="BE67" i="48"/>
  <c r="BD67" i="48"/>
  <c r="BF66" i="48"/>
  <c r="BE66" i="48"/>
  <c r="BD66" i="48"/>
  <c r="BF65" i="48"/>
  <c r="BE65" i="48"/>
  <c r="BD65" i="48"/>
  <c r="BF64" i="48"/>
  <c r="BD64" i="48"/>
  <c r="BE64" i="48" s="1"/>
  <c r="AO64" i="48"/>
  <c r="AP64" i="48" s="1"/>
  <c r="AL64" i="48"/>
  <c r="AK64" i="48"/>
  <c r="AR64" i="48" s="1"/>
  <c r="AJ64" i="48"/>
  <c r="L64" i="48"/>
  <c r="BF63" i="48"/>
  <c r="BD63" i="48"/>
  <c r="BE63" i="48" s="1"/>
  <c r="BF62" i="48"/>
  <c r="BD62" i="48"/>
  <c r="BE62" i="48" s="1"/>
  <c r="BF61" i="48"/>
  <c r="BD61" i="48"/>
  <c r="BE61" i="48" s="1"/>
  <c r="BE60" i="48"/>
  <c r="BD60" i="48"/>
  <c r="BF60" i="48" s="1"/>
  <c r="AR60" i="48"/>
  <c r="AP60" i="48"/>
  <c r="AQ60" i="48" s="1"/>
  <c r="AO60" i="48"/>
  <c r="AL60" i="48"/>
  <c r="AK60" i="48"/>
  <c r="AJ60" i="48"/>
  <c r="L60" i="48"/>
  <c r="BF59" i="48"/>
  <c r="BE59" i="48"/>
  <c r="BD59" i="48"/>
  <c r="BF58" i="48"/>
  <c r="BE58" i="48"/>
  <c r="BD58" i="48"/>
  <c r="BF57" i="48"/>
  <c r="BE57" i="48"/>
  <c r="BD57" i="48"/>
  <c r="BE56" i="48"/>
  <c r="BD56" i="48"/>
  <c r="BF56" i="48" s="1"/>
  <c r="AR56" i="48"/>
  <c r="AP56" i="48"/>
  <c r="AO56" i="48"/>
  <c r="AL56" i="48"/>
  <c r="AK56" i="48"/>
  <c r="AJ56" i="48"/>
  <c r="L56" i="48"/>
  <c r="BF55" i="48"/>
  <c r="BE55" i="48"/>
  <c r="BD55" i="48"/>
  <c r="BF54" i="48"/>
  <c r="BE54" i="48"/>
  <c r="BD54" i="48"/>
  <c r="BF53" i="48"/>
  <c r="BE53" i="48"/>
  <c r="BD53" i="48"/>
  <c r="BE52" i="48"/>
  <c r="BD52" i="48"/>
  <c r="BF52" i="48" s="1"/>
  <c r="AR52" i="48"/>
  <c r="AP52" i="48"/>
  <c r="AO52" i="48"/>
  <c r="AL52" i="48"/>
  <c r="AK52" i="48"/>
  <c r="AJ52" i="48"/>
  <c r="L52" i="48"/>
  <c r="BF51" i="48"/>
  <c r="BE51" i="48"/>
  <c r="BD51" i="48"/>
  <c r="BF50" i="48"/>
  <c r="BE50" i="48"/>
  <c r="BD50" i="48"/>
  <c r="BF49" i="48"/>
  <c r="BE49" i="48"/>
  <c r="BD49" i="48"/>
  <c r="BF48" i="48"/>
  <c r="BD48" i="48"/>
  <c r="BE48" i="48" s="1"/>
  <c r="AR48" i="48"/>
  <c r="AP48" i="48"/>
  <c r="AQ48" i="48" s="1"/>
  <c r="AO48" i="48"/>
  <c r="AL48" i="48"/>
  <c r="AK48" i="48"/>
  <c r="AJ48" i="48"/>
  <c r="L48" i="48"/>
  <c r="BF47" i="48"/>
  <c r="BE47" i="48"/>
  <c r="BD47" i="48"/>
  <c r="BF46" i="48"/>
  <c r="BE46" i="48"/>
  <c r="BD46" i="48"/>
  <c r="BE45" i="48"/>
  <c r="BD45" i="48"/>
  <c r="BF45" i="48" s="1"/>
  <c r="BE44" i="48"/>
  <c r="BD44" i="48"/>
  <c r="BF44" i="48" s="1"/>
  <c r="AR44" i="48"/>
  <c r="AP44" i="48"/>
  <c r="AO44" i="48"/>
  <c r="AL44" i="48"/>
  <c r="AK44" i="48"/>
  <c r="AJ44" i="48"/>
  <c r="L44" i="48"/>
  <c r="BF43" i="48"/>
  <c r="BE43" i="48"/>
  <c r="BD43" i="48"/>
  <c r="BF42" i="48"/>
  <c r="BE42" i="48"/>
  <c r="BD42" i="48"/>
  <c r="BE41" i="48"/>
  <c r="BD41" i="48"/>
  <c r="BF41" i="48" s="1"/>
  <c r="BE40" i="48"/>
  <c r="BD40" i="48"/>
  <c r="BF40" i="48" s="1"/>
  <c r="AR40" i="48"/>
  <c r="AP40" i="48"/>
  <c r="AQ40" i="48" s="1"/>
  <c r="AO40" i="48"/>
  <c r="AL40" i="48"/>
  <c r="AK40" i="48"/>
  <c r="AJ40" i="48"/>
  <c r="L40" i="48"/>
  <c r="BF39" i="48"/>
  <c r="BE39" i="48"/>
  <c r="BD39" i="48"/>
  <c r="BF38" i="48"/>
  <c r="BE38" i="48"/>
  <c r="BD38" i="48"/>
  <c r="BF37" i="48"/>
  <c r="BE37" i="48"/>
  <c r="BD37" i="48"/>
  <c r="BE36" i="48"/>
  <c r="BD36" i="48"/>
  <c r="BF36" i="48" s="1"/>
  <c r="AO36" i="48"/>
  <c r="AP36" i="48" s="1"/>
  <c r="AL36" i="48"/>
  <c r="AK36" i="48"/>
  <c r="AR36" i="48" s="1"/>
  <c r="AJ36" i="48"/>
  <c r="L36" i="48"/>
  <c r="BF35" i="48"/>
  <c r="BE35" i="48"/>
  <c r="BD35" i="48"/>
  <c r="BF34" i="48"/>
  <c r="BE34" i="48"/>
  <c r="BD34" i="48"/>
  <c r="BF33" i="48"/>
  <c r="BE33" i="48"/>
  <c r="BD33" i="48"/>
  <c r="BE32" i="48"/>
  <c r="BD32" i="48"/>
  <c r="BF32" i="48" s="1"/>
  <c r="AR32" i="48"/>
  <c r="AP32" i="48"/>
  <c r="AO32" i="48"/>
  <c r="AL32" i="48"/>
  <c r="AK32" i="48"/>
  <c r="AJ32" i="48"/>
  <c r="L32" i="48"/>
  <c r="BF31" i="48"/>
  <c r="BE31" i="48"/>
  <c r="BD31" i="48"/>
  <c r="BF30" i="48"/>
  <c r="BE30" i="48"/>
  <c r="BD30" i="48"/>
  <c r="BF29" i="48"/>
  <c r="BE29" i="48"/>
  <c r="BD29" i="48"/>
  <c r="BE28" i="48"/>
  <c r="BD28" i="48"/>
  <c r="BF28" i="48" s="1"/>
  <c r="AR28" i="48"/>
  <c r="AS28" i="48" s="1"/>
  <c r="AP28" i="48"/>
  <c r="AQ28" i="48" s="1"/>
  <c r="AO28" i="48"/>
  <c r="AL28" i="48"/>
  <c r="AK28" i="48"/>
  <c r="AJ28" i="48"/>
  <c r="L28" i="48"/>
  <c r="BF27" i="48"/>
  <c r="BE27" i="48"/>
  <c r="BD27" i="48"/>
  <c r="BF26" i="48"/>
  <c r="BE26" i="48"/>
  <c r="BD26" i="48"/>
  <c r="BF25" i="48"/>
  <c r="BE25" i="48"/>
  <c r="BD25" i="48"/>
  <c r="BE24" i="48"/>
  <c r="BD24" i="48"/>
  <c r="BF24" i="48" s="1"/>
  <c r="AR24" i="48"/>
  <c r="AS24" i="48" s="1"/>
  <c r="AP24" i="48"/>
  <c r="AO24" i="48"/>
  <c r="AL24" i="48"/>
  <c r="AK24" i="48"/>
  <c r="AJ24" i="48"/>
  <c r="L24" i="48"/>
  <c r="BF23" i="48"/>
  <c r="BE23" i="48"/>
  <c r="BD23" i="48"/>
  <c r="BF22" i="48"/>
  <c r="BE22" i="48"/>
  <c r="BD22" i="48"/>
  <c r="BF21" i="48"/>
  <c r="BE21" i="48"/>
  <c r="BD21" i="48"/>
  <c r="BE20" i="48"/>
  <c r="BD20" i="48"/>
  <c r="BF20" i="48" s="1"/>
  <c r="AR20" i="48"/>
  <c r="AP20" i="48"/>
  <c r="AQ20" i="48" s="1"/>
  <c r="AO20" i="48"/>
  <c r="AL20" i="48"/>
  <c r="AK20" i="48"/>
  <c r="AJ20" i="48"/>
  <c r="L20" i="48"/>
  <c r="BF19" i="48"/>
  <c r="BE19" i="48"/>
  <c r="BD19" i="48"/>
  <c r="BF18" i="48"/>
  <c r="BE18" i="48"/>
  <c r="BD18" i="48"/>
  <c r="BE17" i="48"/>
  <c r="BD17" i="48"/>
  <c r="BF17" i="48" s="1"/>
  <c r="BE16" i="48"/>
  <c r="BD16" i="48"/>
  <c r="BF16" i="48" s="1"/>
  <c r="AR16" i="48"/>
  <c r="AP16" i="48"/>
  <c r="AO16" i="48"/>
  <c r="AL16" i="48"/>
  <c r="AK16" i="48"/>
  <c r="AJ16" i="48"/>
  <c r="L16" i="48"/>
  <c r="H9" i="48"/>
  <c r="F9" i="48"/>
  <c r="D9" i="48"/>
  <c r="B9" i="48"/>
  <c r="AT32" i="48" l="1"/>
  <c r="AU32" i="48" s="1"/>
  <c r="AT92" i="48"/>
  <c r="AU92" i="48" s="1"/>
  <c r="AT76" i="48"/>
  <c r="AU76" i="48" s="1"/>
  <c r="AT80" i="48"/>
  <c r="AU80" i="48" s="1"/>
  <c r="AT60" i="48"/>
  <c r="AU60" i="48" s="1"/>
  <c r="BI68" i="48"/>
  <c r="BJ68" i="48" s="1"/>
  <c r="AT68" i="48"/>
  <c r="AU68" i="48" s="1"/>
  <c r="AT52" i="48"/>
  <c r="AU52" i="48" s="1"/>
  <c r="AT24" i="48"/>
  <c r="AU24" i="48" s="1"/>
  <c r="BI52" i="48"/>
  <c r="BJ52" i="48" s="1"/>
  <c r="AT88" i="48"/>
  <c r="AU88" i="48" s="1"/>
  <c r="BG60" i="48"/>
  <c r="BH60" i="48" s="1"/>
  <c r="AQ80" i="48"/>
  <c r="BG20" i="48"/>
  <c r="BH20" i="48" s="1"/>
  <c r="AT40" i="48"/>
  <c r="AU40" i="48" s="1"/>
  <c r="AQ92" i="48"/>
  <c r="AQ32" i="48"/>
  <c r="BG40" i="48"/>
  <c r="BH40" i="48" s="1"/>
  <c r="AT44" i="48"/>
  <c r="AU44" i="48" s="1"/>
  <c r="AT56" i="48"/>
  <c r="AU56" i="48" s="1"/>
  <c r="BI92" i="48"/>
  <c r="BJ92" i="48" s="1"/>
  <c r="BG76" i="48"/>
  <c r="BH76" i="48" s="1"/>
  <c r="BI20" i="48"/>
  <c r="BJ20" i="48" s="1"/>
  <c r="AT16" i="48"/>
  <c r="AU16" i="48" s="1"/>
  <c r="BI32" i="48"/>
  <c r="BJ32" i="48" s="1"/>
  <c r="BI56" i="48"/>
  <c r="BJ56" i="48" s="1"/>
  <c r="AQ76" i="48"/>
  <c r="BI88" i="48"/>
  <c r="BJ88" i="48" s="1"/>
  <c r="BI40" i="48"/>
  <c r="BJ40" i="48" s="1"/>
  <c r="BG48" i="48"/>
  <c r="BH48" i="48" s="1"/>
  <c r="BI16" i="48"/>
  <c r="BJ16" i="48" s="1"/>
  <c r="BI24" i="48"/>
  <c r="BJ24" i="48" s="1"/>
  <c r="BG32" i="48"/>
  <c r="BH32" i="48" s="1"/>
  <c r="BI76" i="48"/>
  <c r="BJ76" i="48" s="1"/>
  <c r="AT84" i="48"/>
  <c r="AU84" i="48" s="1"/>
  <c r="BI80" i="48"/>
  <c r="BJ80" i="48" s="1"/>
  <c r="AT20" i="48"/>
  <c r="AU20" i="48" s="1"/>
  <c r="AT48" i="48"/>
  <c r="AU48" i="48" s="1"/>
  <c r="BG84" i="48"/>
  <c r="BH84" i="48" s="1"/>
  <c r="BI96" i="48"/>
  <c r="BJ96" i="48" s="1"/>
  <c r="BI100" i="48"/>
  <c r="BJ100" i="48" s="1"/>
  <c r="AS100" i="48"/>
  <c r="BG96" i="48"/>
  <c r="AT100" i="48"/>
  <c r="AU100" i="48" s="1"/>
  <c r="BG92" i="48"/>
  <c r="AS96" i="48"/>
  <c r="AQ100" i="48"/>
  <c r="BG100" i="48"/>
  <c r="AT96" i="48"/>
  <c r="AU96" i="48" s="1"/>
  <c r="AS92" i="48"/>
  <c r="AQ96" i="48"/>
  <c r="BG80" i="48"/>
  <c r="AS80" i="48"/>
  <c r="AQ88" i="48"/>
  <c r="BG88" i="48"/>
  <c r="AS88" i="48"/>
  <c r="AS76" i="48"/>
  <c r="AS84" i="48"/>
  <c r="BI84" i="48"/>
  <c r="BJ84" i="48" s="1"/>
  <c r="AT64" i="48"/>
  <c r="AU64" i="48" s="1"/>
  <c r="BG64" i="48"/>
  <c r="AQ64" i="48"/>
  <c r="BI64" i="48"/>
  <c r="BJ64" i="48" s="1"/>
  <c r="AS64" i="48"/>
  <c r="AS60" i="48"/>
  <c r="BI60" i="48"/>
  <c r="BJ60" i="48" s="1"/>
  <c r="AQ68" i="48"/>
  <c r="BG68" i="48"/>
  <c r="AQ56" i="48"/>
  <c r="BG56" i="48"/>
  <c r="AS68" i="48"/>
  <c r="AS56" i="48"/>
  <c r="BG44" i="48"/>
  <c r="AS44" i="48"/>
  <c r="BI44" i="48"/>
  <c r="BJ44" i="48" s="1"/>
  <c r="AQ52" i="48"/>
  <c r="BG52" i="48"/>
  <c r="AS52" i="48"/>
  <c r="AS40" i="48"/>
  <c r="AS48" i="48"/>
  <c r="BI48" i="48"/>
  <c r="BJ48" i="48" s="1"/>
  <c r="AQ44" i="48"/>
  <c r="AT36" i="48"/>
  <c r="AU36" i="48" s="1"/>
  <c r="BI36" i="48"/>
  <c r="BJ36" i="48" s="1"/>
  <c r="AS36" i="48"/>
  <c r="AQ36" i="48"/>
  <c r="BG36" i="48"/>
  <c r="AS32" i="48"/>
  <c r="BG28" i="48"/>
  <c r="AT28" i="48"/>
  <c r="AU28" i="48" s="1"/>
  <c r="BI28" i="48"/>
  <c r="BJ28" i="48" s="1"/>
  <c r="AS20" i="48"/>
  <c r="AQ24" i="48"/>
  <c r="BG24" i="48"/>
  <c r="AQ16" i="48"/>
  <c r="BG16" i="48"/>
  <c r="AS16" i="48"/>
  <c r="BK16" i="48" l="1"/>
  <c r="BL16" i="48" s="1"/>
  <c r="BK20" i="48"/>
  <c r="BL20" i="48" s="1"/>
  <c r="BK40" i="48"/>
  <c r="BL40" i="48" s="1"/>
  <c r="BK32" i="48"/>
  <c r="BL32" i="48" s="1"/>
  <c r="BK76" i="48"/>
  <c r="BL76" i="48" s="1"/>
  <c r="BK92" i="48"/>
  <c r="BL92" i="48" s="1"/>
  <c r="BH92" i="48"/>
  <c r="BK96" i="48"/>
  <c r="BL96" i="48" s="1"/>
  <c r="BH96" i="48"/>
  <c r="BK100" i="48"/>
  <c r="BL100" i="48" s="1"/>
  <c r="BH100" i="48"/>
  <c r="BK88" i="48"/>
  <c r="BL88" i="48" s="1"/>
  <c r="BH88" i="48"/>
  <c r="BK80" i="48"/>
  <c r="BL80" i="48" s="1"/>
  <c r="BH80" i="48"/>
  <c r="BK84" i="48"/>
  <c r="BL84" i="48" s="1"/>
  <c r="BK56" i="48"/>
  <c r="BL56" i="48" s="1"/>
  <c r="BH56" i="48"/>
  <c r="BK60" i="48"/>
  <c r="BL60" i="48" s="1"/>
  <c r="BK68" i="48"/>
  <c r="BL68" i="48" s="1"/>
  <c r="BH68" i="48"/>
  <c r="BH64" i="48"/>
  <c r="BK64" i="48"/>
  <c r="BL64" i="48" s="1"/>
  <c r="BK48" i="48"/>
  <c r="BL48" i="48" s="1"/>
  <c r="BK52" i="48"/>
  <c r="BL52" i="48" s="1"/>
  <c r="BH52" i="48"/>
  <c r="BK44" i="48"/>
  <c r="BL44" i="48" s="1"/>
  <c r="BH44" i="48"/>
  <c r="BK36" i="48"/>
  <c r="BL36" i="48" s="1"/>
  <c r="BH36" i="48"/>
  <c r="BK28" i="48"/>
  <c r="BL28" i="48" s="1"/>
  <c r="BH28" i="48"/>
  <c r="BK24" i="48"/>
  <c r="BL24" i="48" s="1"/>
  <c r="BH24" i="48"/>
  <c r="BH16" i="48"/>
  <c r="AQ45" i="46" l="1"/>
  <c r="AQ41" i="46"/>
  <c r="AQ37" i="46"/>
  <c r="AQ33" i="46"/>
  <c r="AQ29" i="46"/>
  <c r="AQ25" i="46"/>
  <c r="AQ21" i="46"/>
  <c r="BE48" i="46"/>
  <c r="BD48" i="46"/>
  <c r="BC48" i="46"/>
  <c r="BE47" i="46"/>
  <c r="BD47" i="46"/>
  <c r="BC47" i="46"/>
  <c r="BE46" i="46"/>
  <c r="BD46" i="46"/>
  <c r="BC46" i="46"/>
  <c r="BE45" i="46"/>
  <c r="BD45" i="46"/>
  <c r="BC45" i="46"/>
  <c r="BE44" i="46"/>
  <c r="BD44" i="46"/>
  <c r="BC44" i="46"/>
  <c r="BE43" i="46"/>
  <c r="BD43" i="46"/>
  <c r="BC43" i="46"/>
  <c r="BE42" i="46"/>
  <c r="BD42" i="46"/>
  <c r="BC42" i="46"/>
  <c r="BE41" i="46"/>
  <c r="BD41" i="46"/>
  <c r="BC41" i="46"/>
  <c r="BE40" i="46"/>
  <c r="BD40" i="46"/>
  <c r="BC40" i="46"/>
  <c r="BE39" i="46"/>
  <c r="BD39" i="46"/>
  <c r="BC39" i="46"/>
  <c r="BE38" i="46"/>
  <c r="BD38" i="46"/>
  <c r="BC38" i="46"/>
  <c r="BE37" i="46"/>
  <c r="BD37" i="46"/>
  <c r="BC37" i="46"/>
  <c r="BE36" i="46"/>
  <c r="BD36" i="46"/>
  <c r="BC36" i="46"/>
  <c r="BE35" i="46"/>
  <c r="BD35" i="46"/>
  <c r="BC35" i="46"/>
  <c r="BE34" i="46"/>
  <c r="BD34" i="46"/>
  <c r="BC34" i="46"/>
  <c r="BE33" i="46"/>
  <c r="BD33" i="46"/>
  <c r="BC33" i="46"/>
  <c r="BE32" i="46"/>
  <c r="BD32" i="46"/>
  <c r="BC32" i="46"/>
  <c r="BE31" i="46"/>
  <c r="BD31" i="46"/>
  <c r="BC31" i="46"/>
  <c r="BE30" i="46"/>
  <c r="BD30" i="46"/>
  <c r="BC30" i="46"/>
  <c r="BE29" i="46"/>
  <c r="BD29" i="46"/>
  <c r="BC29" i="46"/>
  <c r="BE28" i="46"/>
  <c r="BD28" i="46"/>
  <c r="BC28" i="46"/>
  <c r="BE27" i="46"/>
  <c r="BD27" i="46"/>
  <c r="BC27" i="46"/>
  <c r="BE26" i="46"/>
  <c r="BD26" i="46"/>
  <c r="BC26" i="46"/>
  <c r="BD25" i="46"/>
  <c r="BC25" i="46"/>
  <c r="BE25" i="46" s="1"/>
  <c r="BE24" i="46"/>
  <c r="BD24" i="46"/>
  <c r="BC24" i="46"/>
  <c r="BE23" i="46"/>
  <c r="BD23" i="46"/>
  <c r="BC23" i="46"/>
  <c r="BE22" i="46"/>
  <c r="BD22" i="46"/>
  <c r="BC22" i="46"/>
  <c r="BD21" i="46"/>
  <c r="BC21" i="46"/>
  <c r="BE21" i="46" s="1"/>
  <c r="BE20" i="46"/>
  <c r="BD20" i="46"/>
  <c r="BC20" i="46"/>
  <c r="BE19" i="46"/>
  <c r="BD19" i="46"/>
  <c r="BC19" i="46"/>
  <c r="BD18" i="46"/>
  <c r="BC18" i="46"/>
  <c r="BE18" i="46" s="1"/>
  <c r="BD17" i="46"/>
  <c r="BC17" i="46"/>
  <c r="BE17" i="46" s="1"/>
  <c r="AQ17" i="46"/>
  <c r="AQ53" i="45"/>
  <c r="AQ49" i="45"/>
  <c r="AQ45" i="45"/>
  <c r="AQ41" i="45"/>
  <c r="AQ37" i="45"/>
  <c r="AQ33" i="45"/>
  <c r="AQ29" i="45"/>
  <c r="AQ25" i="45"/>
  <c r="AQ21" i="45"/>
  <c r="BE56" i="45"/>
  <c r="BD56" i="45"/>
  <c r="BC56" i="45"/>
  <c r="BE55" i="45"/>
  <c r="BD55" i="45"/>
  <c r="BC55" i="45"/>
  <c r="BE54" i="45"/>
  <c r="BD54" i="45"/>
  <c r="BC54" i="45"/>
  <c r="BE53" i="45"/>
  <c r="BD53" i="45"/>
  <c r="BC53" i="45"/>
  <c r="BE52" i="45"/>
  <c r="BD52" i="45"/>
  <c r="BC52" i="45"/>
  <c r="BE51" i="45"/>
  <c r="BD51" i="45"/>
  <c r="BC51" i="45"/>
  <c r="BE50" i="45"/>
  <c r="BD50" i="45"/>
  <c r="BC50" i="45"/>
  <c r="BE49" i="45"/>
  <c r="BD49" i="45"/>
  <c r="BC49" i="45"/>
  <c r="BE48" i="45"/>
  <c r="BD48" i="45"/>
  <c r="BC48" i="45"/>
  <c r="BE47" i="45"/>
  <c r="BD47" i="45"/>
  <c r="BC47" i="45"/>
  <c r="BE46" i="45"/>
  <c r="BD46" i="45"/>
  <c r="BC46" i="45"/>
  <c r="BE45" i="45"/>
  <c r="BD45" i="45"/>
  <c r="BC45" i="45"/>
  <c r="BE44" i="45"/>
  <c r="BD44" i="45"/>
  <c r="BC44" i="45"/>
  <c r="BE43" i="45"/>
  <c r="BD43" i="45"/>
  <c r="BC43" i="45"/>
  <c r="BE42" i="45"/>
  <c r="BD42" i="45"/>
  <c r="BC42" i="45"/>
  <c r="BE41" i="45"/>
  <c r="BD41" i="45"/>
  <c r="BC41" i="45"/>
  <c r="BE40" i="45"/>
  <c r="BD40" i="45"/>
  <c r="BC40" i="45"/>
  <c r="BE39" i="45"/>
  <c r="BD39" i="45"/>
  <c r="BC39" i="45"/>
  <c r="BE38" i="45"/>
  <c r="BD38" i="45"/>
  <c r="BC38" i="45"/>
  <c r="BE37" i="45"/>
  <c r="BD37" i="45"/>
  <c r="BC37" i="45"/>
  <c r="BE36" i="45"/>
  <c r="BD36" i="45"/>
  <c r="BC36" i="45"/>
  <c r="BE35" i="45"/>
  <c r="BD35" i="45"/>
  <c r="BC35" i="45"/>
  <c r="BE34" i="45"/>
  <c r="BD34" i="45"/>
  <c r="BC34" i="45"/>
  <c r="BE33" i="45"/>
  <c r="BD33" i="45"/>
  <c r="BC33" i="45"/>
  <c r="BE32" i="45"/>
  <c r="BD32" i="45"/>
  <c r="BC32" i="45"/>
  <c r="BE31" i="45"/>
  <c r="BD31" i="45"/>
  <c r="BC31" i="45"/>
  <c r="BE30" i="45"/>
  <c r="BD30" i="45"/>
  <c r="BC30" i="45"/>
  <c r="BE29" i="45"/>
  <c r="BD29" i="45"/>
  <c r="BC29" i="45"/>
  <c r="BE28" i="45"/>
  <c r="BD28" i="45"/>
  <c r="BC28" i="45"/>
  <c r="BE27" i="45"/>
  <c r="BD27" i="45"/>
  <c r="BC27" i="45"/>
  <c r="BE26" i="45"/>
  <c r="BD26" i="45"/>
  <c r="BC26" i="45"/>
  <c r="BE25" i="45"/>
  <c r="BD25" i="45"/>
  <c r="BC25" i="45"/>
  <c r="BE24" i="45"/>
  <c r="BD24" i="45"/>
  <c r="BC24" i="45"/>
  <c r="BE23" i="45"/>
  <c r="BD23" i="45"/>
  <c r="BC23" i="45"/>
  <c r="BE22" i="45"/>
  <c r="BD22" i="45"/>
  <c r="BC22" i="45"/>
  <c r="BE21" i="45"/>
  <c r="BD21" i="45"/>
  <c r="BC21" i="45"/>
  <c r="BE20" i="45"/>
  <c r="BD20" i="45"/>
  <c r="BC20" i="45"/>
  <c r="BE19" i="45"/>
  <c r="BD19" i="45"/>
  <c r="BC19" i="45"/>
  <c r="BE18" i="45"/>
  <c r="BD18" i="45"/>
  <c r="BC18" i="45"/>
  <c r="BD17" i="45"/>
  <c r="BC17" i="45"/>
  <c r="BE17" i="45" s="1"/>
  <c r="AQ17" i="45"/>
  <c r="AQ49" i="44"/>
  <c r="AQ45" i="44"/>
  <c r="AQ41" i="44"/>
  <c r="AQ37" i="44"/>
  <c r="AQ33" i="44"/>
  <c r="AQ29" i="44"/>
  <c r="AQ25" i="44"/>
  <c r="AQ21" i="44"/>
  <c r="BE52" i="44"/>
  <c r="BD52" i="44"/>
  <c r="BC52" i="44"/>
  <c r="BE51" i="44"/>
  <c r="BD51" i="44"/>
  <c r="BC51" i="44"/>
  <c r="BE50" i="44"/>
  <c r="BD50" i="44"/>
  <c r="BC50" i="44"/>
  <c r="BE49" i="44"/>
  <c r="BD49" i="44"/>
  <c r="BC49" i="44"/>
  <c r="BE48" i="44"/>
  <c r="BD48" i="44"/>
  <c r="BC48" i="44"/>
  <c r="BE47" i="44"/>
  <c r="BD47" i="44"/>
  <c r="BC47" i="44"/>
  <c r="BE46" i="44"/>
  <c r="BD46" i="44"/>
  <c r="BC46" i="44"/>
  <c r="BE45" i="44"/>
  <c r="BD45" i="44"/>
  <c r="BC45" i="44"/>
  <c r="BE44" i="44"/>
  <c r="BD44" i="44"/>
  <c r="BC44" i="44"/>
  <c r="BE43" i="44"/>
  <c r="BD43" i="44"/>
  <c r="BC43" i="44"/>
  <c r="BE42" i="44"/>
  <c r="BD42" i="44"/>
  <c r="BC42" i="44"/>
  <c r="BE41" i="44"/>
  <c r="BD41" i="44"/>
  <c r="BC41" i="44"/>
  <c r="BE40" i="44"/>
  <c r="BD40" i="44"/>
  <c r="BC40" i="44"/>
  <c r="BE39" i="44"/>
  <c r="BD39" i="44"/>
  <c r="BC39" i="44"/>
  <c r="BE38" i="44"/>
  <c r="BD38" i="44"/>
  <c r="BC38" i="44"/>
  <c r="BE37" i="44"/>
  <c r="BD37" i="44"/>
  <c r="BC37" i="44"/>
  <c r="BE36" i="44"/>
  <c r="BD36" i="44"/>
  <c r="BC36" i="44"/>
  <c r="BE35" i="44"/>
  <c r="BD35" i="44"/>
  <c r="BC35" i="44"/>
  <c r="BE34" i="44"/>
  <c r="BD34" i="44"/>
  <c r="BC34" i="44"/>
  <c r="BE33" i="44"/>
  <c r="BD33" i="44"/>
  <c r="BC33" i="44"/>
  <c r="BE32" i="44"/>
  <c r="BD32" i="44"/>
  <c r="BC32" i="44"/>
  <c r="BE31" i="44"/>
  <c r="BD31" i="44"/>
  <c r="BC31" i="44"/>
  <c r="BE30" i="44"/>
  <c r="BD30" i="44"/>
  <c r="BC30" i="44"/>
  <c r="BD29" i="44"/>
  <c r="BC29" i="44"/>
  <c r="BE29" i="44" s="1"/>
  <c r="BE28" i="44"/>
  <c r="BD28" i="44"/>
  <c r="BC28" i="44"/>
  <c r="BE27" i="44"/>
  <c r="BD27" i="44"/>
  <c r="BC27" i="44"/>
  <c r="BE26" i="44"/>
  <c r="BD26" i="44"/>
  <c r="BC26" i="44"/>
  <c r="BD25" i="44"/>
  <c r="BC25" i="44"/>
  <c r="BE25" i="44" s="1"/>
  <c r="BE24" i="44"/>
  <c r="BD24" i="44"/>
  <c r="BC24" i="44"/>
  <c r="BD23" i="44"/>
  <c r="BC23" i="44"/>
  <c r="BE23" i="44" s="1"/>
  <c r="BD22" i="44"/>
  <c r="BC22" i="44"/>
  <c r="BE22" i="44" s="1"/>
  <c r="BE21" i="44"/>
  <c r="BD21" i="44"/>
  <c r="BC21" i="44"/>
  <c r="BD20" i="44"/>
  <c r="BC20" i="44"/>
  <c r="BE20" i="44" s="1"/>
  <c r="BD19" i="44"/>
  <c r="BC19" i="44"/>
  <c r="BE19" i="44" s="1"/>
  <c r="BE18" i="44"/>
  <c r="BD18" i="44"/>
  <c r="BC18" i="44"/>
  <c r="BD17" i="44"/>
  <c r="BC17" i="44"/>
  <c r="BE17" i="44" s="1"/>
  <c r="AQ17" i="44"/>
  <c r="AQ45" i="41"/>
  <c r="AQ41" i="41"/>
  <c r="AQ37" i="41"/>
  <c r="AQ33" i="41"/>
  <c r="AQ29" i="41"/>
  <c r="AQ25" i="41"/>
  <c r="AQ21" i="41"/>
  <c r="BE48" i="41"/>
  <c r="BD48" i="41"/>
  <c r="BC48" i="41"/>
  <c r="BE47" i="41"/>
  <c r="BD47" i="41"/>
  <c r="BC47" i="41"/>
  <c r="BE46" i="41"/>
  <c r="BD46" i="41"/>
  <c r="BC46" i="41"/>
  <c r="BE45" i="41"/>
  <c r="BD45" i="41"/>
  <c r="BC45" i="41"/>
  <c r="BE44" i="41"/>
  <c r="BD44" i="41"/>
  <c r="BC44" i="41"/>
  <c r="BE43" i="41"/>
  <c r="BD43" i="41"/>
  <c r="BC43" i="41"/>
  <c r="BE42" i="41"/>
  <c r="BD42" i="41"/>
  <c r="BC42" i="41"/>
  <c r="BE41" i="41"/>
  <c r="BD41" i="41"/>
  <c r="BC41" i="41"/>
  <c r="BE40" i="41"/>
  <c r="BD40" i="41"/>
  <c r="BC40" i="41"/>
  <c r="BE39" i="41"/>
  <c r="BD39" i="41"/>
  <c r="BC39" i="41"/>
  <c r="BE38" i="41"/>
  <c r="BD38" i="41"/>
  <c r="BC38" i="41"/>
  <c r="BE37" i="41"/>
  <c r="BD37" i="41"/>
  <c r="BC37" i="41"/>
  <c r="BE36" i="41"/>
  <c r="BD36" i="41"/>
  <c r="BC36" i="41"/>
  <c r="BE35" i="41"/>
  <c r="BD35" i="41"/>
  <c r="BC35" i="41"/>
  <c r="BE34" i="41"/>
  <c r="BD34" i="41"/>
  <c r="BC34" i="41"/>
  <c r="BE33" i="41"/>
  <c r="BD33" i="41"/>
  <c r="BC33" i="41"/>
  <c r="BE32" i="41"/>
  <c r="BD32" i="41"/>
  <c r="BC32" i="41"/>
  <c r="BE31" i="41"/>
  <c r="BD31" i="41"/>
  <c r="BC31" i="41"/>
  <c r="BE30" i="41"/>
  <c r="BD30" i="41"/>
  <c r="BC30" i="41"/>
  <c r="BD29" i="41"/>
  <c r="BC29" i="41"/>
  <c r="BE29" i="41" s="1"/>
  <c r="BE28" i="41"/>
  <c r="BD28" i="41"/>
  <c r="BC28" i="41"/>
  <c r="BE27" i="41"/>
  <c r="BD27" i="41"/>
  <c r="BC27" i="41"/>
  <c r="BE26" i="41"/>
  <c r="BD26" i="41"/>
  <c r="BC26" i="41"/>
  <c r="BE25" i="41"/>
  <c r="BC25" i="41"/>
  <c r="BD25" i="41" s="1"/>
  <c r="BE24" i="41"/>
  <c r="BD24" i="41"/>
  <c r="BC24" i="41"/>
  <c r="BE23" i="41"/>
  <c r="BD23" i="41"/>
  <c r="BC23" i="41"/>
  <c r="BD22" i="41"/>
  <c r="BC22" i="41"/>
  <c r="BE22" i="41" s="1"/>
  <c r="BE21" i="41"/>
  <c r="BD21" i="41"/>
  <c r="BC21" i="41"/>
  <c r="BE20" i="41"/>
  <c r="BD20" i="41"/>
  <c r="BC20" i="41"/>
  <c r="BE19" i="41"/>
  <c r="BD19" i="41"/>
  <c r="BC19" i="41"/>
  <c r="BD18" i="41"/>
  <c r="BC18" i="41"/>
  <c r="BE18" i="41" s="1"/>
  <c r="BD17" i="41"/>
  <c r="BC17" i="41"/>
  <c r="BE17" i="41" s="1"/>
  <c r="AQ17" i="41"/>
  <c r="AQ49" i="43"/>
  <c r="AQ45" i="43"/>
  <c r="AQ41" i="43"/>
  <c r="AQ37" i="43"/>
  <c r="AQ33" i="43"/>
  <c r="AQ29" i="43"/>
  <c r="AQ21" i="43"/>
  <c r="BE52" i="43"/>
  <c r="BD52" i="43"/>
  <c r="BC52" i="43"/>
  <c r="BE51" i="43"/>
  <c r="BD51" i="43"/>
  <c r="BC51" i="43"/>
  <c r="BE50" i="43"/>
  <c r="BD50" i="43"/>
  <c r="BC50" i="43"/>
  <c r="BE49" i="43"/>
  <c r="BD49" i="43"/>
  <c r="BC49" i="43"/>
  <c r="BE48" i="43"/>
  <c r="BD48" i="43"/>
  <c r="BC48" i="43"/>
  <c r="BE47" i="43"/>
  <c r="BD47" i="43"/>
  <c r="BC47" i="43"/>
  <c r="BE46" i="43"/>
  <c r="BD46" i="43"/>
  <c r="BC46" i="43"/>
  <c r="BE45" i="43"/>
  <c r="BD45" i="43"/>
  <c r="BC45" i="43"/>
  <c r="BE44" i="43"/>
  <c r="BD44" i="43"/>
  <c r="BC44" i="43"/>
  <c r="BE43" i="43"/>
  <c r="BD43" i="43"/>
  <c r="BC43" i="43"/>
  <c r="BE42" i="43"/>
  <c r="BD42" i="43"/>
  <c r="BC42" i="43"/>
  <c r="BE41" i="43"/>
  <c r="BD41" i="43"/>
  <c r="BC41" i="43"/>
  <c r="BE40" i="43"/>
  <c r="BD40" i="43"/>
  <c r="BC40" i="43"/>
  <c r="BE39" i="43"/>
  <c r="BD39" i="43"/>
  <c r="BC39" i="43"/>
  <c r="BE38" i="43"/>
  <c r="BD38" i="43"/>
  <c r="BC38" i="43"/>
  <c r="BE37" i="43"/>
  <c r="BD37" i="43"/>
  <c r="BC37" i="43"/>
  <c r="BE36" i="43"/>
  <c r="BD36" i="43"/>
  <c r="BC36" i="43"/>
  <c r="BE35" i="43"/>
  <c r="BD35" i="43"/>
  <c r="BC35" i="43"/>
  <c r="BE34" i="43"/>
  <c r="BD34" i="43"/>
  <c r="BC34" i="43"/>
  <c r="BE33" i="43"/>
  <c r="BD33" i="43"/>
  <c r="BC33" i="43"/>
  <c r="BE32" i="43"/>
  <c r="BD32" i="43"/>
  <c r="BC32" i="43"/>
  <c r="BE31" i="43"/>
  <c r="BD31" i="43"/>
  <c r="BC31" i="43"/>
  <c r="BE30" i="43"/>
  <c r="BD30" i="43"/>
  <c r="BC30" i="43"/>
  <c r="BE29" i="43"/>
  <c r="BD29" i="43"/>
  <c r="BC29" i="43"/>
  <c r="BE28" i="43"/>
  <c r="BD28" i="43"/>
  <c r="BC28" i="43"/>
  <c r="BE27" i="43"/>
  <c r="BD27" i="43"/>
  <c r="BC27" i="43"/>
  <c r="BE26" i="43"/>
  <c r="BD26" i="43"/>
  <c r="BC26" i="43"/>
  <c r="BD25" i="43"/>
  <c r="BC25" i="43"/>
  <c r="BE25" i="43" s="1"/>
  <c r="BE24" i="43"/>
  <c r="BD24" i="43"/>
  <c r="BC24" i="43"/>
  <c r="BE23" i="43"/>
  <c r="BD23" i="43"/>
  <c r="BC23" i="43"/>
  <c r="BD22" i="43"/>
  <c r="BC22" i="43"/>
  <c r="BE22" i="43" s="1"/>
  <c r="BD21" i="43"/>
  <c r="BC21" i="43"/>
  <c r="BE21" i="43" s="1"/>
  <c r="BE20" i="43"/>
  <c r="BD20" i="43"/>
  <c r="BC20" i="43"/>
  <c r="BE19" i="43"/>
  <c r="BD19" i="43"/>
  <c r="BC19" i="43"/>
  <c r="BE18" i="43"/>
  <c r="BD18" i="43"/>
  <c r="BC18" i="43"/>
  <c r="BD17" i="43"/>
  <c r="BC17" i="43"/>
  <c r="BE17" i="43" s="1"/>
  <c r="AQ17" i="43"/>
  <c r="AQ49" i="42"/>
  <c r="AQ45" i="42"/>
  <c r="AQ41" i="42"/>
  <c r="AQ37" i="42"/>
  <c r="AQ33" i="42"/>
  <c r="AQ29" i="42"/>
  <c r="AQ25" i="42"/>
  <c r="AQ17" i="42"/>
  <c r="BE52" i="42"/>
  <c r="BD52" i="42"/>
  <c r="BC52" i="42"/>
  <c r="BE51" i="42"/>
  <c r="BD51" i="42"/>
  <c r="BC51" i="42"/>
  <c r="BE50" i="42"/>
  <c r="BD50" i="42"/>
  <c r="BC50" i="42"/>
  <c r="BE49" i="42"/>
  <c r="BD49" i="42"/>
  <c r="BC49" i="42"/>
  <c r="BE48" i="42"/>
  <c r="BD48" i="42"/>
  <c r="BC48" i="42"/>
  <c r="BE47" i="42"/>
  <c r="BD47" i="42"/>
  <c r="BC47" i="42"/>
  <c r="BE46" i="42"/>
  <c r="BD46" i="42"/>
  <c r="BC46" i="42"/>
  <c r="BE45" i="42"/>
  <c r="BD45" i="42"/>
  <c r="BC45" i="42"/>
  <c r="BE44" i="42"/>
  <c r="BD44" i="42"/>
  <c r="BC44" i="42"/>
  <c r="BE43" i="42"/>
  <c r="BD43" i="42"/>
  <c r="BC43" i="42"/>
  <c r="BE42" i="42"/>
  <c r="BD42" i="42"/>
  <c r="BC42" i="42"/>
  <c r="BE41" i="42"/>
  <c r="BD41" i="42"/>
  <c r="BC41" i="42"/>
  <c r="BE40" i="42"/>
  <c r="BD40" i="42"/>
  <c r="BC40" i="42"/>
  <c r="BE39" i="42"/>
  <c r="BD39" i="42"/>
  <c r="BC39" i="42"/>
  <c r="BE38" i="42"/>
  <c r="BD38" i="42"/>
  <c r="BC38" i="42"/>
  <c r="BE37" i="42"/>
  <c r="BD37" i="42"/>
  <c r="BC37" i="42"/>
  <c r="BE36" i="42"/>
  <c r="BD36" i="42"/>
  <c r="BC36" i="42"/>
  <c r="BE35" i="42"/>
  <c r="BD35" i="42"/>
  <c r="BC35" i="42"/>
  <c r="BE34" i="42"/>
  <c r="BD34" i="42"/>
  <c r="BC34" i="42"/>
  <c r="BE33" i="42"/>
  <c r="BD33" i="42"/>
  <c r="BC33" i="42"/>
  <c r="BE32" i="42"/>
  <c r="BD32" i="42"/>
  <c r="BC32" i="42"/>
  <c r="BE31" i="42"/>
  <c r="BD31" i="42"/>
  <c r="BC31" i="42"/>
  <c r="BE30" i="42"/>
  <c r="BD30" i="42"/>
  <c r="BC30" i="42"/>
  <c r="BE29" i="42"/>
  <c r="BD29" i="42"/>
  <c r="BC29" i="42"/>
  <c r="BE28" i="42"/>
  <c r="BD28" i="42"/>
  <c r="BC28" i="42"/>
  <c r="BE27" i="42"/>
  <c r="BD27" i="42"/>
  <c r="BC27" i="42"/>
  <c r="BE26" i="42"/>
  <c r="BD26" i="42"/>
  <c r="BC26" i="42"/>
  <c r="BE25" i="42"/>
  <c r="BD25" i="42"/>
  <c r="BC25" i="42"/>
  <c r="BE24" i="42"/>
  <c r="BD24" i="42"/>
  <c r="BC24" i="42"/>
  <c r="BE23" i="42"/>
  <c r="BD23" i="42"/>
  <c r="BC23" i="42"/>
  <c r="BE22" i="42"/>
  <c r="BD22" i="42"/>
  <c r="BC22" i="42"/>
  <c r="BD21" i="42"/>
  <c r="BC21" i="42"/>
  <c r="BE21" i="42" s="1"/>
  <c r="BE20" i="42"/>
  <c r="BD20" i="42"/>
  <c r="BC20" i="42"/>
  <c r="BE19" i="42"/>
  <c r="BD19" i="42"/>
  <c r="BC19" i="42"/>
  <c r="BE18" i="42"/>
  <c r="BD18" i="42"/>
  <c r="BC18" i="42"/>
  <c r="BD17" i="42"/>
  <c r="BC17" i="42"/>
  <c r="BE17" i="42" s="1"/>
  <c r="AO45" i="46"/>
  <c r="AN45" i="46"/>
  <c r="AK45" i="46"/>
  <c r="AJ45" i="46"/>
  <c r="AI45" i="46"/>
  <c r="K45" i="46"/>
  <c r="AO41" i="46"/>
  <c r="AP41" i="46" s="1"/>
  <c r="AN41" i="46"/>
  <c r="AK41" i="46"/>
  <c r="AJ41" i="46"/>
  <c r="AI41" i="46"/>
  <c r="K41" i="46"/>
  <c r="AO37" i="46"/>
  <c r="AP37" i="46" s="1"/>
  <c r="AN37" i="46"/>
  <c r="AK37" i="46"/>
  <c r="AJ37" i="46"/>
  <c r="AI37" i="46"/>
  <c r="K37" i="46"/>
  <c r="AO33" i="46"/>
  <c r="AN33" i="46"/>
  <c r="AK33" i="46"/>
  <c r="AJ33" i="46"/>
  <c r="AI33" i="46"/>
  <c r="K33" i="46"/>
  <c r="AO29" i="46"/>
  <c r="AN29" i="46"/>
  <c r="AK29" i="46"/>
  <c r="AJ29" i="46"/>
  <c r="AI29" i="46"/>
  <c r="K29" i="46"/>
  <c r="AR25" i="46"/>
  <c r="AO25" i="46"/>
  <c r="AP25" i="46" s="1"/>
  <c r="AN25" i="46"/>
  <c r="AK25" i="46"/>
  <c r="AJ25" i="46"/>
  <c r="AI25" i="46"/>
  <c r="K25" i="46"/>
  <c r="AO21" i="46"/>
  <c r="AN21" i="46"/>
  <c r="AK21" i="46"/>
  <c r="AJ21" i="46"/>
  <c r="AI21" i="46"/>
  <c r="K21" i="46"/>
  <c r="AO17" i="46"/>
  <c r="AN17" i="46"/>
  <c r="AK17" i="46"/>
  <c r="AJ17" i="46"/>
  <c r="AI17" i="46"/>
  <c r="K17" i="46"/>
  <c r="AS29" i="46" l="1"/>
  <c r="AT29" i="46" s="1"/>
  <c r="BH45" i="46"/>
  <c r="BI45" i="46" s="1"/>
  <c r="AS33" i="46"/>
  <c r="AT33" i="46" s="1"/>
  <c r="BF25" i="46"/>
  <c r="BF37" i="46"/>
  <c r="BG37" i="46" s="1"/>
  <c r="BH41" i="46"/>
  <c r="BI41" i="46" s="1"/>
  <c r="AP33" i="46"/>
  <c r="BH17" i="46"/>
  <c r="BI17" i="46" s="1"/>
  <c r="BH37" i="46"/>
  <c r="BI37" i="46" s="1"/>
  <c r="BH21" i="46"/>
  <c r="BI21" i="46" s="1"/>
  <c r="BH25" i="46"/>
  <c r="BI25" i="46" s="1"/>
  <c r="BH29" i="46"/>
  <c r="BI29" i="46" s="1"/>
  <c r="BF29" i="46"/>
  <c r="BG29" i="46" s="1"/>
  <c r="BF41" i="46"/>
  <c r="BG41" i="46" s="1"/>
  <c r="AS45" i="46"/>
  <c r="AT45" i="46" s="1"/>
  <c r="AS25" i="46"/>
  <c r="AT25" i="46" s="1"/>
  <c r="AR29" i="46"/>
  <c r="AR33" i="46"/>
  <c r="BF33" i="46"/>
  <c r="AS17" i="46"/>
  <c r="AT17" i="46" s="1"/>
  <c r="BH33" i="46"/>
  <c r="BI33" i="46" s="1"/>
  <c r="AS37" i="46"/>
  <c r="AT37" i="46" s="1"/>
  <c r="BF21" i="46"/>
  <c r="BG21" i="46" s="1"/>
  <c r="AS41" i="46"/>
  <c r="AT41" i="46" s="1"/>
  <c r="AP17" i="46"/>
  <c r="BF17" i="46"/>
  <c r="AS21" i="46"/>
  <c r="AT21" i="46" s="1"/>
  <c r="BG25" i="46"/>
  <c r="AR37" i="46"/>
  <c r="AP45" i="46"/>
  <c r="BF45" i="46"/>
  <c r="AR21" i="46"/>
  <c r="AR17" i="46"/>
  <c r="AR45" i="46"/>
  <c r="AP29" i="46"/>
  <c r="AP21" i="46"/>
  <c r="AR41" i="46"/>
  <c r="BJ37" i="46" l="1"/>
  <c r="BK37" i="46" s="1"/>
  <c r="BJ41" i="46"/>
  <c r="BK41" i="46" s="1"/>
  <c r="BJ29" i="46"/>
  <c r="BK29" i="46" s="1"/>
  <c r="BJ33" i="46"/>
  <c r="BK33" i="46" s="1"/>
  <c r="BG33" i="46"/>
  <c r="BJ21" i="46"/>
  <c r="BK21" i="46" s="1"/>
  <c r="BJ25" i="46"/>
  <c r="BK25" i="46" s="1"/>
  <c r="BJ45" i="46"/>
  <c r="BK45" i="46" s="1"/>
  <c r="BG45" i="46"/>
  <c r="BJ17" i="46"/>
  <c r="BK17" i="46" s="1"/>
  <c r="BG17" i="46"/>
  <c r="AO53" i="45" l="1"/>
  <c r="AS53" i="45" s="1"/>
  <c r="AT53" i="45" s="1"/>
  <c r="AN53" i="45"/>
  <c r="AK53" i="45"/>
  <c r="AJ53" i="45"/>
  <c r="AI53" i="45"/>
  <c r="K53" i="45"/>
  <c r="BH49" i="45"/>
  <c r="BI49" i="45" s="1"/>
  <c r="AO49" i="45"/>
  <c r="AN49" i="45"/>
  <c r="AK49" i="45"/>
  <c r="AJ49" i="45"/>
  <c r="AI49" i="45"/>
  <c r="K49" i="45"/>
  <c r="AO45" i="45"/>
  <c r="AN45" i="45"/>
  <c r="AK45" i="45"/>
  <c r="AJ45" i="45"/>
  <c r="AI45" i="45"/>
  <c r="K45" i="45"/>
  <c r="BF41" i="45"/>
  <c r="AS41" i="45"/>
  <c r="AT41" i="45" s="1"/>
  <c r="AO41" i="45"/>
  <c r="AP41" i="45" s="1"/>
  <c r="AN41" i="45"/>
  <c r="AK41" i="45"/>
  <c r="AJ41" i="45"/>
  <c r="AI41" i="45"/>
  <c r="K41" i="45"/>
  <c r="BH37" i="45"/>
  <c r="BI37" i="45" s="1"/>
  <c r="AO37" i="45"/>
  <c r="AP37" i="45" s="1"/>
  <c r="AN37" i="45"/>
  <c r="AK37" i="45"/>
  <c r="AJ37" i="45"/>
  <c r="AI37" i="45"/>
  <c r="K37" i="45"/>
  <c r="AO33" i="45"/>
  <c r="BF33" i="45" s="1"/>
  <c r="AN33" i="45"/>
  <c r="AK33" i="45"/>
  <c r="AJ33" i="45"/>
  <c r="AI33" i="45"/>
  <c r="K33" i="45"/>
  <c r="AR29" i="45"/>
  <c r="AO29" i="45"/>
  <c r="AN29" i="45"/>
  <c r="AK29" i="45"/>
  <c r="AJ29" i="45"/>
  <c r="AI29" i="45"/>
  <c r="K29" i="45"/>
  <c r="BH25" i="45"/>
  <c r="BI25" i="45" s="1"/>
  <c r="AO25" i="45"/>
  <c r="BF25" i="45" s="1"/>
  <c r="AN25" i="45"/>
  <c r="AK25" i="45"/>
  <c r="AJ25" i="45"/>
  <c r="AI25" i="45"/>
  <c r="K25" i="45"/>
  <c r="AO21" i="45"/>
  <c r="AN21" i="45"/>
  <c r="AK21" i="45"/>
  <c r="AJ21" i="45"/>
  <c r="AI21" i="45"/>
  <c r="K21" i="45"/>
  <c r="BH17" i="45"/>
  <c r="BI17" i="45" s="1"/>
  <c r="AO17" i="45"/>
  <c r="AN17" i="45"/>
  <c r="AK17" i="45"/>
  <c r="AJ17" i="45"/>
  <c r="AI17" i="45"/>
  <c r="K17" i="45"/>
  <c r="AP33" i="45" l="1"/>
  <c r="AS33" i="45"/>
  <c r="AT33" i="45" s="1"/>
  <c r="AS17" i="45"/>
  <c r="AT17" i="45" s="1"/>
  <c r="AR25" i="45"/>
  <c r="BH33" i="45"/>
  <c r="BI33" i="45" s="1"/>
  <c r="BF45" i="45"/>
  <c r="BG45" i="45" s="1"/>
  <c r="BH53" i="45"/>
  <c r="BI53" i="45" s="1"/>
  <c r="BH29" i="45"/>
  <c r="BI29" i="45" s="1"/>
  <c r="AR33" i="45"/>
  <c r="AS37" i="45"/>
  <c r="AT37" i="45" s="1"/>
  <c r="BH45" i="45"/>
  <c r="BI45" i="45" s="1"/>
  <c r="AS21" i="45"/>
  <c r="AT21" i="45" s="1"/>
  <c r="AS29" i="45"/>
  <c r="AT29" i="45" s="1"/>
  <c r="BF37" i="45"/>
  <c r="BG37" i="45" s="1"/>
  <c r="AS45" i="45"/>
  <c r="AT45" i="45" s="1"/>
  <c r="BH21" i="45"/>
  <c r="BI21" i="45" s="1"/>
  <c r="AS49" i="45"/>
  <c r="AT49" i="45" s="1"/>
  <c r="BG25" i="45"/>
  <c r="BJ25" i="45"/>
  <c r="BK25" i="45" s="1"/>
  <c r="BJ37" i="45"/>
  <c r="BK37" i="45" s="1"/>
  <c r="AP21" i="45"/>
  <c r="BF21" i="45"/>
  <c r="AS25" i="45"/>
  <c r="AT25" i="45" s="1"/>
  <c r="BG33" i="45"/>
  <c r="AR45" i="45"/>
  <c r="AP53" i="45"/>
  <c r="BF53" i="45"/>
  <c r="AR53" i="45"/>
  <c r="AP29" i="45"/>
  <c r="BF29" i="45"/>
  <c r="BG41" i="45"/>
  <c r="AP17" i="45"/>
  <c r="BF17" i="45"/>
  <c r="AR41" i="45"/>
  <c r="BH41" i="45"/>
  <c r="BI41" i="45" s="1"/>
  <c r="AP49" i="45"/>
  <c r="BF49" i="45"/>
  <c r="AR17" i="45"/>
  <c r="AP25" i="45"/>
  <c r="AR49" i="45"/>
  <c r="AR21" i="45"/>
  <c r="AR37" i="45"/>
  <c r="AP45" i="45"/>
  <c r="BJ45" i="45" l="1"/>
  <c r="BK45" i="45" s="1"/>
  <c r="BJ33" i="45"/>
  <c r="BK33" i="45" s="1"/>
  <c r="BG49" i="45"/>
  <c r="BJ49" i="45"/>
  <c r="BK49" i="45" s="1"/>
  <c r="BJ41" i="45"/>
  <c r="BK41" i="45" s="1"/>
  <c r="BG17" i="45"/>
  <c r="BJ17" i="45"/>
  <c r="BK17" i="45" s="1"/>
  <c r="BJ53" i="45"/>
  <c r="BK53" i="45" s="1"/>
  <c r="BG53" i="45"/>
  <c r="BJ29" i="45"/>
  <c r="BK29" i="45" s="1"/>
  <c r="BG29" i="45"/>
  <c r="BJ21" i="45"/>
  <c r="BK21" i="45" s="1"/>
  <c r="BG21" i="45"/>
  <c r="AO49" i="44" l="1"/>
  <c r="AN49" i="44"/>
  <c r="AK49" i="44"/>
  <c r="AJ49" i="44"/>
  <c r="AI49" i="44"/>
  <c r="K49" i="44"/>
  <c r="AO45" i="44"/>
  <c r="AS45" i="44" s="1"/>
  <c r="AT45" i="44" s="1"/>
  <c r="AN45" i="44"/>
  <c r="AK45" i="44"/>
  <c r="AJ45" i="44"/>
  <c r="AI45" i="44"/>
  <c r="K45" i="44"/>
  <c r="BF41" i="44"/>
  <c r="BG41" i="44" s="1"/>
  <c r="AS41" i="44"/>
  <c r="AT41" i="44" s="1"/>
  <c r="AP41" i="44"/>
  <c r="AO41" i="44"/>
  <c r="AN41" i="44"/>
  <c r="AK41" i="44"/>
  <c r="AJ41" i="44"/>
  <c r="AI41" i="44"/>
  <c r="K41" i="44"/>
  <c r="AO37" i="44"/>
  <c r="AP37" i="44" s="1"/>
  <c r="AN37" i="44"/>
  <c r="AK37" i="44"/>
  <c r="AJ37" i="44"/>
  <c r="AI37" i="44"/>
  <c r="K37" i="44"/>
  <c r="AO33" i="44"/>
  <c r="AS33" i="44" s="1"/>
  <c r="AT33" i="44" s="1"/>
  <c r="AN33" i="44"/>
  <c r="AK33" i="44"/>
  <c r="AJ33" i="44"/>
  <c r="AI33" i="44"/>
  <c r="K33" i="44"/>
  <c r="BF29" i="44"/>
  <c r="AR29" i="44"/>
  <c r="AP29" i="44"/>
  <c r="AO29" i="44"/>
  <c r="AS29" i="44" s="1"/>
  <c r="AT29" i="44" s="1"/>
  <c r="AN29" i="44"/>
  <c r="AK29" i="44"/>
  <c r="AJ29" i="44"/>
  <c r="AI29" i="44"/>
  <c r="K29" i="44"/>
  <c r="AR25" i="44"/>
  <c r="AO25" i="44"/>
  <c r="AN25" i="44"/>
  <c r="AK25" i="44"/>
  <c r="AJ25" i="44"/>
  <c r="AI25" i="44"/>
  <c r="K25" i="44"/>
  <c r="AR21" i="44"/>
  <c r="AO21" i="44"/>
  <c r="AN21" i="44"/>
  <c r="AK21" i="44"/>
  <c r="AJ21" i="44"/>
  <c r="AI21" i="44"/>
  <c r="K21" i="44"/>
  <c r="BH17" i="44"/>
  <c r="BI17" i="44" s="1"/>
  <c r="AO17" i="44"/>
  <c r="AN17" i="44"/>
  <c r="AK17" i="44"/>
  <c r="AJ17" i="44"/>
  <c r="AI17" i="44"/>
  <c r="K17" i="44"/>
  <c r="AP33" i="44" l="1"/>
  <c r="AS25" i="44"/>
  <c r="AT25" i="44" s="1"/>
  <c r="BF33" i="44"/>
  <c r="BJ33" i="44" s="1"/>
  <c r="BK33" i="44" s="1"/>
  <c r="BF37" i="44"/>
  <c r="BG37" i="44" s="1"/>
  <c r="BH33" i="44"/>
  <c r="BI33" i="44" s="1"/>
  <c r="AS49" i="44"/>
  <c r="AT49" i="44" s="1"/>
  <c r="BH49" i="44"/>
  <c r="BI49" i="44" s="1"/>
  <c r="BH37" i="44"/>
  <c r="BI37" i="44" s="1"/>
  <c r="AS17" i="44"/>
  <c r="AT17" i="44" s="1"/>
  <c r="BH29" i="44"/>
  <c r="BI29" i="44" s="1"/>
  <c r="AR33" i="44"/>
  <c r="AS37" i="44"/>
  <c r="AT37" i="44" s="1"/>
  <c r="BF45" i="44"/>
  <c r="BG45" i="44" s="1"/>
  <c r="BH45" i="44"/>
  <c r="BI45" i="44" s="1"/>
  <c r="BH25" i="44"/>
  <c r="BI25" i="44" s="1"/>
  <c r="BG33" i="44"/>
  <c r="BF21" i="44"/>
  <c r="BH21" i="44"/>
  <c r="BI21" i="44" s="1"/>
  <c r="AP17" i="44"/>
  <c r="BF17" i="44"/>
  <c r="AS21" i="44"/>
  <c r="AT21" i="44" s="1"/>
  <c r="BG29" i="44"/>
  <c r="AR41" i="44"/>
  <c r="BH41" i="44"/>
  <c r="BI41" i="44" s="1"/>
  <c r="AP49" i="44"/>
  <c r="BF49" i="44"/>
  <c r="AR17" i="44"/>
  <c r="AP25" i="44"/>
  <c r="BF25" i="44"/>
  <c r="AR49" i="44"/>
  <c r="AR37" i="44"/>
  <c r="AP45" i="44"/>
  <c r="AP21" i="44"/>
  <c r="AR45" i="44"/>
  <c r="BJ29" i="44" l="1"/>
  <c r="BK29" i="44" s="1"/>
  <c r="BJ45" i="44"/>
  <c r="BK45" i="44" s="1"/>
  <c r="BJ37" i="44"/>
  <c r="BK37" i="44" s="1"/>
  <c r="BG21" i="44"/>
  <c r="BJ21" i="44"/>
  <c r="BK21" i="44" s="1"/>
  <c r="BJ49" i="44"/>
  <c r="BK49" i="44" s="1"/>
  <c r="BG49" i="44"/>
  <c r="BJ25" i="44"/>
  <c r="BK25" i="44" s="1"/>
  <c r="BG25" i="44"/>
  <c r="BJ41" i="44"/>
  <c r="BK41" i="44" s="1"/>
  <c r="BJ17" i="44"/>
  <c r="BK17" i="44" s="1"/>
  <c r="BG17" i="44"/>
  <c r="AO49" i="43" l="1"/>
  <c r="AN49" i="43"/>
  <c r="AK49" i="43"/>
  <c r="AJ49" i="43"/>
  <c r="AI49" i="43"/>
  <c r="K49" i="43"/>
  <c r="AS45" i="43"/>
  <c r="AT45" i="43" s="1"/>
  <c r="AP45" i="43"/>
  <c r="AO45" i="43"/>
  <c r="AN45" i="43"/>
  <c r="AK45" i="43"/>
  <c r="AJ45" i="43"/>
  <c r="AI45" i="43"/>
  <c r="K45" i="43"/>
  <c r="AO41" i="43"/>
  <c r="AS41" i="43" s="1"/>
  <c r="AT41" i="43" s="1"/>
  <c r="AN41" i="43"/>
  <c r="AK41" i="43"/>
  <c r="AJ41" i="43"/>
  <c r="AI41" i="43"/>
  <c r="K41" i="43"/>
  <c r="BH37" i="43"/>
  <c r="BI37" i="43" s="1"/>
  <c r="AO37" i="43"/>
  <c r="AP37" i="43" s="1"/>
  <c r="AN37" i="43"/>
  <c r="AK37" i="43"/>
  <c r="AJ37" i="43"/>
  <c r="AI37" i="43"/>
  <c r="K37" i="43"/>
  <c r="AO33" i="43"/>
  <c r="AP33" i="43" s="1"/>
  <c r="AN33" i="43"/>
  <c r="AK33" i="43"/>
  <c r="AJ33" i="43"/>
  <c r="AI33" i="43"/>
  <c r="K33" i="43"/>
  <c r="AO29" i="43"/>
  <c r="AP29" i="43" s="1"/>
  <c r="AN29" i="43"/>
  <c r="AK29" i="43"/>
  <c r="AJ29" i="43"/>
  <c r="AI29" i="43"/>
  <c r="K29" i="43"/>
  <c r="AN25" i="43"/>
  <c r="AO25" i="43" s="1"/>
  <c r="AK25" i="43"/>
  <c r="AJ25" i="43"/>
  <c r="AQ25" i="43" s="1"/>
  <c r="AI25" i="43"/>
  <c r="K25" i="43"/>
  <c r="AO21" i="43"/>
  <c r="AS21" i="43" s="1"/>
  <c r="AT21" i="43" s="1"/>
  <c r="AN21" i="43"/>
  <c r="AK21" i="43"/>
  <c r="AJ21" i="43"/>
  <c r="AI21" i="43"/>
  <c r="K21" i="43"/>
  <c r="AS17" i="43"/>
  <c r="AT17" i="43" s="1"/>
  <c r="AO17" i="43"/>
  <c r="AN17" i="43"/>
  <c r="AK17" i="43"/>
  <c r="AJ17" i="43"/>
  <c r="AI17" i="43"/>
  <c r="K17" i="43"/>
  <c r="AS29" i="43" l="1"/>
  <c r="AT29" i="43" s="1"/>
  <c r="BH29" i="43"/>
  <c r="BI29" i="43" s="1"/>
  <c r="AS49" i="43"/>
  <c r="AT49" i="43" s="1"/>
  <c r="BH33" i="43"/>
  <c r="BI33" i="43" s="1"/>
  <c r="BF41" i="43"/>
  <c r="BG41" i="43" s="1"/>
  <c r="BH49" i="43"/>
  <c r="BI49" i="43" s="1"/>
  <c r="AS33" i="43"/>
  <c r="AT33" i="43" s="1"/>
  <c r="BF45" i="43"/>
  <c r="BG45" i="43" s="1"/>
  <c r="AS37" i="43"/>
  <c r="AT37" i="43" s="1"/>
  <c r="AR29" i="43"/>
  <c r="BF29" i="43"/>
  <c r="BG29" i="43" s="1"/>
  <c r="BF33" i="43"/>
  <c r="BG33" i="43" s="1"/>
  <c r="BF37" i="43"/>
  <c r="BG37" i="43" s="1"/>
  <c r="BH21" i="43"/>
  <c r="BI21" i="43" s="1"/>
  <c r="BF17" i="43"/>
  <c r="BG17" i="43" s="1"/>
  <c r="AS25" i="43"/>
  <c r="AT25" i="43" s="1"/>
  <c r="BH25" i="43"/>
  <c r="BI25" i="43" s="1"/>
  <c r="AR25" i="43"/>
  <c r="AP21" i="43"/>
  <c r="BF21" i="43"/>
  <c r="AR41" i="43"/>
  <c r="BH41" i="43"/>
  <c r="BI41" i="43" s="1"/>
  <c r="AP49" i="43"/>
  <c r="BF49" i="43"/>
  <c r="AR21" i="43"/>
  <c r="AP25" i="43"/>
  <c r="BF25" i="43"/>
  <c r="AR49" i="43"/>
  <c r="AP17" i="43"/>
  <c r="AR37" i="43"/>
  <c r="AR17" i="43"/>
  <c r="BH17" i="43"/>
  <c r="BI17" i="43" s="1"/>
  <c r="AR45" i="43"/>
  <c r="BH45" i="43"/>
  <c r="BI45" i="43" s="1"/>
  <c r="AR33" i="43"/>
  <c r="AP41" i="43"/>
  <c r="BJ33" i="43" l="1"/>
  <c r="BK33" i="43" s="1"/>
  <c r="BJ37" i="43"/>
  <c r="BK37" i="43" s="1"/>
  <c r="BJ29" i="43"/>
  <c r="BK29" i="43" s="1"/>
  <c r="BJ25" i="43"/>
  <c r="BK25" i="43" s="1"/>
  <c r="BG25" i="43"/>
  <c r="BJ17" i="43"/>
  <c r="BK17" i="43" s="1"/>
  <c r="BJ49" i="43"/>
  <c r="BK49" i="43" s="1"/>
  <c r="BG49" i="43"/>
  <c r="BJ45" i="43"/>
  <c r="BK45" i="43" s="1"/>
  <c r="BG21" i="43"/>
  <c r="BJ21" i="43"/>
  <c r="BK21" i="43" s="1"/>
  <c r="BJ41" i="43"/>
  <c r="BK41" i="43" s="1"/>
  <c r="AO49" i="42" l="1"/>
  <c r="AN49" i="42"/>
  <c r="AK49" i="42"/>
  <c r="AJ49" i="42"/>
  <c r="AI49" i="42"/>
  <c r="K49" i="42"/>
  <c r="AS45" i="42"/>
  <c r="AT45" i="42" s="1"/>
  <c r="AP45" i="42"/>
  <c r="AO45" i="42"/>
  <c r="AN45" i="42"/>
  <c r="AK45" i="42"/>
  <c r="AJ45" i="42"/>
  <c r="AI45" i="42"/>
  <c r="K45" i="42"/>
  <c r="BH41" i="42"/>
  <c r="BI41" i="42" s="1"/>
  <c r="AO41" i="42"/>
  <c r="AN41" i="42"/>
  <c r="AK41" i="42"/>
  <c r="AJ41" i="42"/>
  <c r="AI41" i="42"/>
  <c r="K41" i="42"/>
  <c r="AS37" i="42"/>
  <c r="AT37" i="42" s="1"/>
  <c r="AR37" i="42"/>
  <c r="AP37" i="42"/>
  <c r="AO37" i="42"/>
  <c r="AN37" i="42"/>
  <c r="AK37" i="42"/>
  <c r="AJ37" i="42"/>
  <c r="AI37" i="42"/>
  <c r="K37" i="42"/>
  <c r="AO33" i="42"/>
  <c r="AP33" i="42" s="1"/>
  <c r="AN33" i="42"/>
  <c r="AK33" i="42"/>
  <c r="AJ33" i="42"/>
  <c r="AI33" i="42"/>
  <c r="K33" i="42"/>
  <c r="BF29" i="42"/>
  <c r="AR29" i="42"/>
  <c r="AP29" i="42"/>
  <c r="AO29" i="42"/>
  <c r="AN29" i="42"/>
  <c r="AK29" i="42"/>
  <c r="AJ29" i="42"/>
  <c r="AI29" i="42"/>
  <c r="K29" i="42"/>
  <c r="BH25" i="42"/>
  <c r="BI25" i="42" s="1"/>
  <c r="AR25" i="42"/>
  <c r="AO25" i="42"/>
  <c r="BF25" i="42" s="1"/>
  <c r="AN25" i="42"/>
  <c r="AK25" i="42"/>
  <c r="AJ25" i="42"/>
  <c r="AI25" i="42"/>
  <c r="K25" i="42"/>
  <c r="AN21" i="42"/>
  <c r="AO21" i="42" s="1"/>
  <c r="AK21" i="42"/>
  <c r="AJ21" i="42"/>
  <c r="AQ21" i="42" s="1"/>
  <c r="AI21" i="42"/>
  <c r="K21" i="42"/>
  <c r="AO17" i="42"/>
  <c r="AS17" i="42" s="1"/>
  <c r="AT17" i="42" s="1"/>
  <c r="AN17" i="42"/>
  <c r="AK17" i="42"/>
  <c r="AJ17" i="42"/>
  <c r="AI17" i="42"/>
  <c r="K17" i="42"/>
  <c r="AP21" i="42" l="1"/>
  <c r="BF21" i="42"/>
  <c r="BG21" i="42" s="1"/>
  <c r="AS25" i="42"/>
  <c r="AT25" i="42" s="1"/>
  <c r="BF37" i="42"/>
  <c r="BF45" i="42"/>
  <c r="BH29" i="42"/>
  <c r="BI29" i="42" s="1"/>
  <c r="AS49" i="42"/>
  <c r="AT49" i="42" s="1"/>
  <c r="BH17" i="42"/>
  <c r="BI17" i="42" s="1"/>
  <c r="BH45" i="42"/>
  <c r="BI45" i="42" s="1"/>
  <c r="BH49" i="42"/>
  <c r="BI49" i="42" s="1"/>
  <c r="AS29" i="42"/>
  <c r="AT29" i="42" s="1"/>
  <c r="BH33" i="42"/>
  <c r="BI33" i="42" s="1"/>
  <c r="AR45" i="42"/>
  <c r="AS33" i="42"/>
  <c r="AT33" i="42" s="1"/>
  <c r="BF33" i="42"/>
  <c r="BG33" i="42" s="1"/>
  <c r="BH37" i="42"/>
  <c r="BI37" i="42" s="1"/>
  <c r="BF41" i="42"/>
  <c r="BJ41" i="42" s="1"/>
  <c r="BK41" i="42" s="1"/>
  <c r="BG37" i="42"/>
  <c r="BG45" i="42"/>
  <c r="BJ25" i="42"/>
  <c r="BK25" i="42" s="1"/>
  <c r="BG25" i="42"/>
  <c r="BG41" i="42"/>
  <c r="BH21" i="42"/>
  <c r="BI21" i="42" s="1"/>
  <c r="AR21" i="42"/>
  <c r="AS21" i="42"/>
  <c r="AT21" i="42" s="1"/>
  <c r="AP17" i="42"/>
  <c r="BF17" i="42"/>
  <c r="BG29" i="42"/>
  <c r="AR41" i="42"/>
  <c r="AP49" i="42"/>
  <c r="BF49" i="42"/>
  <c r="AS41" i="42"/>
  <c r="AT41" i="42" s="1"/>
  <c r="AP25" i="42"/>
  <c r="AR49" i="42"/>
  <c r="AR17" i="42"/>
  <c r="AR33" i="42"/>
  <c r="AP41" i="42"/>
  <c r="BJ33" i="42" l="1"/>
  <c r="BK33" i="42" s="1"/>
  <c r="BJ29" i="42"/>
  <c r="BK29" i="42" s="1"/>
  <c r="BJ45" i="42"/>
  <c r="BK45" i="42" s="1"/>
  <c r="BJ37" i="42"/>
  <c r="BK37" i="42" s="1"/>
  <c r="BJ17" i="42"/>
  <c r="BK17" i="42" s="1"/>
  <c r="BG17" i="42"/>
  <c r="BJ21" i="42"/>
  <c r="BK21" i="42" s="1"/>
  <c r="BJ49" i="42"/>
  <c r="BK49" i="42" s="1"/>
  <c r="BG49" i="42"/>
  <c r="AO45" i="41" l="1"/>
  <c r="AS45" i="41" s="1"/>
  <c r="AT45" i="41" s="1"/>
  <c r="AN45" i="41"/>
  <c r="AK45" i="41"/>
  <c r="AJ45" i="41"/>
  <c r="AI45" i="41"/>
  <c r="K45" i="41"/>
  <c r="AO41" i="41"/>
  <c r="AS41" i="41" s="1"/>
  <c r="AT41" i="41" s="1"/>
  <c r="AN41" i="41"/>
  <c r="AK41" i="41"/>
  <c r="AJ41" i="41"/>
  <c r="AI41" i="41"/>
  <c r="K41" i="41"/>
  <c r="AO37" i="41"/>
  <c r="AS37" i="41" s="1"/>
  <c r="AT37" i="41" s="1"/>
  <c r="AN37" i="41"/>
  <c r="AK37" i="41"/>
  <c r="AJ37" i="41"/>
  <c r="AI37" i="41"/>
  <c r="K37" i="41"/>
  <c r="AO33" i="41"/>
  <c r="AS33" i="41" s="1"/>
  <c r="AT33" i="41" s="1"/>
  <c r="AN33" i="41"/>
  <c r="AK33" i="41"/>
  <c r="AJ33" i="41"/>
  <c r="AI33" i="41"/>
  <c r="K33" i="41"/>
  <c r="AR29" i="41"/>
  <c r="AO29" i="41"/>
  <c r="AS29" i="41" s="1"/>
  <c r="AT29" i="41" s="1"/>
  <c r="AN29" i="41"/>
  <c r="AK29" i="41"/>
  <c r="AJ29" i="41"/>
  <c r="AI29" i="41"/>
  <c r="K29" i="41"/>
  <c r="BH25" i="41"/>
  <c r="BI25" i="41" s="1"/>
  <c r="AO25" i="41"/>
  <c r="BF25" i="41" s="1"/>
  <c r="AN25" i="41"/>
  <c r="AK25" i="41"/>
  <c r="AJ25" i="41"/>
  <c r="AI25" i="41"/>
  <c r="K25" i="41"/>
  <c r="AR21" i="41"/>
  <c r="AO21" i="41"/>
  <c r="AN21" i="41"/>
  <c r="AK21" i="41"/>
  <c r="AJ21" i="41"/>
  <c r="AI21" i="41"/>
  <c r="K21" i="41"/>
  <c r="BH17" i="41"/>
  <c r="BI17" i="41" s="1"/>
  <c r="AR17" i="41"/>
  <c r="AO17" i="41"/>
  <c r="AN17" i="41"/>
  <c r="AK17" i="41"/>
  <c r="AJ17" i="41"/>
  <c r="AI17" i="41"/>
  <c r="K17" i="41"/>
  <c r="AS25" i="41" l="1"/>
  <c r="AT25" i="41" s="1"/>
  <c r="AP29" i="41"/>
  <c r="AP25" i="41"/>
  <c r="AP33" i="41"/>
  <c r="AP37" i="41"/>
  <c r="AP41" i="41"/>
  <c r="AP45" i="41"/>
  <c r="BF41" i="41"/>
  <c r="BG41" i="41" s="1"/>
  <c r="BF37" i="41"/>
  <c r="BF45" i="41"/>
  <c r="BH21" i="41"/>
  <c r="BI21" i="41" s="1"/>
  <c r="AR25" i="41"/>
  <c r="BF29" i="41"/>
  <c r="BG29" i="41" s="1"/>
  <c r="BF33" i="41"/>
  <c r="BG33" i="41" s="1"/>
  <c r="AS21" i="41"/>
  <c r="AT21" i="41" s="1"/>
  <c r="BH29" i="41"/>
  <c r="BI29" i="41" s="1"/>
  <c r="BJ25" i="41"/>
  <c r="BK25" i="41" s="1"/>
  <c r="BF17" i="41"/>
  <c r="BG37" i="41"/>
  <c r="BG45" i="41"/>
  <c r="AS17" i="41"/>
  <c r="AT17" i="41" s="1"/>
  <c r="BG25" i="41"/>
  <c r="AR37" i="41"/>
  <c r="BH37" i="41"/>
  <c r="BI37" i="41" s="1"/>
  <c r="AR45" i="41"/>
  <c r="BH45" i="41"/>
  <c r="BI45" i="41" s="1"/>
  <c r="AP21" i="41"/>
  <c r="BF21" i="41"/>
  <c r="AR33" i="41"/>
  <c r="BH33" i="41"/>
  <c r="BI33" i="41" s="1"/>
  <c r="AP17" i="41"/>
  <c r="AR41" i="41"/>
  <c r="BH41" i="41"/>
  <c r="BI41" i="41" s="1"/>
  <c r="BJ29" i="41" l="1"/>
  <c r="BK29" i="41" s="1"/>
  <c r="BJ45" i="41"/>
  <c r="BK45" i="41" s="1"/>
  <c r="BJ41" i="41"/>
  <c r="BK41" i="41" s="1"/>
  <c r="BG17" i="41"/>
  <c r="BJ17" i="41"/>
  <c r="BK17" i="41" s="1"/>
  <c r="BJ21" i="41"/>
  <c r="BK21" i="41" s="1"/>
  <c r="BG21" i="41"/>
  <c r="BJ33" i="41"/>
  <c r="BK33" i="41" s="1"/>
  <c r="BJ37" i="41"/>
  <c r="BK37" i="41" s="1"/>
  <c r="G41" i="24" l="1"/>
  <c r="F41" i="24"/>
  <c r="E41" i="24"/>
  <c r="D41" i="24"/>
  <c r="C41" i="24"/>
  <c r="C40" i="24"/>
  <c r="D40" i="24"/>
  <c r="E40" i="24"/>
  <c r="F40" i="24"/>
  <c r="G40" i="24"/>
  <c r="G39" i="24"/>
  <c r="F39" i="24"/>
  <c r="E39" i="24"/>
  <c r="D39" i="24"/>
  <c r="C39" i="24"/>
  <c r="G38" i="24"/>
  <c r="F38" i="24"/>
  <c r="E38" i="24"/>
  <c r="D38" i="24"/>
  <c r="C38" i="24"/>
  <c r="D37" i="24"/>
  <c r="G37" i="24"/>
  <c r="F37" i="24"/>
  <c r="E37" i="24"/>
  <c r="C37" i="24"/>
  <c r="B120" i="24"/>
  <c r="C120" i="24"/>
  <c r="D120" i="24"/>
  <c r="A120" i="24" l="1"/>
  <c r="A121" i="24" s="1"/>
  <c r="D122" i="24" s="1"/>
  <c r="D121" i="24"/>
  <c r="C121" i="24"/>
  <c r="B121" i="24"/>
  <c r="M1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 Cardenas</author>
  </authors>
  <commentList>
    <comment ref="AM16" authorId="0" shapeId="0" xr:uid="{3A0558C0-8047-498E-A412-2EF0920F4D11}">
      <text>
        <r>
          <rPr>
            <sz val="9"/>
            <color indexed="81"/>
            <rFont val="Tahoma"/>
            <family val="2"/>
          </rPr>
          <t xml:space="preserve"> Cantidad de procesos a cargo del GIT Jurídico en el año</t>
        </r>
      </text>
    </comment>
    <comment ref="AM20" authorId="0" shapeId="0" xr:uid="{951EEED7-BE60-4131-84C3-DCDCC18F5B3A}">
      <text>
        <r>
          <rPr>
            <sz val="9"/>
            <color indexed="81"/>
            <rFont val="Tahoma"/>
            <family val="2"/>
          </rPr>
          <t>Cantidad de capacitaciones sobre la política + piezas comunicativas emitidas</t>
        </r>
      </text>
    </comment>
    <comment ref="AM92" authorId="0" shapeId="0" xr:uid="{4799F942-5DF1-4EEB-A389-2FBE49C7EF61}">
      <text>
        <r>
          <rPr>
            <sz val="9"/>
            <color indexed="81"/>
            <rFont val="Tahoma"/>
            <family val="2"/>
          </rPr>
          <t>Cantidad de veces que se emiten estados financieros</t>
        </r>
      </text>
    </comment>
    <comment ref="AM96" authorId="0" shapeId="0" xr:uid="{A8E5494E-4392-4D06-AFDB-DE6BBBA90BBE}">
      <text>
        <r>
          <rPr>
            <sz val="9"/>
            <color indexed="81"/>
            <rFont val="Tahoma"/>
            <family val="2"/>
          </rPr>
          <t>Cantidad de entidades por las veces de reporte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Cardenas</author>
  </authors>
  <commentList>
    <comment ref="AL17" authorId="0" shapeId="0" xr:uid="{3BED7B45-8B76-49A7-8B37-7658E2FDFBF3}">
      <text>
        <r>
          <rPr>
            <sz val="9"/>
            <color indexed="81"/>
            <rFont val="Tahoma"/>
            <family val="2"/>
          </rPr>
          <t>Cantidad de veces que se emiten estados financieros</t>
        </r>
      </text>
    </comment>
    <comment ref="AL21" authorId="0" shapeId="0" xr:uid="{1EAB8EBA-396F-441F-967B-7E245BAF882F}">
      <text>
        <r>
          <rPr>
            <sz val="9"/>
            <color indexed="81"/>
            <rFont val="Tahoma"/>
            <family val="2"/>
          </rPr>
          <t>Cantidad de entidades por las veces de reporte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Cardenas</author>
  </authors>
  <commentList>
    <comment ref="AL17" authorId="0" shapeId="0" xr:uid="{B23E09ED-7793-4207-B33A-757026577B41}">
      <text>
        <r>
          <rPr>
            <sz val="9"/>
            <color indexed="81"/>
            <rFont val="Tahoma"/>
            <family val="2"/>
          </rPr>
          <t xml:space="preserve"> Cantidad de procesos a cargo del GIT Jurídico en el año</t>
        </r>
      </text>
    </comment>
    <comment ref="AL21" authorId="0" shapeId="0" xr:uid="{363AFF46-662E-4EC8-ACC3-8D4DB43937DE}">
      <text>
        <r>
          <rPr>
            <sz val="9"/>
            <color indexed="81"/>
            <rFont val="Tahoma"/>
            <family val="2"/>
          </rPr>
          <t>Cantidad de capacitaciones sobre la política + piezas comunicativas emitidas</t>
        </r>
      </text>
    </comment>
  </commentList>
</comments>
</file>

<file path=xl/sharedStrings.xml><?xml version="1.0" encoding="utf-8"?>
<sst xmlns="http://schemas.openxmlformats.org/spreadsheetml/2006/main" count="3995" uniqueCount="649">
  <si>
    <t>PROCESO</t>
  </si>
  <si>
    <t>ALTO</t>
  </si>
  <si>
    <t>Corrupción</t>
  </si>
  <si>
    <t>BAJO</t>
  </si>
  <si>
    <t>Fiscales</t>
  </si>
  <si>
    <t>Gestión</t>
  </si>
  <si>
    <t>MODERADO</t>
  </si>
  <si>
    <t>MATRIZ DE RIESGOS DE GESTIÓN, FISCALES Y CORRUPCIÓN</t>
  </si>
  <si>
    <t>PROCESO:</t>
  </si>
  <si>
    <t>PLANEACIÓN INSTITUCIONAL</t>
  </si>
  <si>
    <t>PROCEDIMIENTO:</t>
  </si>
  <si>
    <t>POLÍTICA DE ADMINISTRACIÓN DEL RIESGO</t>
  </si>
  <si>
    <t>FECHA DE APROBACIÓN:</t>
  </si>
  <si>
    <t>CÓDIGO:</t>
  </si>
  <si>
    <t>VERSIÓN:</t>
  </si>
  <si>
    <t>PÁGINA:</t>
  </si>
  <si>
    <t>Matriz de Riesgos 2025 - Contaduría General de la Nación</t>
  </si>
  <si>
    <t>IDENTIFICACIÓN DEL RIESGO</t>
  </si>
  <si>
    <t>VALORACIÓN DEL RIESGO INHERENTE</t>
  </si>
  <si>
    <t>EVALUACIÓN DEL CONTROL</t>
  </si>
  <si>
    <t>NIVEL DE RIESGO RESIDUAL</t>
  </si>
  <si>
    <t>PLANES DE ACCIÓN PARA EL TRATAMIENTO DE RIESGOS</t>
  </si>
  <si>
    <t>DILIGENCIAR ÚNICAMENTE PARA RIESGOS DE GESTIÓN Y FISCALES</t>
  </si>
  <si>
    <t>DILIGENCIAR UNICAMENTE PARA RIESGO DE CORRUPCIÓN</t>
  </si>
  <si>
    <t>N°</t>
  </si>
  <si>
    <t>CÓDIGO DEL PROCESO</t>
  </si>
  <si>
    <t>FILTRADO</t>
  </si>
  <si>
    <t>LÍDER DEL PROCESO</t>
  </si>
  <si>
    <t>TIPOLOGÍA DE RIESGO</t>
  </si>
  <si>
    <t>FACTOR DE RIESGO</t>
  </si>
  <si>
    <t>DESCRIPCIÓN DEL FACTOR DE RIESGO</t>
  </si>
  <si>
    <t>¿QUÉ ?
IMPACTO</t>
  </si>
  <si>
    <t>¿CÓMO?
CAUSA INMEDIATA 
(Iniciar con la palabra 
por)</t>
  </si>
  <si>
    <t>¿POR QUÉ?
CAUSA RAÍZ
(Iniciar con 
debido a/a causa de)</t>
  </si>
  <si>
    <t>DESCRIPCIÓN DEL RIESGO</t>
  </si>
  <si>
    <t>CLASIFICACIÓN DEL RIESGO</t>
  </si>
  <si>
    <t>Afectación económica
(40%)</t>
  </si>
  <si>
    <t>Afectación Operacional
(30%)</t>
  </si>
  <si>
    <t>Afectación reputacional
(30%)</t>
  </si>
  <si>
    <t>¿Afecta al grupo de funcionarios del proceso?</t>
  </si>
  <si>
    <t>¿Afecta el cumplimiento de metas y objetivos de la dependencia?</t>
  </si>
  <si>
    <t>¿Afecta el cumplimiento de la misión de la entidad?</t>
  </si>
  <si>
    <t>¿Afectar el cumplimiento de la misión del sector al que pertenece la entidad?</t>
  </si>
  <si>
    <t>¿Genera pérdida de confianza de la entidad, afectando su reputación?</t>
  </si>
  <si>
    <t>¿Genera pérdida de recursos económicos?</t>
  </si>
  <si>
    <t>¿Afecta la generación de los productos o la prestación de los servicios?</t>
  </si>
  <si>
    <t>¿Podría causar un detrimento de calidad de vida de la comunidad por la pérdida de bienes, servicios o recursos públicos?</t>
  </si>
  <si>
    <t>¿Genera pérdida de la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</si>
  <si>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</si>
  <si>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</si>
  <si>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</si>
  <si>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</si>
  <si>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</si>
  <si>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</si>
  <si>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pérdidas de vidas humanas?</t>
  </si>
  <si>
    <t>¿Afecta la imagen regional?</t>
  </si>
  <si>
    <t>¿Afecta la imagen nacional?</t>
  </si>
  <si>
    <t>¿Afecta la imagen internacional?</t>
  </si>
  <si>
    <t>Calificación del impacto 1</t>
  </si>
  <si>
    <t>Calificación del impacto 2</t>
  </si>
  <si>
    <t>Calificación del impacto 3</t>
  </si>
  <si>
    <t>RIESGOS DE GESTIÓN Y FISCALES
FRECUENCIA DE LA ACTIVIDAD
Veces por año</t>
  </si>
  <si>
    <t>RIESGOS DE CORRPCIÓN
Probabilidad</t>
  </si>
  <si>
    <t>Cal</t>
  </si>
  <si>
    <t>PROBABILIDAD 1</t>
  </si>
  <si>
    <t>PROBABILIDAD 2</t>
  </si>
  <si>
    <t>IMPACTO 1</t>
  </si>
  <si>
    <t>IMPACTO2</t>
  </si>
  <si>
    <t>CAL 1</t>
  </si>
  <si>
    <r>
      <t xml:space="preserve">NIVEL DE RIESGO </t>
    </r>
    <r>
      <rPr>
        <b/>
        <sz val="12"/>
        <color theme="1" tint="4.9989318521683403E-2"/>
        <rFont val="Calibri"/>
        <family val="2"/>
        <scheme val="minor"/>
      </rPr>
      <t>INHERENTE</t>
    </r>
    <r>
      <rPr>
        <b/>
        <sz val="12"/>
        <color theme="0"/>
        <rFont val="Calibri"/>
        <family val="2"/>
        <scheme val="minor"/>
      </rPr>
      <t xml:space="preserve">
(ZONA)</t>
    </r>
  </si>
  <si>
    <t>CONTROLES</t>
  </si>
  <si>
    <t xml:space="preserve">RESPONSABLE DE EJECUTAR EL CONTROL </t>
  </si>
  <si>
    <t>ENTREGABLE / EVIDENCIA</t>
  </si>
  <si>
    <t>Tipo de control</t>
  </si>
  <si>
    <t>Funcionamiento del control</t>
  </si>
  <si>
    <t>¿El control está documentado?</t>
  </si>
  <si>
    <t>Frecuencia del control</t>
  </si>
  <si>
    <t>Evidencia</t>
  </si>
  <si>
    <t>CAL 3</t>
  </si>
  <si>
    <t>CAL 4_IMP</t>
  </si>
  <si>
    <t>CAL 5_PRO</t>
  </si>
  <si>
    <t>IMPACTO 2</t>
  </si>
  <si>
    <t>CAL 2</t>
  </si>
  <si>
    <r>
      <t xml:space="preserve">NIVEL DE RIESGO </t>
    </r>
    <r>
      <rPr>
        <b/>
        <sz val="12"/>
        <color theme="1" tint="4.9989318521683403E-2"/>
        <rFont val="Calibri"/>
        <family val="2"/>
        <scheme val="minor"/>
      </rPr>
      <t>RESIDUAL</t>
    </r>
    <r>
      <rPr>
        <b/>
        <sz val="12"/>
        <color theme="0"/>
        <rFont val="Calibri"/>
        <family val="2"/>
        <scheme val="minor"/>
      </rPr>
      <t xml:space="preserve">
(ZONA)</t>
    </r>
  </si>
  <si>
    <t>OPCIONES DE MANEJO DEL RIESGO RESIDUAL</t>
  </si>
  <si>
    <t>PLAN DE ACCIÓN</t>
  </si>
  <si>
    <t>RESPONSABLE</t>
  </si>
  <si>
    <t>FECHA DE INICIO</t>
  </si>
  <si>
    <t>FECHA DE FINALIZACIÓN</t>
  </si>
  <si>
    <t>EVIDENCIA / ENTREGABLE</t>
  </si>
  <si>
    <t>GJU</t>
  </si>
  <si>
    <t>Gestión Jurídica</t>
  </si>
  <si>
    <t>Coordinador(a) GIT de Jurídica</t>
  </si>
  <si>
    <t>Procesos</t>
  </si>
  <si>
    <t>Errores en la ejecución de protocolos, manuales o procedimientos</t>
  </si>
  <si>
    <t>Posibilidad de afectación reputacional</t>
  </si>
  <si>
    <t>por el desacierto en los conceptos emitidos y/o el incumplimiento en términos legales, procesales y procedimentales</t>
  </si>
  <si>
    <t>a partir de una mala ejecución en el procedimiento establecido y los terminos legales</t>
  </si>
  <si>
    <t>Ejecución y administración de procesos</t>
  </si>
  <si>
    <t>Insignificante - 20%</t>
  </si>
  <si>
    <t>Menor - 40%</t>
  </si>
  <si>
    <t>El Coordinador del GIT de juridica realiza la revisión final del proyecto de respuesta al requerimiento recibido inicialmente por el Abogado del proceso de Gestión Jurídica, haciendo seguimiento a través del documento maestro en Drive controlando la fecha de trámite de solicitud y remitiendolo por medio de ORFEO. Esta acción de control se hace en todos los casos recibidos. En caso de que el requerimiento no sea de competencia del Área, se remite al competente para su respectivo trámite. 
Evidencia: Formatos de control del proceso diligenciados</t>
  </si>
  <si>
    <t xml:space="preserve">Coordinador GIT Juridica </t>
  </si>
  <si>
    <r>
      <t xml:space="preserve">Formatos de control del proceso </t>
    </r>
    <r>
      <rPr>
        <sz val="12"/>
        <color theme="1"/>
        <rFont val="Arial"/>
        <family val="2"/>
      </rPr>
      <t>diligenciados</t>
    </r>
  </si>
  <si>
    <t>Preventivo</t>
  </si>
  <si>
    <t>Manual</t>
  </si>
  <si>
    <t>SI</t>
  </si>
  <si>
    <t>Continuo</t>
  </si>
  <si>
    <t>Completa</t>
  </si>
  <si>
    <t>Reducir-Mitigar riesgo</t>
  </si>
  <si>
    <t>Reunión de carácter semestral para analizar los requerimientos que no cumplieron con los tiempos de respuesta o que no cumplieron a satisfacción con criterios de acierto. (Reunión Riesgos)</t>
  </si>
  <si>
    <t>Ayuda de memoria</t>
  </si>
  <si>
    <t>El Coordinador del GIT de Juridica realiza, la revisión final del proyecto de acto administrativo recibido inicialmente por el Abogado del proceso de Gestión Jurídica, verificando en el documento el cumplimiento de los criterios de legalidad, del cual queda registro de la salida del GIT de Juridica en la base de control. Esta acción de control se hace en todos los casos recibidos. En caso de que el requerimiento no sea de competencia del Área, se remite al area e entidad competente para su respectivo trámite. 
Evidencia: Formatos de control del proceso diligenciados</t>
  </si>
  <si>
    <t>Posibilidad de afectación economica</t>
  </si>
  <si>
    <t xml:space="preserve">por decisiones judiciales contrarias a los intereses de la entidad </t>
  </si>
  <si>
    <t>a causa de falencias en la ejecución de la politica de prevención del daño antijuridico PPDA</t>
  </si>
  <si>
    <t>Moderado - 60%</t>
  </si>
  <si>
    <t xml:space="preserve">El Coordinador del GIT Jurídico y el Secretario Técnico del Comité de Conciliación presentan anualmente el informe de seguimiento y gestión a la implementación de la Política de Prevención del Daño Antijurídico -PPDA ante el Comité de Conciliación, con el fin de que los miembros del comité conozcan la gestión que adelanta la entidad frente al cumplimiento de la PPDA y generar acciones para prevenir que se materialice un daño por procesos jurídicos en contra de la entidad. 
Evidencia: Actas de reunión del Comité de Conciliación y/o Informe de gestión presentado
</t>
  </si>
  <si>
    <t>Coordinador del GIT Jurídico y el Secretario Técnico del Comité de Conciliación</t>
  </si>
  <si>
    <t>Actas de reunión del Comité de Conciliación y/o Informe de gestión presentado</t>
  </si>
  <si>
    <t>Detectivo</t>
  </si>
  <si>
    <t>Anualmente</t>
  </si>
  <si>
    <t>Aceptar riesgo</t>
  </si>
  <si>
    <t>Posibilidad de efectos dañosos sobre recursos públicos</t>
  </si>
  <si>
    <t xml:space="preserve">por la caducidad de la acción de repetición </t>
  </si>
  <si>
    <t>debido a fallas en la gestión y trámite de los procesos judiciales.</t>
  </si>
  <si>
    <r>
      <t xml:space="preserve">El Secretario Técnico del Comité de Conciliación verifica, </t>
    </r>
    <r>
      <rPr>
        <sz val="12"/>
        <color theme="1"/>
        <rFont val="Arial"/>
        <family val="2"/>
      </rPr>
      <t>cada vez que se requiera,</t>
    </r>
    <r>
      <rPr>
        <sz val="12"/>
        <rFont val="Arial"/>
        <family val="2"/>
      </rPr>
      <t xml:space="preserve"> que se remita la solicitud al Comité de Conciliación para que autorice la acción de repetición basado en la ficha técnica emitida por el profesional asignado del asunto. En caso de desviación, puede propiciar que se deba modificar la ficha o completar la información documentada en la misma. 
Evidencia: Solicitud al comité con la ficha del caso y Acta de Comité 
</t>
    </r>
  </si>
  <si>
    <t>Secretario Técnico del Comité de Conciliación</t>
  </si>
  <si>
    <t xml:space="preserve">Solicitud al comité con la ficha del caso y/o Acta de Comité </t>
  </si>
  <si>
    <t>A solicitud</t>
  </si>
  <si>
    <t>CPU</t>
  </si>
  <si>
    <t>Comunicación Pública</t>
  </si>
  <si>
    <t>Coordinador(a) GIT Logístico de Capacitación y Prensa</t>
  </si>
  <si>
    <t>por insatisfacción de las necesidades de información</t>
  </si>
  <si>
    <t>debido a que no se identifican dichas necesidades y a que no se evalúa la efectividad de los canales de comunicación a través de los cuales se transmite información de interés a los grupos de valor de la entidad.</t>
  </si>
  <si>
    <t>La Coordinadora del GIT Logístico de Capacitación y Prensa mide semestralmente la percepción interna y anualmente la percepción externa de la ciudadanía y demás partes interesadas, con el objeto de producir el insumo requerido para fortalecer la transparencia y la calidad de la información y comunicación interna y externa gestionada por la CGN.
Con base en la información obtenida en dichas mediciones, la Coordinadora del GIT Logístico de Capacitación y Prensa elabora los respectivos análisis cuantitativos y cualitativos para la toma de decisiones basada en la evidencia por parte de los gerentes públicos y líderes de proceso, en lo que a cada uno corresponda, conforme a lo establecido en la Política de Comunicación.
Evidencia: Informes de encuestas de percepción.</t>
  </si>
  <si>
    <t xml:space="preserve"> Coordinadora del GIT Logístico de Capacitación y Prensa </t>
  </si>
  <si>
    <t>Informes encuestas de percepción</t>
  </si>
  <si>
    <t>Semestralmente</t>
  </si>
  <si>
    <t>CYE</t>
  </si>
  <si>
    <t>Control y Evaluación</t>
  </si>
  <si>
    <t>Coordinador(a) GIT de Control Interno</t>
  </si>
  <si>
    <t>Posibilidad de afectación operacional y reputacional</t>
  </si>
  <si>
    <t>por incumplimiento en la ejecución de las actividades contenidas en el Plan de Auditorías y Seguimientos aprobado para la vigencia,</t>
  </si>
  <si>
    <t>debido a deficiencias en la Planeación anual y de las actividades individuales</t>
  </si>
  <si>
    <t>El Coordinador del GIT de control interno verifica mensualmente el desarrollo de las actividades contempladas en el Plan Anual de Auditorías y Seguimientos aprobado para la vigencia, mediante la realización de una reunión de seguimiento  con los integrantes del GIT de Control Interno, con el fin establecer el grado de avance y situaciones que puedan afectar el cumplimiento de las actividades. En caso de desviación, se solicita al Comité Institucional de Coordinación de Control Interno la modificación del Plan de Auditorías y Seguimientos.
Evidencia: Ayuda de memoria de seguimiento</t>
  </si>
  <si>
    <t>Coordinador del GIT de control interno</t>
  </si>
  <si>
    <t>Ayuda de memoria de reunión de seguimiento</t>
  </si>
  <si>
    <t>Mensualmente</t>
  </si>
  <si>
    <t>Programar en Google Calendar las principales actividades contempladas en el Plan Anual de Auditorías y Seguimientos, con el fin de que genere   recordatorios automáticos que faciliten el seguimiento oportuno de los compromisos establecidos.</t>
  </si>
  <si>
    <t>Capturas de pantalla del calendario con las actividades programadas, en las que se evidencien eventos denominados inicialmente con la palabra "Recordatorio"</t>
  </si>
  <si>
    <t>Talento_Humano</t>
  </si>
  <si>
    <t>Comportamiento anti-ético</t>
  </si>
  <si>
    <t>Posibilidad de recibir o solicitar dádiva o cualquier beneficio propio o de terceros en la elaboración de informes</t>
  </si>
  <si>
    <t>por omitir o adulterar información relevante frente a situaciones observadas en el desarrollo de las diferentes evaluaciones, auditorías y/o seguimientos establecidos en el Plan Anual de Auditorías y Seguimientos</t>
  </si>
  <si>
    <t>debido a la falta de ética profesional de los funcionarios y/o contratistas del GIT de Control Interno</t>
  </si>
  <si>
    <t>Fraude Interno</t>
  </si>
  <si>
    <t>Si</t>
  </si>
  <si>
    <t>No</t>
  </si>
  <si>
    <t>Rara vez</t>
  </si>
  <si>
    <t>El Coordinador del GIT de control interno verifica sememestralmente el nivel de apropiación de los conocimientos sobre ética e integridad pública por parte de de los funcionarios y/o contratistas, a través de una socialización y evaluación relacionada con las conductas y actos asociados a la  corrupción en el sector público y sus responsabilidades y consecuencias. En caso desviación, se efectua retroalimentación al funcionario y/o contratista.
Evidencia: Lista de asistencia de socialización, presentación de socialización y reporte de evaluación de apropiación de conocimiento.</t>
  </si>
  <si>
    <t>Lista de asistencia de socialización, presentación de socialización y reporte de evaluación de apropiación de conocimiento.</t>
  </si>
  <si>
    <t>Divulgar una pieza gráfica para recordar los compromisos éticos del GIT de Control Interno mediante correo electrónico</t>
  </si>
  <si>
    <t>Correo electrónico enviado al GIT de Control Interno que incluya la pieza gráfica</t>
  </si>
  <si>
    <t>PI</t>
  </si>
  <si>
    <t>Planeación Integral</t>
  </si>
  <si>
    <t>Coordinador(a) GIT Planeación</t>
  </si>
  <si>
    <t>Posibilidad de afectación operacional</t>
  </si>
  <si>
    <t>por inadecuada formulación de planeación estratégica</t>
  </si>
  <si>
    <t>debido a que la metodología no responda a los lineamientos en la materia y a las necesidades institucionales, o la aplicación inadecuada de esta</t>
  </si>
  <si>
    <t>Mayor - 80%</t>
  </si>
  <si>
    <r>
      <t xml:space="preserve">El coordinador del GIT de Planeación revisa y/o actualiza el procedimiento PI-PRC 19 anualmente, mediante el análisis e identificación de posibles ajustes, con el fin de que la metodología responda a los lineamientos en la materia y a las necesidades institucionales.
</t>
    </r>
    <r>
      <rPr>
        <b/>
        <sz val="12"/>
        <rFont val="Arial"/>
        <family val="2"/>
      </rPr>
      <t xml:space="preserve">Evidencia: </t>
    </r>
    <r>
      <rPr>
        <sz val="12"/>
        <rFont val="Arial"/>
        <family val="2"/>
      </rPr>
      <t>Ayuda de memoria con la revisión del procedimiento o procedimiento versionado</t>
    </r>
  </si>
  <si>
    <t>Coordinador del GIT de Planeación</t>
  </si>
  <si>
    <t>Ayuda de memoria con la revisión del procedimiento o procedimiento versionado</t>
  </si>
  <si>
    <r>
      <t xml:space="preserve">El coordinador del GIT de Planeación verifica anualmente la aplicación de la metodología registrada en el procedimiento PI-PRC 19 mediante la aplicación de una lista de chequeo, con el fin de asegurar que se cumpla con cada uno de los aspectos establecidos en la metodología. En caso de desviación se efectúa el ajuste y se aplica nuevamente la lista de chequeo. 
</t>
    </r>
    <r>
      <rPr>
        <b/>
        <sz val="12"/>
        <color theme="1"/>
        <rFont val="Arial"/>
        <family val="2"/>
      </rPr>
      <t>Evidencia:</t>
    </r>
    <r>
      <rPr>
        <sz val="12"/>
        <color theme="1"/>
        <rFont val="Arial"/>
        <family val="2"/>
      </rPr>
      <t xml:space="preserve"> Lista de chequeo aplicada</t>
    </r>
  </si>
  <si>
    <t>Lista de chequeo aplicada</t>
  </si>
  <si>
    <t>NO</t>
  </si>
  <si>
    <t>No existe</t>
  </si>
  <si>
    <t>Diseñar la lista de chequeo e incluirla en el procedimiento</t>
  </si>
  <si>
    <t>Coordinador GIT Planeación</t>
  </si>
  <si>
    <t>Lista de chequeo y procedimiento versionados</t>
  </si>
  <si>
    <t>por seguimiento de la planeación estratégica inoportuna o que no genere información de calidad para la toma de decisiones</t>
  </si>
  <si>
    <t>debido a que se emitan instrumentos (tablero dinámico de seguimiento e informe de planeación institucional) de manera inoportuna o que no tengan la calidad requerida</t>
  </si>
  <si>
    <r>
      <t xml:space="preserve">El coordinador del GIT de Planeación realiza trimestralmente el seguimiento a la planeación institucional, mediante la solicitud, procesamiento y generación del informe, con el fin que se cumpla con la periodicidad e información requerida para el seguimiento. En caso de desviación, se requiere al líder de proceso que corresponda para completar o precisar la información reportada.
</t>
    </r>
    <r>
      <rPr>
        <b/>
        <sz val="12"/>
        <rFont val="Arial"/>
        <family val="2"/>
      </rPr>
      <t>Evidencia:</t>
    </r>
    <r>
      <rPr>
        <sz val="12"/>
        <rFont val="Arial"/>
        <family val="2"/>
      </rPr>
      <t xml:space="preserve"> Tableros de control e informe de seguimiento a la planeación institucional</t>
    </r>
  </si>
  <si>
    <t>Tableros de control e informe de seguimiento a la planeación institucional</t>
  </si>
  <si>
    <t>Trimestralmente</t>
  </si>
  <si>
    <r>
      <t xml:space="preserve">El Comité Institucional de Gestión y Desempeño revisa y aprueba trimestralmente el informe de seguimiento de la planeación institucional, con el fin que la información sea oportuna, de calidad y se tomen las decisiones que corresponda. En caso de desviación, el GIT de planeación efectúa los ajustes pertinentes para nueva presentación.
</t>
    </r>
    <r>
      <rPr>
        <b/>
        <sz val="12"/>
        <color theme="1"/>
        <rFont val="Arial"/>
        <family val="2"/>
      </rPr>
      <t>Evidencia:</t>
    </r>
    <r>
      <rPr>
        <sz val="12"/>
        <color theme="1"/>
        <rFont val="Arial"/>
        <family val="2"/>
      </rPr>
      <t xml:space="preserve"> acta de reunión del Comité Institucional de Gestión y Desempeño</t>
    </r>
  </si>
  <si>
    <t>Comité Institucional de Gestión y Desempeño</t>
  </si>
  <si>
    <t>acta de reunión del Comité Institucional de Gestión y Desempeño</t>
  </si>
  <si>
    <t>por puntuación por debajo de la media del sector del Índice de Desempeño Institucional</t>
  </si>
  <si>
    <t>debido a la no formulación de las acciones de mejora para la implementación de las políticas del MIPG por parte de cada uno de los líderes</t>
  </si>
  <si>
    <r>
      <t xml:space="preserve">El Comité Institucional de Gestión y Desempeño aprueba anualmente las acciones de mejora formuladas por los líderes de las políticas de MIPG de acuerdo con los resultados del Índice de Desempeño Institucional publicado por el Departamento Administrativo de la Función Pública. En caso de no aprobación, el líder de proceso deberá efectuar los ajustes correspondientes y presentarlas nuevamente al Comité.
</t>
    </r>
    <r>
      <rPr>
        <b/>
        <sz val="12"/>
        <rFont val="Arial"/>
        <family val="2"/>
      </rPr>
      <t>Evidencia:</t>
    </r>
    <r>
      <rPr>
        <sz val="12"/>
        <rFont val="Arial"/>
        <family val="2"/>
      </rPr>
      <t xml:space="preserve"> Acta de El Comité Institucional de Gestión y Desempeño con las aprobaciones
</t>
    </r>
  </si>
  <si>
    <t>Acta de El Comité Institucional de Gestión y Desempeño con las aprobaciones</t>
  </si>
  <si>
    <t>Correctivo</t>
  </si>
  <si>
    <t>por incumplimiento en las metas y objetivos ambientales de la entidad</t>
  </si>
  <si>
    <t>debido a la falta de seguimiento a los indicadores establecidos en los programas ambientales</t>
  </si>
  <si>
    <r>
      <t xml:space="preserve">El Gestor Ambiental realiza trimestralmente el seguimiento al cumplimiento de las metas y objetivos ambientales por medio del cálculo de los indicadores establecidos de acuerdo con cada uno de los programas ambientales. Si como resultado de esta verificación, se identifican desviaciones con respecto a las metas propuestas, se deberá documentar mediante el informe de seguimiento y reporte de indicadores e informar al coordinador del GIT de Planeación; adicionalmente se deberá realizar el análisis de la causa raíz del incumplimiento o desviación con el fin de diseñar e implementar un plan de acción que permita corregir la situación evidenciada.
</t>
    </r>
    <r>
      <rPr>
        <b/>
        <sz val="12"/>
        <rFont val="Arial"/>
        <family val="2"/>
      </rPr>
      <t xml:space="preserve">Evidencia: </t>
    </r>
    <r>
      <rPr>
        <sz val="12"/>
        <rFont val="Arial"/>
        <family val="2"/>
      </rPr>
      <t>Informe de seguimiento a los indicadores de los programas ambientales</t>
    </r>
  </si>
  <si>
    <t>Gestor Ambiental en el GIT de Planeación</t>
  </si>
  <si>
    <t>Informe de seguimiento a los indicadores de los programas ambientales</t>
  </si>
  <si>
    <t>GTH</t>
  </si>
  <si>
    <t>Gestión Humana</t>
  </si>
  <si>
    <t>Coordinador(a) GIT de Talento Humano y Prestaciones Sociales</t>
  </si>
  <si>
    <t>por el incumplimiento en las actividades del plan estratégico de talento humano</t>
  </si>
  <si>
    <t>debido a fallas en la ejecución del plan</t>
  </si>
  <si>
    <t>La Coordinadora del GIT de Talento Humano y Prestaciones Sociales efectúa mensualmente el seguimiento al cumplimiento del Plan Estratégico de Talento Humano, mediante la revisión de las actividades establecidas en dicho plan, presentando los avances y resultados en las reuniones del Comité Institucional de Gestión y Desempeño (CIGD). En caso de presentarse desviaciones, se aplica un Plan de Mejora a partir de los resultados obtenidos o se realizan ajustes en el cronograma, conforme a la novedad identificada.
Evidencia: Actas de reunión de los encuentros del CIGD y/o Informe de gestión de Talento Humano presentado.</t>
  </si>
  <si>
    <t>Coordinadora del GIT de Talento Humano y Prestaciones Sociales</t>
  </si>
  <si>
    <t>Actas de reunión de los encuentros del CIGD y/o Informe de gestión de Talento Humano presentado</t>
  </si>
  <si>
    <t>Se realizará una reunión semestral con el objetivo de identificar posibles incumplimientos en la ejecución del Plan Estratégico de Talento Humano. Durante este espacio, se analizan los avances frente a las actividades programadas, se contrastan con los cronogramas establecidos y se determinan las causas de las desviaciones, si las hubiere, con el fin de adoptar acciones correctivas y/o preventivas oportunas. (Reunión Riesgos)</t>
  </si>
  <si>
    <t>por la ocurrencia de accidentes y/o enfermedades laborales</t>
  </si>
  <si>
    <t xml:space="preserve"> debido a la falta de ejecución del SGSST</t>
  </si>
  <si>
    <t>El Responsable del SGSST monitorea los indicadores establecidos en el Sistema de Gestión (Actividad 6 GTH -PCR06) revisando su evolución, se realiza con la periodicidad acorde a la normatividad vigente, esta actividad se concluye con el cargue al tablero Indicadores SG-SST que maneja el GIT de Talento Humano, con el fin de mantener el sistema SG-SST. 
Evidencia: Reporte de Módulo de Indicadores del SIGI. Tablero Indicadores SG-SST que maneja el GIT de Talento Humano.</t>
  </si>
  <si>
    <t>Responsable del SGSST</t>
  </si>
  <si>
    <t>Reporte de Módulo de Indicadores del SIGI. Tablero Indicadores SG-SST que maneja el GIT de Talento Humano.</t>
  </si>
  <si>
    <t>Se realizará una reunión semestral con el objetivo de identificar posibles incumplimientos en la ejecución del SGSST. Durante este espacio, se analizan los avances frente a las actividades programadas, se contrastan con los cronogramas establecidos y se determinan las causas de las desviaciones, si las hubiere, con el fin de adoptar acciones correctivas y/o preventivas oportunas. (Reunión Riesgos)</t>
  </si>
  <si>
    <t xml:space="preserve">El Responsable en el COPASST realiza seguimiento mensual a las actividades ejecutadas en el programa anual de trabajo, indicadores del SGSST y solicita inspecciones a diferentes áreas sobre aspectos relacionados con seguridad laboral en la reunión COPASST. En caso de identificar desviaciones, se hacen recomendaciones desde el COPASST para cumplir las actividades e indicadores.
Evidencia: Acta de reunión del COPASST y/o Informes de inspección de seguridad (solo en los casos que si aplica acorde a la norma) 
</t>
  </si>
  <si>
    <t>Responsable en el COPASST</t>
  </si>
  <si>
    <t>Acta de reunión del COPASST y/o Informes de inspección de seguridad (si aplica)</t>
  </si>
  <si>
    <t>La Coordinadora del GIT de Talento Humano y Prestaciones Sociales monitorea mensualmente el cumplimiento del Sistema de Gestión de Seguridad y Salud en el Trabajo (SGSST), mediante la presentación del informe de gestión en las reuniones del Comité Institucional de Gestión y Desempeño (CIGD). Este espacio permite hacer seguimiento al sistema, al plan anual de trabajo y a los indicadores establecidos. En caso de desviación, se ajusta el cronograma conforme a la novedad presentada.
Evidencia: Actas de reunión de los encuentros del CIGD</t>
  </si>
  <si>
    <t xml:space="preserve">Actas de reunión de los encuentros del CIGD </t>
  </si>
  <si>
    <t>Fraude interno (corrupción, soborno)</t>
  </si>
  <si>
    <t xml:space="preserve">
Posibilidad de incurrir en favorecimiento a un tercero,</t>
  </si>
  <si>
    <t>por medio de la selección o vinculación de personal</t>
  </si>
  <si>
    <t xml:space="preserve">a causa de un ajuste en los requisitos  </t>
  </si>
  <si>
    <t>Improbable</t>
  </si>
  <si>
    <t>La Coordinadora del GIT de Talento Humano y Prestaciones Sociales realiza en todos los casos la revisión, adición, modificación o actualización al manual de funciones de la CGN y socialización con la organización sindical, de acuerdo a lo estipulado en el Artículo 4 del Decreto 498 de 2020, con el fin de fortalecer la transparencia en el proceso de selección, vinculación y desvinculación de personal. lo anterior a partir de la presentación de las necesidades del área y la aprobación del contador general de la Nación.
Evidencia: Constancia de revisión y comentarios del ajuste al Manual de Funciones de la CGN por parte del Sindicato, basado en los lineamientos de la ley (Correo Electrónico)</t>
  </si>
  <si>
    <t>Constancia de revisión y comentarios del ajuste al Manual de Funciones de la CGN por parte del Sindicato, basado en los lineamientos de la ley (Correo Electrónico)</t>
  </si>
  <si>
    <t xml:space="preserve">Se realiza una reunión semestral con el objetivo de identificar posibles incumplimientos los controles establecidos.
(Reunión riesgos)
Evidencia: ayuda de memoria </t>
  </si>
  <si>
    <t>Ayuda de memoria de la reunión</t>
  </si>
  <si>
    <t>Posibilidad de efecto dañoso sobre intereses patrimoniales de naturaleza pública</t>
  </si>
  <si>
    <t>por el incumplimiento en la liquidación de sueldos y prestaciones sociales</t>
  </si>
  <si>
    <t>a causa de una falla humana en la aplicación del procedimiento</t>
  </si>
  <si>
    <t xml:space="preserve">El profesional del  GIT de Talento Humano y Prestaciones Sociales a cargo del procedimiento de nómina,  verifica y revisa mensualmente la inclusión de las novedades para el pago a los servidores públicos de manera manual una a una, por medio del Excel de novedades, con el fin de asegurar la inclusión de novedades en la nómina de los servidores, acorde con la normativa vigente.
Evidencia: Archivo en Excel de novedades generales mes a mes, registradas en el aplicativo de nómina y/o correo electrónico de aprobación
</t>
  </si>
  <si>
    <t>Profesional del  GIT de Talento Humano y Prestaciones Sociales a cargo del procedimiento de nómina</t>
  </si>
  <si>
    <t>Archivo en Excel de novedades generales mes a mes, registradas en el aplicativo de nómina y/o correo electrónico de aprobación</t>
  </si>
  <si>
    <t xml:space="preserve">Se realiza una reunión semestral con el objetivo de identificar posibles incumplimientos sobre los controles que tengan efectos sobre la liquidación de la nomina. (Reunión Riesgos)
Evidencia: ayuda de memoria </t>
  </si>
  <si>
    <t xml:space="preserve">Coordinadora del GIT de Talento Humano y Prestaciones Sociales </t>
  </si>
  <si>
    <t>por fuga de conocimiento de la entidad</t>
  </si>
  <si>
    <t>debido a falta de articulación del procedimiento de gestión del conocimiento con otros procedimientos asociados a la desvinculación o movilidad administrativa</t>
  </si>
  <si>
    <t>El profesional asignado en el GIT de Talento Humano y Prestaciones Sociales verifica, cada vez que haya un retiro por parte de un servidor público, que se aplique el formato establecido en el procedimiento PEI-PRC-26 de gestión del conocimiento entre el jefe inmediato y servidor público próximo a retirase, para ello registra la verificación en la hoja de vida del servidor público. Lo anterior con el fin de retener y capturar la memoria institucional. En caso de no identificarse la aplicación del formato, se requiere al jefe inmediato para que desarrolle la actividad antes de la terminación de la vinculación.
Evidencia: Registro de verificación en la hoja de vida del Servidor Público</t>
  </si>
  <si>
    <t>Profesional asignado en el GIT de Talento Humano y Prestaciones Sociales</t>
  </si>
  <si>
    <t>Registro de verificación en la hoja de vida del Servidor Público</t>
  </si>
  <si>
    <t>El profesional asignado en el GIT de Talento Humano y Prestaciones Sociales verifica la apropiación de conocimiento transferido en las inducciones (ingreso) y reinducciones (cada dos años), mediante la aplicación de una evaluación en el aula virtual, con el fin de confirmar que el servidor publico adquiera el conocimiento necesario para su puesto de trabajo. En caso de resultados no satisfactorios, se retroalimenta y se aplica nuevamente la evaluación.
Evidencia: Certificado de aprobación de inducción y reinducción registrado en la hoja de vida del servidor público y formato diligenciado de entrenamiento en puesto de trabajo (GTH-15_FOR-01)</t>
  </si>
  <si>
    <t>Certificado de aprobación de inducción y reinducción registrado en la hoja de vida del servidor público y formato diligenciado de entrenamiento en puesto de trabajo (GTH-15_FOR-01)</t>
  </si>
  <si>
    <t>NOR</t>
  </si>
  <si>
    <t>Normalización y Culturización Contable</t>
  </si>
  <si>
    <t>Subcontador(a) General y de Investigación</t>
  </si>
  <si>
    <t xml:space="preserve"> Posibilidad de afectación reputacional
</t>
  </si>
  <si>
    <t>por inoportunidad en la emisión de conceptos y solución de consultas</t>
  </si>
  <si>
    <t xml:space="preserve">debido a la  falta de seguimiento a la oportunidad en la emisión de conceptos y solución de consultas; a la   falta de competencia del recurso humano para la gestión del proceso;  o a la necesidad de profundización en el estudio, dada la complejidad del concepto a emitir.
</t>
  </si>
  <si>
    <t xml:space="preserve">El Coordinador del GIT de Doctrina Contable Pública revisa semanalmente la oportunidad de respuesta de los conceptos y consultas, mediante la revisión del reporte semanal extraído del informe ORFEO identificando los radicados a vencerse en los próximos  cinco días con el fin de priorizar la respuesta oportuna. En caso de identificarse se envía correo al profesional encargado.
Evidencia: Informe semanal generado por ORFEO revisado.
</t>
  </si>
  <si>
    <t xml:space="preserve">
Coordinador del GIT de Doctrina Contable Pública</t>
  </si>
  <si>
    <t xml:space="preserve">Informe semanal generado por ORFEO revisado.
</t>
  </si>
  <si>
    <t>Semanalmente</t>
  </si>
  <si>
    <r>
      <t xml:space="preserve">
</t>
    </r>
    <r>
      <rPr>
        <sz val="12"/>
        <rFont val="Arial"/>
        <family val="2"/>
      </rPr>
      <t xml:space="preserve">El Coordinador del GIT de Doctrina Contable Pública evalúa,  cada vez que se requiera, la formación  y  experiencia de los profesionales a contratar, mediante la verificación del cumplimiento de los requisitos con los soportes presentados con el fin de certificar la idoneidad del profesional a contratar. En caso de desviación se desiste de la contratación. 
</t>
    </r>
    <r>
      <rPr>
        <sz val="12"/>
        <color rgb="FFFF0000"/>
        <rFont val="Arial"/>
        <family val="2"/>
      </rPr>
      <t xml:space="preserve">
</t>
    </r>
    <r>
      <rPr>
        <sz val="12"/>
        <color theme="1"/>
        <rFont val="Arial"/>
        <family val="2"/>
      </rPr>
      <t xml:space="preserve">Evidencia: Formato de Evaluación de Idoneidad y Experiencia firmado </t>
    </r>
    <r>
      <rPr>
        <sz val="12"/>
        <color rgb="FFFF0000"/>
        <rFont val="Arial"/>
        <family val="2"/>
      </rPr>
      <t xml:space="preserve">
</t>
    </r>
  </si>
  <si>
    <t>Coordinador del GIT de Doctrina Contable Pública</t>
  </si>
  <si>
    <t>Formato de Evaluación de Idoneidad y Experiencia firmado</t>
  </si>
  <si>
    <r>
      <rPr>
        <sz val="12"/>
        <color rgb="FFFF0000"/>
        <rFont val="Arial"/>
        <family val="2"/>
      </rPr>
      <t xml:space="preserve">
</t>
    </r>
    <r>
      <rPr>
        <sz val="12"/>
        <color theme="1"/>
        <rFont val="Arial"/>
        <family val="2"/>
      </rPr>
      <t>El Coordinador del GIT de Doctrina Contable Pública verifica semanalmente que para los casos que se requiere ampliación de los términos se le envíe comunicación de ampliación de términos a 60 días dando cumplimiento a lo señalado por el Código de Procedimiento Administrativo y de lo Contencioso Administrativo (CPACA), mediante la revisión del informe semanal de ORFEO y en caso de no informar el aplazamiento se reporta en el informe de gestión mensual 
Evidencia: Informe semanal de ORFEO revisado</t>
    </r>
  </si>
  <si>
    <t xml:space="preserve">Informe semanal de ORFEO revisado
</t>
  </si>
  <si>
    <t>El Coordinador del GIT de Doctrina Contable Pública verifica mensualmente la oportunidad de respuesta de los conceptos y consultas mediante la revisión del informe expedientes vencidos y por vencer remitido por gestión documental, identificando los radicados a vencerse en los próximos cinco días con el fin de priorizar la respuesta oportuna. En caso de identificarse se envía correo al profesional encargado.
Evidencia: Informe mensual de expedientes vencidos y por vencerse revisado</t>
  </si>
  <si>
    <t xml:space="preserve">Informe mensual de expedientes vencidos y por vencerse revisado </t>
  </si>
  <si>
    <t xml:space="preserve">Posibilidad de afectación operacional y reputacional </t>
  </si>
  <si>
    <t>por inconsistencia técnica en la regulación contable expedida y conceptos emitidos</t>
  </si>
  <si>
    <t>a causa de la complejidad de los temas a regular o los conceptos a emitir; o que el recurso humano no cuente   con las competencias necesarias; o que se omitan las observaciones de las partes interesadas en la elaboración de normas.</t>
  </si>
  <si>
    <t>EL Subcontador General y de Investigación, el Coordinador del GIT de Doctrina Contable Pública o el Coordinador del GIT de Investigación y Normas, cada vez que se proyecte una norma o concepto, revisa, retroalimenta y traslada a la siguiente instancia de revisión, conforme a las instancias y etapas definidas en los procedimientos del proceso. Esta revisión tiene como objetivo asegurar que los documentos cumplan con los requerimientos técnicos, metodológicos y normativos establecidos en la regulación contable pública. En caso de identificarse una inconsistencia técnica se ajusta el documento.
Evidencia para normas: Muestra de versiones de proyectos de norma con ajustes identificados con control de cambios y comentarios, y actas del comité técnico.
Evidencia para conceptos: Muestra de registro de versiones revisadas en el sistema documental ORFEO.</t>
  </si>
  <si>
    <t>Subcontador General y de Investigación, Coordinador del GIT de Doctrina Contable Pública o Coordinador del GIT de Investigación y Normas</t>
  </si>
  <si>
    <t>Evidencia para normas: Muestra de versiones de proyectos de norma con ajustes identificados con control de cambios y comentarios, y actas del comité técnico.
Evidencia para conceptos: Muestra de registro de versiones revisadas en el sistema documental ORFEO.</t>
  </si>
  <si>
    <t xml:space="preserve">
El Coordinador del GIT de Investigación y Normas o el Coordinador de Doctrina Contable Pública evalúa, cada vez que se requiera, la formación académica y la experiencia profesional de las personas a contratar, mediante la verificación de los requisitos establecidos frente a los soportes documentales aportados. Este procedimiento tiene como finalidad garantizar la idoneidad técnica y profesional del personal vinculado. En caso de identificarse alguna desviación o incumplimiento de los requisitos, se procede a desistir del proceso de contratación.
Evidencia: Formato de Evaluación de Idoneidad y Experiencia firmado
</t>
  </si>
  <si>
    <t>Coordinador del GIT Investigación y Normas,  Coordinador de Doctrina Contable Pública</t>
  </si>
  <si>
    <t xml:space="preserve">El Coordinador del GIT de Investigación y Normas realiza, cada vez que se requiere, el análisis de los comentarios recibidos por las partes interesadas, evaluando su pertinencia y aplicabilidad dentro del contexto del sector público colombiano. Este análisis se documenta mediante una matriz de análisis de comentarios, la cual sirve de insumo técnico para la elaboración de las normas. En caso de identificarse una inconsistencia técnica se ajusta el documento.
Evidencia: Matriz de análisis de comentarios diligenciada
</t>
  </si>
  <si>
    <t xml:space="preserve">
Coordinador del GIT Investigación y Normas</t>
  </si>
  <si>
    <t xml:space="preserve">Matriz de análisis de comentarios diligenciada </t>
  </si>
  <si>
    <t xml:space="preserve">Posibilidad de riesgo reputacional </t>
  </si>
  <si>
    <t>por inoportunidad en la publicación del Régimen de Contabilidad Pública actualizado</t>
  </si>
  <si>
    <t>debido a falta de seguimiento de las actividades para actualizar el  Régimen de Contabilidad Pública con  las normas expedidas y los conceptos emitidos.</t>
  </si>
  <si>
    <t>El Coordinador del GIT de Doctrina Contable Pública y el Coordinador del GIT Investigación y Normas realiza, trimestralmente, el seguimiento al cronograma de actividades para la actualización y publicación del Régimen de Contabilidad Pública, comparando las actividades ejecutadas contra las planeadas, con el fin de garantizar la publicación del Régimen de Contabilidad Pública actualizado de forma oportuna. En caso de desviación se envía correo al profesional responsable.
Evidencia: Cronograma con seguimiento.</t>
  </si>
  <si>
    <t xml:space="preserve"> Coordinador del GIT de Doctrina Contable Pública 
Coordinador del GIT Investigación y Normas</t>
  </si>
  <si>
    <t>Cronograma con seguimiento.</t>
  </si>
  <si>
    <t xml:space="preserve">por desacierto en la formulación del Plan Nacional de Capacitación </t>
  </si>
  <si>
    <t>debido a que el Plan no responda a las necesidades de capacitación de los clientes internos y externos</t>
  </si>
  <si>
    <t>El Coordinador del GIT de Capacitación en Contabilidad Pública verifica anualmente que las necesidades de capacitación de los clientes internos y externos sean debidamente evaluadas para la formulación del Plan Nacional de Capacitación. Esta verificación se realiza mediante la elaboración de la matriz de necesidades de capacitación, la cual incluye la priorización de temáticas con el fin de que el Plan responda a las necesidades más relevantes.
En caso de identificarse desviaciones en este proceso, estas son reportadas al Contador General de la Nación y a los Subcontadores.
Evidencia: Matriz de necesidades de capacitación.</t>
  </si>
  <si>
    <t>Coordinador del GIT de Capacitación en Contabilidad Pública</t>
  </si>
  <si>
    <t>Matriz de necesidades de capacitación</t>
  </si>
  <si>
    <t>CEN</t>
  </si>
  <si>
    <t>Centralización de la Información</t>
  </si>
  <si>
    <t>Subcontador(a) de Centralización de la Información</t>
  </si>
  <si>
    <t>por el incumplimiento en la cobertura necesaria para generar el Estado de Situación Financiera  y  de Resultados Consolidados</t>
  </si>
  <si>
    <t>debido a limitaciones en el talento humano y en disponibilidad de recursos económicos, así como por cese de operaciones de la entidad sin información previa a la CGN</t>
  </si>
  <si>
    <t xml:space="preserve">Los servidores públicos y/o contratistas asignados a los GIT de Gestión y evaluación de la información realizan el envío para cada trimestre de la  comunicación escrita dirigida al Contador de la entidad  previo al reporte de la información y publicación en la web, con el fin de recordar la obligación del reporte oportuno de la información a la CGN, señalando las fechas máximas y la guia del reporte. En caso de desviación, se realiza reenvío de la comunicación a otro funcionario responsable de la entidad  para solicitar la información pendiente. 
Evidencia: Correos electrónicos masivos con los recordatorios a las entidades.
</t>
  </si>
  <si>
    <t>Servidores públicos y/o contratistas asignados a los GIT de Gestión y evaluación de la información</t>
  </si>
  <si>
    <t>Correos electrónicos masivos con los recordatorios a las entidades</t>
  </si>
  <si>
    <t>Errores en la grabación de información o autorizaciones</t>
  </si>
  <si>
    <t>por inexactitud en el reporte de la información para la generación de productos</t>
  </si>
  <si>
    <t>debido al desconocimiento del Régimen de Contabilidad Pública por parte de las entidades reportantes</t>
  </si>
  <si>
    <t xml:space="preserve">Los servidores públicos y/o contratistas asignados a los GIT de Gestión y evaluación de la información realizan de manera permanente asesoría técnica sobre los principios, características, normas técnicas, procedimientos e instructivos aplicables a la información que deben reportar las entidades y otros responsables. En caso de desviación, se hace mayor énfasis en las entidades que se hayan identificado con posibilidad de presentar novedades, dando mayor prioridad para prevenir inexactitudes en el reporte. 
Evidencia: Muestra de correos electrónicos de comunicación con las entidades, registros de llamadas en GLPI, Actas, ayudas de memoria y/o grabaciones de las asistencias virtuales. 
</t>
  </si>
  <si>
    <t>Muestra de correos electrónicos de comunicación con las entidades, registros de llamadas en GLPI, Actas, ayudas de memoria y/o grabaciones de las asistencias virtuales</t>
  </si>
  <si>
    <t xml:space="preserve">El coordinador del GIT CHIP junto con los servidores públicos y/o contratistas asignados para la parametrización, realizan revisión trimestral de los parámetros de validación existentes efectuandose los ajustes necesarios en el sistema CHIP y posteriormente se realizan  las pruebas, con el fin de verificar que la parametrización fué realizada de manera adecuada. la revisión se hace a través del documento de ejecución de pruebas y se efectua la parametrización, En caso de desviación, se vuelve a revisar la parametrización y se ajusta el  parámetro.
 Evidencia: Hoja de parametrización, ayudas de memoria y documentos de ejecución de pruebas. 
El coordinador del GIT SIIN junto con los servidores públicos y/o contratistas asignados para la parametrización, realizan revisión permanente de la parametrización de los sistemas SIIF y SPGR  a través  de la revisión de las tablas de Eventos Contables, con el fin de que las entidades usuarias cumplan con el Régimen de Contabilidad Pública. En caso de desviación, para  los sistemas SIIF y SPGR se toman medidas para que se haga efectivo el mantenimiento de las parametrizaciones. La revisión de parámetros se lleva a cabo,  a partir de las solicitudes que realizan las entidades así como también por las situaciones identificadas que se puedan presentar en el Sistema, y por la revisión de los criterios que componen cada una de las tablas contables.
Evidencia: Ayudas de memoria y/o documentos de implementación de normas (Según lo requiera). 
</t>
  </si>
  <si>
    <t>Coordinadores de los GIT CHIP y  GIT SIIN, servidores públicos y/o contratistas asignados</t>
  </si>
  <si>
    <t xml:space="preserve">Hoja de parametrización, ayudas de memoria, documentos de Ejecución de pruebas y/o documentos de implementación de normas </t>
  </si>
  <si>
    <t>Posibilidad de recibir o solicitar cualquier dádiva o beneficio a nombre propio</t>
  </si>
  <si>
    <t>por omitir requerimientos formulados desde la CGN</t>
  </si>
  <si>
    <t>debido a intereses  de la entidad contable pública y su reporte de la Información requerida por los analistas</t>
  </si>
  <si>
    <t>Los Coordinadores de los GIT de gestión de la Subcontaduría de Centralización de la información, realizan seguimiento mensual a las actividades de gestión de los analistas, dentro de las que se encuentra el trámite de requerimientos, con el fin de verificar que se estén cumplimiento las actividades propuestas con el personal de planta y contratistas. En caso de identificar desviaciones, se contacta al responsable para revisar las novedades.  El seguimiento se lleva a cabo  con la revisión del informe de actividades.
Evidencias: Formato de Informe de actividades interno, correos electrónicos y/o evidencias de la gestión.
.</t>
  </si>
  <si>
    <t xml:space="preserve"> Coordinadores de los GIT de gestión de la Subcontaduría de Centralización de la información</t>
  </si>
  <si>
    <t>Formato de Informe de actividades interno, correos electrónicos y/o evidencias de la gestión</t>
  </si>
  <si>
    <t>Sensibilización virtual de los valores y el código de Integridad del Servidor Público y sus actividades  frente al proceso de Centralización de la Información</t>
  </si>
  <si>
    <t>Subcontador de Centralización de la Información</t>
  </si>
  <si>
    <t>Grabación de presentación virtual</t>
  </si>
  <si>
    <t>CON</t>
  </si>
  <si>
    <t>Consolidación de la Información</t>
  </si>
  <si>
    <t>Subcontador(a) de Consolidación de la Información</t>
  </si>
  <si>
    <t>por inconsistencias en documentos e informes publicados por la Subcontaduría</t>
  </si>
  <si>
    <t>debido a fallas en la planeación y/o falta de diligencia o destrezas del personal para la elaboración y revisión de documentos e informes</t>
  </si>
  <si>
    <t>El Contador y/o Subcontadora de Consolidación de la Información y/o  el Coordinador del GIT de Procesamiento y Análisis de productos o el Coordinador del GIT de Estadisticas y Análisis Económico y pares, cada vez que se genera un informe, efectuan revisión del mismo aplicando lo establecido en los procedimientos o los criterios definido por el Contador o la subcontadora, esta revisión incluye verificación documental inicial, validación técnica intermedia y revisión final por parte del Coordinador del GIT, y las personas designadas para tal función. Lo anterior con el fin de que la información sea consistente. En caso de inconsistencias en el informe, se remite al elaborador para que efectue los ajustes correspondientes.
Evidencia: Informe con control de cambios, lista de chequeo y correo electrónico de revisión.</t>
  </si>
  <si>
    <t>El Contador y/o  La Subcontadora de Consolidación de la Información y/o Coordinador del GIT de  Procesamiento y Análisis de Producto o el Coordinador del GIT de Estadísticas y análisis Económico y Pares</t>
  </si>
  <si>
    <t>*Informe con control de cambios, 
*Lista de chequeo 
*Correo electrónico de revisión</t>
  </si>
  <si>
    <t>La Subcontadora de Consolidación de la Información y/o el Coordinador del GIT de Procesamiento y Análisis de productos o el Coordinador del GIT de Estadísticas y Análisis Económico realiza la validación de competencias e implemetación de pruebas de conocimiento a los contratista. Actividad que se realiza cada vez que un contratista nuevo ingresa a la Subcontaduria de Consolidación, con la finalidad de verificar la idoneidad y las habilidades necesarias frente a las obligaciones a realizar.
Evidencia: Veriifcación hoja de vida y Pruebas de conocimiento y sus resultados</t>
  </si>
  <si>
    <t xml:space="preserve"> La Subcontadora de Consolidación de la Información y/o Coordinador del GIT de  Procesamiento y Análisis de Producto o el Coordinador del GIT de Estadísticas y análisis Económico</t>
  </si>
  <si>
    <t>*Veriifcación hoja de vida y Pruebas de conocimiento y sus resultados</t>
  </si>
  <si>
    <t>La Subcontadora de Consolidación de la Información y/o el Coordinador del GIT de Procesamiento y Análisis de productos o el Coordinador del GIT de Estadisticas y Análisis Económico planea las ayudas, guias, plantillas y la actualización de los documentos controlados para la elaboración de los informes . Esta actividad se ejecuta por lo menos una vez al año y depende del tipo de informe a realizar, con la finalidad de que los informes sean uniformes y consistentes. Las ayudas propuestas para informes anteriores pueden servir para la elabaración de los actuales.
Evidencia: Ayudas audiovisuales, Guias, plantillas, correos electronicos y documentos controlados.</t>
  </si>
  <si>
    <t>La Subcontadora de Consolidación de la Información y/o el Coordinador del GIT de Procesamiento y Análisis de productos o el Coordinador del GIT de Estadisticas y Análisis Económico</t>
  </si>
  <si>
    <t>*Ayudas audiovisuales
*Guias
*Plantillas
*Correos electronicos
*Documentos controlados</t>
  </si>
  <si>
    <t>La Subcontadora de Consolidación de la Información y/o el Coordinador del GIT de Procesamiento y Análisis de productos o el Coordinador del GIT de Estadisticas y Análisis Económico  recibe la solicitud de verificación y si es necesario realizará el ajuste de la información publicada. Esta actividad se realiza cada vez que se reciba una soliciud y se ejecuta teniendo en cuenta la información fuente utilizada para cada informe a revisar, esa actividad se ejecuta con la finalidad de dar consistencia de los datos publicados. En caso de evidenciar inconsistencias en el informe se elabora y publica un fe de erratas
Evidencia: Correo electrónico, publicación de la Fe de erratas</t>
  </si>
  <si>
    <t>*correo electrónico
*Publicación de la Fe de Erratas</t>
  </si>
  <si>
    <t>La Subcontadora de Consolidación de la Información y/o el Coordinador del GIT de Procesamiento y Análisis de productos o el Coordinador del GIT de Estadisticas y Análisis Económico  recibe la solicitud de verificación de la información publicada y si es necesario realizará el ajuste de la misma. Esta actividad se realiza cada vez que se reciba una solicitud y se ejecuta teniendo en cuenta la información fuente utilizada para cada informe a revisar, y tiene como finalidad dar consistencia a los datos publicados. En caso de evidenciar inconsistencias en el informe se elabora y publica un fe de erratas
Evidencia: Correo electrónico, publicación de la Fe de erratas</t>
  </si>
  <si>
    <t>por inoportunidad en la entrega de los informes establecidos por ley (Balance General de la Nación y de la Hacienda pública, CLC, BDME, ECIC, Certificado de Excedentes financieros, Inventario de entidades)</t>
  </si>
  <si>
    <t>debido a fallas en la planeación y/o falta de diligencia o destrezas del personal para la elaboración y revisión de documentos e informes y/o inconsistencias en la información reportada por las entidades y/o pérdida de la información elaborada por la CGN.</t>
  </si>
  <si>
    <t>El Contador y/o Subcontadora de Consolidación de la Información y/o  el Coordinador del GIT de Procesamiento y Análisis de productos o el Coordinador del GIT de Estadisticas y Análisis Económico y pares, realiza seguimiento al cumplimiento del cronograma establecido para la entrega de los informes y aplica las modificaciones necesarias para la entrega y/o publicación oportuna de los mismos. Se realizara el seguimiento al cronograma de manera mensual y para el Informe de situación Financiera y resultados consolidados se realizara de forma semanal. Mediante reunión virtual con todos o algunos de los integrantes de la Subcontaduría de Consolidación de la Información con el fin de evitar los posibles retrasos en la entrega o publicación de la información.
Evidencia: Seguimiento al cronograma, Correos electrónicos</t>
  </si>
  <si>
    <t>El Contador y/o Subcontadora de Consolidación de la Información y/o  el Coordinador del GIT de Procesamiento y Análisis de productos o el Coordinador del GIT de Estadisticas y Análisis Económico y pares</t>
  </si>
  <si>
    <t>*Cronograma de actividades actualizado
* Correos electronicos</t>
  </si>
  <si>
    <t>Incluir en los documentos controlados periodocamente las guias e instrumentos definidos para la elaboración estandar de las notas a los Estados Financieros Consolidados, del informe del BDME y del Informe de evaluación del Control Interno Contable</t>
  </si>
  <si>
    <t>Subcontador de Consolidación de la Información - Coordinador del GIT PAP</t>
  </si>
  <si>
    <t xml:space="preserve">Documentos controlados actualizados </t>
  </si>
  <si>
    <t>La Subcontadora de Consolidación de la Información y/o el Coordinador del GIT de Procesamiento y Análisis de productos o el Coordinador del GIT de Estadísticas y Análisis Económico</t>
  </si>
  <si>
    <t>El Coordinador del GIT de Procesamiento y Análisis de Producto revisará los análisis de consistencia de las consolidaciones realizadas por centro de consolidación, con la finalidad de verificar los resultados de dichos procesos. En caso de evidenciar inconsistencias producto del proceso de consolidación, se ejecutará nuevamente el proceso. Por su parte, si la inconsistencia corresponde a la información reportada por las entidades, la novedad se remitirá a la Subcontaduria de Centralización para su respectiva gestión. En relación con los informes diferentes al Balance General y de la Hacienda Pública el coordinador del GIT PAP realizará las validaciones requeridas para que los informes a presentar y/o publicar guarden consistencia con la información reportada por las entidades públicas y los reportes generados en Cognos, en caso de presentar inconsistencias devolverá la información para los respectivos ajustes. Estas actividades se realizaran de manera oportuna a fin de garantizar la entrega o publicación de los informes en las fechas establecidas.
El Coordinador del GIT de Estadísticas y Análisis Económico realizará la verificación de la información utilizada para la elaboración de los informes versus los datos contenidos en el mismos, en caso de presentarse inconsistencias solicitará los ajustes a los que haya lugar. Estas actividades se realizaran de manera oportuna a fin de garantizar la entrega o publicación de los informes en las fechas establecidas. 
Evidencia: Veriifcación hoja de vida y Pruebas de conocimiento y sus resultados</t>
  </si>
  <si>
    <t>Coordinador del GIT de  Procesamiento y Análisis de Producto,  el Coordinador del GIT de estadísticas y análisis económico</t>
  </si>
  <si>
    <t>*Correos electrónicos 
*Análisis de Consistencia 
*Archivos de trabajo</t>
  </si>
  <si>
    <t>El Coordinador del GIT de Procesamiento y Análisis de productos o el Coordinador del GIT de estadísticas y Análisis Económico, verifica que se utilicen los mecanismos donde se aloja y comparte la información con los cuales se elaboran los productos, actividad que se realizará cada vez que se elabore un informe, guardando la información en el pathfinder o repositorio y comunicando al responsable del proceso mediante correo electrónico, con la finalidad de que la información esté disponible para los integrantes de la Subcontaduría de Consolidación de la Información. En caso de que la información no este completa, se solicita al elaborador enviar la información correspondiente.
Evidencia: Correos electrónicos, pathfinder, repositorio</t>
  </si>
  <si>
    <t xml:space="preserve">Coordinador del GIT de  Procesamiento y Análisis de Producto,  el Coordinador del GIT de estadísticas y análisis económico </t>
  </si>
  <si>
    <t>*Correos electrónicos
*Pathfinder
*Repositorio</t>
  </si>
  <si>
    <t xml:space="preserve">Posibilidad de afectaciones en la reputación </t>
  </si>
  <si>
    <t>por incumplimiento en la entrega de productos  diferentes a los establecidos por ley</t>
  </si>
  <si>
    <t>El Contador y/o Subcontadora de Consolidación de la Información y/o  el Coordinador del GIT de Procesamiento y Análisis de productos o el Coordinador del GIT de Estadisticas y Análisis Económico y pares, realizan seguimiento al cumplimiento del cronograma establecido para la entrega de los informes y aplican las modificaciones necesarias para la entrega y/o publicación oportuna de los mismos. Se realizara el seguimiento al cronograma de manera mensual. Mediante reunión virtual con todos o algunos de los integrantes de la Subcontaduría de Consolidación de la Información con el fin de evitar los posibles retrasos en la entrega o publicación de la información.Para algunos temas especificos se elaboran cronogramas particulares con mayor desagregación de actividades y tiempos. 
Evidencia: Seguimiento al cronograma, Correos electrónicos</t>
  </si>
  <si>
    <t>El Contador y/o Subcontadora de Consolidación de la Información y/o  el Coordinador del GIT de Procesamiento y Análisis de productos o el Coordinador del GIT de Estadísticas y Análisis Económico y pares, cada vez que se genera un informe, efectúan revisión del mismo aplicando lo establecido en los procedimientos o los criterios definido por el Contador o la Subcontadora, esta revisión incluye verificación documental inicial, validación técnica intermedia y revisión final por parte del Coordinador del GIT, y las personas designadas para tal función. Lo anterior con el fin de que la información sea consistente. En caso de inconsistencias en el informe, se remite al elaborador para que efectué los ajustes correspondientes. Estas actividades se realizaran de manera oportuna a fin de garantizar la entrega o publicación de los informes en las fechas establecidas. 
Evidencia: Archivos de trabajo, Informe con control de cambios, Lista de chequeo y Correo electrónico de revisión.</t>
  </si>
  <si>
    <t>Posibilidad  de afectación operacional</t>
  </si>
  <si>
    <t>por desacierto o equivocación en el procesamiento de información fuente para la elaboración de los productos</t>
  </si>
  <si>
    <t>debido a falta de diligencia o destrezas del personal para el procesamiento de la información y demas insumos utilizados para la elaboración de informes y/o falta de claridad en los instructivos, guias, procedimientos, establecidos para el procesamiento de los datos</t>
  </si>
  <si>
    <t>*Veriifcación hoja de vida 
*Pruebas de conocimiento y sus resultados</t>
  </si>
  <si>
    <t>El Coordinador del GIT de Procesamiento y Análisis de Productos, y/o el Coordinador del GIT de Estadísticas y Análisis Económico, y/o los pares, deberán revisar la información fuente utilizada de los informes, y en caso de detectar inconsistencias en los datos, establecerá los mecanismos necesarios para corregirlas, garantizando así la coherencia y veracidad de los datos empleados. En caso de que las inconsistencias sean confirmadas, se deberá generar nuevamente la información que será utilizada en el informe, aplicando los ajustes requeridos.
Evidencia: Correos electronicos, Documento con control de cambios</t>
  </si>
  <si>
    <t>Coordinador del GIT de  Procesamiento y Análisis de Producto,  el Coordinador del GIT de estadísticas y análisis económico y/o pares</t>
  </si>
  <si>
    <t>*Correos electronicos 
*Documento con control de cambios</t>
  </si>
  <si>
    <t>GAD</t>
  </si>
  <si>
    <t xml:space="preserve">Gestión Administrativa </t>
  </si>
  <si>
    <t>Coordinador(a) GIT de Servicios Generales, Administrativos y Financieros</t>
  </si>
  <si>
    <t>Posibilidad de afectación económica</t>
  </si>
  <si>
    <t>por el incumplimiento en la etapa precontractual</t>
  </si>
  <si>
    <t>debido a la inobservancia de los procedimientos de selección</t>
  </si>
  <si>
    <t xml:space="preserve">
El Coordinador del GIT de Servicios Generales, Administrativos y Financieros verifica, cuando se requiera, el cumplimiento de los requisitos de los estudios previos, mediante la comparación de los requisitos establecidos con respecto al estudio previo y que se registra en la matriz de control,  con el fin de validar la modalidad de selección, requisitos habilitantes, cuantía y criterios de ponderación. En caso de que se presenten desviaciones se devuelve con observaciones al área solicitante.
Evidencia: Matriz de control de contratación 
</t>
  </si>
  <si>
    <t xml:space="preserve">Matriz de control de contratación </t>
  </si>
  <si>
    <t>El Coordinador del GIT de SGAF realizará una vez al año, socialización frente a los puntos a tener en cuenta y la actualización normativa de las diferentes modalidades de selección al equipo de contratación mediante la entrega de cartillas, con el fin de garantizar una adecuada implementación de la norma en los procesos contractuales de la entidad.</t>
  </si>
  <si>
    <t>Coordinador del GIT de SGAF</t>
  </si>
  <si>
    <t>15/12/20258</t>
  </si>
  <si>
    <t>Cartillas</t>
  </si>
  <si>
    <t xml:space="preserve">El Coordinador del GIT de Servicios Generales, Administrativos y Financieros revisa, cuando se requiera, las necesidades planteadas en los estudios previos y convoca al Comité de Contratación para la revisión de la modalidad de selección, justificación de la necesidad, criterios de selección y criterios de puntuación, en caso de que se presenten desviaciones se devuelve con observaciones al area solicitante.
Evidencia: Actas de Comité de contratación
</t>
  </si>
  <si>
    <t xml:space="preserve">Actas de comite de contratación. </t>
  </si>
  <si>
    <t>por la inexactitud de los inventarios</t>
  </si>
  <si>
    <r>
      <t xml:space="preserve">debido a la </t>
    </r>
    <r>
      <rPr>
        <sz val="12"/>
        <color theme="1"/>
        <rFont val="Arial"/>
        <family val="2"/>
      </rPr>
      <t>falta de verificación fisica</t>
    </r>
  </si>
  <si>
    <t xml:space="preserve">La Secretaria Ejecutiva con funciones de almacenista y la Auxiliar Administrativo realizan continuamente inventarios físicos de los bienes de la entidad a través de la verificación física comparada con lo registrado en el sistema, con el fin de corroborar los bienes durante la vigencia y hasta que esta finalice. En caso de desviación se inicia un proceso de responsabilidad. 
Evidencia: Formatos diligenciados y firmados del inventario de cada servidior público.
</t>
  </si>
  <si>
    <t xml:space="preserve"> Secretaria Ejecutiva con funciones de almacenista y Auxiliar Administrativo</t>
  </si>
  <si>
    <t>Formatos diligenciados y firmados del inventario de cada servidior público.</t>
  </si>
  <si>
    <t>por la pérdida de los documentos de archivo en cualquier soporte que sean producidos</t>
  </si>
  <si>
    <t>debido a la inobservancia de los procedimientos y/o al incumplimiento de los requisitos normativos para conservación de documentos.</t>
  </si>
  <si>
    <t>El Auxiliar Administrativo adscrito a la Secreatría General verifica las transferencias documentales que ingresan al archivo central, de acuerdo con el cronograma establecido y conforme a lo descrito en el procedimiento "GAD-PRC12 Transferencias primarias", con el fin de efectuar el control y seguimiento a la documentación física y electrónica según lo establecido en las Tablas de Retención Documental.
En caso que, la transferencia documental no cumpla con los requisitos establecidos en el procedimiento "GAD-PRC12, el responsable de verificar, emite las observaciones y devuelve el inventario único documental al archivo de gestión remitente para que realicen los ajustes correspondientes.
Evidencia: Inventario documental actualizado</t>
  </si>
  <si>
    <t xml:space="preserve">El Auxiliar Administrativo adscrito a la Secreatría General </t>
  </si>
  <si>
    <t>Inventario documental actualizado</t>
  </si>
  <si>
    <t>El Auxiliar Administrativo adscrito a la Secreatría General gestiona y realiza el seguimiento periódico a las solicitudes de préstamos o consultas de documentos del Archivo Central, de acuerdo con lo establecido en el procedimiento GAD-PRC11 "Préstamo documentos de archivo central" con el fin de garantizar el acceso y custodia de la información.
En caso de identificar que algún documento no fue devuelto dentro de los términos establecidos, se deberá reportar la no entrega al usuario y al  líder del proceso sollicitante con copia al Secretario General. Si la no entraga obedece a la pérdida o daño de los documentos, el solicitande deberá reportar al Archivo Central para iniciar el proceso de reconstrucción del expediente.
Evidencia: Formato de consulta y préstamo de documentos.</t>
  </si>
  <si>
    <t>El Auxiliar Administrativo adscrito a la Secreatría General</t>
  </si>
  <si>
    <t>Formato de consulta y préstamo de documentos</t>
  </si>
  <si>
    <t>El Auxiliar Administrativo adscrito a la Secretaría General realiza seguimiento mensual al cumplimiento de las condiciones técnicas y medioambientales establecidos en la norma para la custodia, almacenamiento de los archivos, con el fin de garantizar la adecuada conservación de los documentos.
En caso de identificar desviaciones, el responsable del seguimiento, deberá requerir al proveedor del servicio de custodia, que se efectúen las medidas necesarias para asegurar el cumplimiento de los requisitos mínimos que garanticen la conservación de los documentos.
Evidencia: Informes y certificados de cumplimiento normativo de condiciones técnicas y medioambientales.</t>
  </si>
  <si>
    <t>Informes y certificados de cumplimiento normativo de condiciones técnicas y medioambientales</t>
  </si>
  <si>
    <t xml:space="preserve">
Posibilidad de recibir o solicitar cualquier dádiva o beneficio a nombre propio o de terceros, en los procesos contractuales</t>
  </si>
  <si>
    <t>por el direccionamiento en las condiciones del proceso, para favorecer a terceros,</t>
  </si>
  <si>
    <t xml:space="preserve">debido a intereses particulares o al uso indebido de la función pública o de la información. </t>
  </si>
  <si>
    <r>
      <t xml:space="preserve">El Secretario General designa para cada proceso de contratación un equipo estructurador y un equipo evaluador como un miembro colectivo impar, a través del formato dispuesto por la entidad, con el fin de llevar a cabo la revisión y vigilancia conjunta de la estructuración y evaluación de los procesos de selección.
En caso de desviaciones, en el que un miembro del equipo evaluador salve voto de la selección del proveedor, deberá comunicarlo por escrito con las razones y/o fundamentos de tal decisión con el fin de advertir una posible situación anómala al proceso.
Evidencia: Designación de equipo estructurador y equipo evaluador
</t>
    </r>
    <r>
      <rPr>
        <sz val="12"/>
        <color rgb="FFFF0000"/>
        <rFont val="Arial"/>
        <family val="2"/>
      </rPr>
      <t xml:space="preserve">
</t>
    </r>
  </si>
  <si>
    <t xml:space="preserve">Secreatario General </t>
  </si>
  <si>
    <t xml:space="preserve">Designación de equipo estructurador y equipo evaluador </t>
  </si>
  <si>
    <t xml:space="preserve">El Coordinador del GIT de Servicios Generales, Administrativos y Financieros efectuará una sensibilización focalizada en temas de transparencia y selección objetiva en los procesos de selección y contratación con el proposito de prevenir actos de corrupción.  </t>
  </si>
  <si>
    <t>Coordinador del GIT de Servicios Generales, Administrativos y Financieros</t>
  </si>
  <si>
    <t>Material de apoyo y ayuda de memoria</t>
  </si>
  <si>
    <t>debido a falta de articulación del procedimiento de gestión del conocimiento con otros procedimientos asociados a la desvinculación de los contratistas</t>
  </si>
  <si>
    <t>El supervisor del contrato valida, cada vez que finaliza la relación contractual, que el paz y salvo del contrato incluya la firma de la entrega de la información contractual (informe final del contrato y back up), con el fin de retener y capturar la memoria institucional. En caso de identificarse una firma faltante, se solicita al contratista que efectúe la gestión correspondiente.
Evidencia: Paz y salvos de contratista firmado</t>
  </si>
  <si>
    <t>Supervisor del contrato</t>
  </si>
  <si>
    <t>Paz y salvos de contratista firmado</t>
  </si>
  <si>
    <t>Incluir en el formato GAD22-FOR03 -  paz y salvo por retiro de la entidad, un ítem relacionado con la validación por parte del supervisor de contrato del diligenciamiento del formato de transferencia del conocimiento</t>
  </si>
  <si>
    <t>Coordinadora GIT de Servicios Generales, Administrativos y Financieros</t>
  </si>
  <si>
    <t>Formato GAD22-FOR03 -  paz y salvo por retiro de la entidad actualizado, que incluya el ítem de validación por parte del supervisor de contrato del diligenciamiento del formato de transferencia del conocimiento</t>
  </si>
  <si>
    <t>GTI</t>
  </si>
  <si>
    <t>Gestión TICS</t>
  </si>
  <si>
    <t>Coordinador(a) GIT de Apoyo Informático</t>
  </si>
  <si>
    <t>Probabilidad de afectación operacional</t>
  </si>
  <si>
    <t>por la no ejecución del plan de adquisiciones del proceso</t>
  </si>
  <si>
    <t>debido a la
falta de gestión a la solicitud presupuestal  y que el personal del área carece de las competencias necesarias</t>
  </si>
  <si>
    <t>El coordinador del GIT de Apoyo Informático realiza el seguimiento mensual a la ejecución del Plan Anual de Adquisiciones, que detalla las necesidades de infraestructura tecnológica, con el fin de garantizar la gestión presupuestal y el cumplimiento de las metas del proyecto. En caso de desviación, se priorizan las necesidades y sus recursos.
Evidencia: Registro de seguimiento al Plan Anual de Adquisiciones</t>
  </si>
  <si>
    <t>Coordinador del GIT de Apoyo Informático</t>
  </si>
  <si>
    <t>Registro de seguimiento al Plan Anual de Adquisiciones</t>
  </si>
  <si>
    <t xml:space="preserve">El Coordinador del GIT de Apoyo Informático evalúa, cada vez que se requiera, la formación y experiencia de los profesionales a contratar, mediante la verificación del cumplimiento de los requisitos con los soportes presentados, con el fin de certificar la idoneidad del profesional a contratar. En caso de desviación se desiste de la contratación. 
Evidencia: Formato de Evaluación de Idoneidad y Experiencia firmado </t>
  </si>
  <si>
    <t>El Coordinador del GIT de Apoyo Informático verifica si se presentan vencimientos de los servicios previos a la adjudicación del proceso o inconformidades presentadas por los Proveedores relacionadas con la adjudicación del proceso y en caso de presentarse una de esta situaciones, se solicita al GIT de Servicios Generales, Administrativos y Financieros realizar un proceso de reinducción cuando se requiera, relacionado con los procesos de contratación pública, dirigida al personal que apoya el seguimiento del Plan Anual de Adquisiciones, con el fin de reforzar conocimientos sobre procesos internos, lineamientos institucionales y protocolos operativos.
Evidcencia: Matriz de seguimiento del Plan Anual de Adquisiciones o respuesta al proveedor sobre la inconformidad y soporte de solicitud de capacitación</t>
  </si>
  <si>
    <t>Matriz de seguimiento del Plan Anual de Adquisiciones, respuesta al proveedor sobre la inconformidad y soporte de solicitud de capacitación</t>
  </si>
  <si>
    <t>Posibilidad de recibir o solicitar dadivas o beneficios a nombre propio o de terceros para favorecer intereses particulares</t>
  </si>
  <si>
    <t>por la utilización inapropiada de la información de la entidad</t>
  </si>
  <si>
    <t>debido a la no suscripción de los acuerdos de confidencialidad y de la aceptación formal de las políticas de seguridad, que controlen el acceso a la información conforme a las funciones y responsabilidades del personal</t>
  </si>
  <si>
    <t>El Coordinador del GIT de Apoyo Informático realiza, cada vez que ingrese un nuevo servidor público o contratista natural o jurídico al GIT, seguimiento a la firma del acuerdo de confidencialidad, verificando que el contratista ha firmado el formato "MAN01-FOR31 Acuerdo de confidencialidad y aceptación de las políticas de la seguridad de la información";  con el fin de asegurar que se conozcan las implicaciones de hacer  uso indebido de la información a cargo. En caso de desviación se gestiona la firma del acuerdo de confidencialidad con el servidor público o contratista natural o jurídico.
Evidencia: Acuerdo de confidencialidad firmado</t>
  </si>
  <si>
    <t>Acuerdo de confidencialidad firmado</t>
  </si>
  <si>
    <t xml:space="preserve">Gestionar la realización de charlas al GIT de Apoyo Informático sobre temas asociados a la adopción e implementación de la Política de Gobierno Digital </t>
  </si>
  <si>
    <t>Coordinador GIT de Apoyo Informático</t>
  </si>
  <si>
    <t>Ayuda de memoria de la charla o acta de reunión</t>
  </si>
  <si>
    <t xml:space="preserve">El Coordinador del GIT de Apoyo Informático, semestralmente valida la realización y ejecución del plan de sensibilización de Seguridad y Privacidad de la información adoptado como parte de la implementación del modelo de Seguridad y Privacidad de la Información; mediante divulgación de piezas gráficas y correos electrónicos. En caso de desviación se realiza actualización en el siguiente periodo
Evidencia: Plan Comunicaciones Seguridad </t>
  </si>
  <si>
    <t xml:space="preserve">Plan Comunicaciones Seguridad </t>
  </si>
  <si>
    <t>El Coordinador del GIT de Apoyo Informático valida el cumplimiento de la realización de la solicitud en GLPI, cada vez que ingrese un nuevo servidor al GIT o cambie sus funciones, con el fin de garantizar que puedan tener acceso solo a la información que sea necesaria para el desarrollo de sus actividades. En caso de desviación se debe generar una nueva solicitud para ajustar los accesos de acuerdo a las funciones.
Evidencia: Caso en GLPI. Formato: GTI10-FOR09 Gestión de cuentas de usuario</t>
  </si>
  <si>
    <t xml:space="preserve"> Coordinador del GIT de Apoyo Informático</t>
  </si>
  <si>
    <t>Caso en GLPI.
Formato: GTI10-FOR09 Gestión de cuentas de usuario</t>
  </si>
  <si>
    <t>Posibilidad de incurrir en gastos de bienes y servicios tecnológicos que no se necesiten en la entidad para beneficio propio o de terceros</t>
  </si>
  <si>
    <t>por presiones indebidas o conflictos de interés</t>
  </si>
  <si>
    <t>debido a falta de ética por parte del servidor público o contratista responsable de gestionar el proceso de adquisición tecnológica</t>
  </si>
  <si>
    <t>El Coordinador del GIT de Apoyo Informático realiza, cada vez que se evalúe un proceso de adquisición, un análisis de la necesidad, en pares, para revisar la ficha de viabilidad técnica, con el objetivo de evitar la adquisición de bienes y servicios no necesarios. En caso de desviación, se ajusta el Plan Anual de Adquisiciones.
Evidencia: Formato GTI04-FOR01 Ficha de Viabilidad técnica diligenciada, revisada y aprobada</t>
  </si>
  <si>
    <t>Formato GTI04-FOR01 Ficha de Viabilidad técnica diligenciada, revisada y aprobada</t>
  </si>
  <si>
    <t>Establecer la obligatoriedad de asistencia a las charlas sobre anticorrupción y código de integridad que realiza el GIT de Juridica</t>
  </si>
  <si>
    <t>Correo electrónico con lineamiento y soporte de asistencia de charlas</t>
  </si>
  <si>
    <t>GFI</t>
  </si>
  <si>
    <t>Gestión Recursos Financieros</t>
  </si>
  <si>
    <t>por expedición de documentos presupuestales con información errada</t>
  </si>
  <si>
    <t>debido a inexactudes en la solicitud de documentos presupuestales (CDP Y RP)</t>
  </si>
  <si>
    <t>Usuarios, productos y prácticas</t>
  </si>
  <si>
    <r>
      <t xml:space="preserve">El Asesor con rol de Jefe de Presupuesto verifica y contrasta, cada vez que se requiera, que los datos incluidos en la solicitud de los documentos presupuestales sean coherentes con los contenidos en los anexos a la solicitud, con el fin de prevenir errores en su expedición. En caso de desviación, la solicitud se devuelve sin trámite presupuestal.
Evidencia: Planilla de registro y control de expedición de documentos presupuestales y documentos soporte de trazabilidad de la solicitud mediante correo electrónico.
</t>
    </r>
    <r>
      <rPr>
        <sz val="12"/>
        <color rgb="FFFF0000"/>
        <rFont val="Arial"/>
        <family val="2"/>
      </rPr>
      <t xml:space="preserve">
</t>
    </r>
  </si>
  <si>
    <t>Asesor con Rol de Jefe de Presupuesto</t>
  </si>
  <si>
    <t>Planilla de registro y control de expedición de documentos presupuestales y documentos soporte de trazabilidad de la solicitud mediante correo electrónico.</t>
  </si>
  <si>
    <t>El Asesor con Rol de Jefe de Presupuesto comunica, mediante correo electrónico de manera semestralmente, al ordenador del gasto y/o a quien haga sus veces sobre la identificación de los errores presentados durante el periodo con el fin de sensibilizar a los solicitantes de los documentos presupuestales</t>
  </si>
  <si>
    <t>Comunicación al ordenador del gastos y/o quien haga sus veces</t>
  </si>
  <si>
    <t>Posibilidad de afectación  reputacional</t>
  </si>
  <si>
    <t>por registro incorrecto de los hechos económicos en el sistema financiero</t>
  </si>
  <si>
    <t>debido al reconocimiento contable inadecuado o duplicado</t>
  </si>
  <si>
    <r>
      <t xml:space="preserve">El delegado del equipo de contabilidad realiza la conciliación y el cruce de información periódica de los hechos económicos realizados previo al cierre contable mensual, con el fin de garantizar la completitud y la confiabilidad de los reconocimientos contenidos en los estados o informes financieros.  Además, el Profesional Especializado con funciones de Contador válida las conciliaciones y cruces de información periódicas realizadas por el equipo de contabilidad. En caso de desviación, se realizan las identificaciones y reconocimientos necesarios o se devuelve el proceso.
Evidencia: Conciliaciones y/o Hojas de trabajo
</t>
    </r>
    <r>
      <rPr>
        <sz val="12"/>
        <color rgb="FFFF0000"/>
        <rFont val="Arial"/>
        <family val="2"/>
      </rPr>
      <t xml:space="preserve">Con qué fin?
</t>
    </r>
  </si>
  <si>
    <t>Profesional Especializado con funciones de Contador y delegado del equipo de contabilidad</t>
  </si>
  <si>
    <t>Conciliaciones y/o Hojas de trabajo</t>
  </si>
  <si>
    <t xml:space="preserve">Posibillidad de recibir o solicitar cualquier dádiva en la caja menor  </t>
  </si>
  <si>
    <t>por desviación de los recursos asignados,</t>
  </si>
  <si>
    <t>debido a intereses particulares y presiones de terceros</t>
  </si>
  <si>
    <t>Posible</t>
  </si>
  <si>
    <t>El delegado del equipo de contabilidad realiza el arqueo de caja menor, a través del formato establecido por la entidad, el control se ejecuta mensualmente con el fin de cruzar el dinero en efectivo disponible, los saldos en bancos y el flujo de caja del mes. Además, el Profesional Especializado con funciones de Contador verifica y firma cada uno de los formatos diligenciados, con el fin de asegurar que coincidan con los saldos reales. 
En caso de encontrarse desviaciones, se deben documentar y comunicar a la coordinación del GIT de Servicios Generales, Administrativos y Financieros.
Evidencia: Formato de arqueo de caja menor y soportes del arqueo debidamente firmados (extractos bancarios, auxiliar contable de las cuentas bancarias)</t>
  </si>
  <si>
    <t>Profesional Especializado con funciones de Contador y el delegado del equipo de contabilidad</t>
  </si>
  <si>
    <t>Formato de arqueo de caja menor y soportes del arqueo debidamente firmados (extractos bancarios, auxiliar contable de las cuentas bancarias)</t>
  </si>
  <si>
    <t xml:space="preserve">La coordinadora del GIT de Servicios Generales, Administrativos y Financieros dará el lineamiento al Administrador de la Caja Menor sobre la importancia de informar presiones indebidas en el momento en que se presenten y que estén relacionadas con el manejo de la caja menor, así mismo, de informarlas de inmediato al Coordinador del GIT de Servicios Generales, Administrativos y Financieros, y a la Secretaría General. 
Esta acción se realizará con el fin de tomar las medidas necesarias y adelantar el trámite administrativo correspondiente que permita evitar la materialización del riesgo. </t>
  </si>
  <si>
    <t>Coordinador del GIT de Servicios Generales, Administrativos y financieros</t>
  </si>
  <si>
    <t>Correo enviado por la Coordinadora del GIT de Servicios Generales, Administrativos y Financieros al Administrador de la Caja Menor informando el lineamiento.</t>
  </si>
  <si>
    <t xml:space="preserve">El administrador de la Caja Menor participará en todas las capacitaciones obligatorias convocadas por el operador de la plataforma SIIF con el fin de fortalecer el manejo adecuado de los recursos.
</t>
  </si>
  <si>
    <t xml:space="preserve"> Administrador de la Caja Menor</t>
  </si>
  <si>
    <t>Pantallazo de participación en la capacitación y correo electrónico  enviado por el operador de la plataforma SIIF a las personas que registraron asistencia.</t>
  </si>
  <si>
    <t xml:space="preserve">Posibilidad efecto dañoso sobre interéses patrimoniales de naturaleza pública, </t>
  </si>
  <si>
    <t>por incurrir en pagos extemporáneos en la presentación de la declaraciones de impuestos nacionales y distritales</t>
  </si>
  <si>
    <t xml:space="preserve">debido a la inobservancia de las fechas dispuestas en los calendarios tributarios </t>
  </si>
  <si>
    <t>El Profesional Especializado con funciones de Pagador y el Profesional Especializado con funciones de Contador, establecen un calendario interno de manera conjunta de las actividades del proceso de presentación de impuestos nacionales y distritales para el año, teniendo en cuenta las fechas limites de pago de los calendarios oficiales de las entidades de recaudo y se realiza seguimiento conjunto de manera mensual por correo entre las áreas. 
Si se presentan desviaciones se realiza una reunión entre las áreas para establecer un plan de trabajo inmediato que asegure el cumplimiento de la presentación en los plazos establecidos.
Evidencia: Correo electrónico de envío de calendario y correo mensual de seguimiento</t>
  </si>
  <si>
    <t>Profesional Especializado con funciones del area de Pagaduría y Profesional Especializado con funciones de Contador</t>
  </si>
  <si>
    <t>Correo electrónico de envío de calendario y correo mensual de seguimiento</t>
  </si>
  <si>
    <t>10/06/20225</t>
  </si>
  <si>
    <t>PI02-FOR01</t>
  </si>
  <si>
    <t>1 de 1</t>
  </si>
  <si>
    <t>ZONA DE RIESGO EXTREMO</t>
  </si>
  <si>
    <t>Reducir: Mitigar</t>
  </si>
  <si>
    <t>Se deberán implementar inmediatamente las acciones que conlleven a reducir el riesgo. Las acciones preventivas tomadas deberán llevar a la implementación de nuevos controles que prevengan la materialización del riesgo y a mitigar el impacto.</t>
  </si>
  <si>
    <t>Reducir: Mitigar o Transferir</t>
  </si>
  <si>
    <t xml:space="preserve">Se deberán implementar acciones que conlleven a mitigar o transferir el riesgo. Se deberán implementar acciones preventivas que conlleven a mejorar o documentar los controles existentes. </t>
  </si>
  <si>
    <t>Se deberán implementar acciones que conlleven a reducir el riesgo. Se deberán implementar acciones preventivas que conlleven a fortalecer los controles existentes.</t>
  </si>
  <si>
    <t>Aceptar</t>
  </si>
  <si>
    <t>Se debe realizar seguimiento a los riesgos con el fin de verificar su impacto, probabilidad y la valoración de los controles.</t>
  </si>
  <si>
    <t>Calificación del impacto</t>
  </si>
  <si>
    <t>PROBABILIDAD</t>
  </si>
  <si>
    <t>IMPACTO</t>
  </si>
  <si>
    <r>
      <t xml:space="preserve">NIVEL DE RIESGO </t>
    </r>
    <r>
      <rPr>
        <b/>
        <sz val="12"/>
        <color theme="1" tint="4.9989318521683403E-2"/>
        <rFont val="Verdana"/>
        <family val="2"/>
      </rPr>
      <t>INHERENTE</t>
    </r>
    <r>
      <rPr>
        <b/>
        <sz val="12"/>
        <color theme="0"/>
        <rFont val="Verdana"/>
        <family val="2"/>
      </rPr>
      <t xml:space="preserve">
(ZONA)</t>
    </r>
  </si>
  <si>
    <r>
      <t xml:space="preserve">NIVEL DE RIESGO </t>
    </r>
    <r>
      <rPr>
        <b/>
        <sz val="12"/>
        <color theme="1" tint="4.9989318521683403E-2"/>
        <rFont val="Verdana"/>
        <family val="2"/>
      </rPr>
      <t>RESIDUAL</t>
    </r>
    <r>
      <rPr>
        <b/>
        <sz val="12"/>
        <color theme="0"/>
        <rFont val="Verdana"/>
        <family val="2"/>
      </rPr>
      <t xml:space="preserve">
(ZONA)</t>
    </r>
  </si>
  <si>
    <t xml:space="preserve">Los servidores públicos y/o contratistas asignados a los GIT de Gestión y evaluación de la información realizan el envío para cada trimestre de la  comunicación escrita dirigida al Contador de la entidad  previo al reporte de la información y publicación en la web, con el fin de recordar la obligación del reporte oportuno de la información a la CGN, señalando las fechas máximas y la guía del reporte. En caso de desviación, se realiza reenvío de la comunicación a otro funcionario responsable de la entidad  para solicitar la información pendiente. 
Evidencia: Correos electrónicos masivos con los recordatorios a las entidades.
</t>
  </si>
  <si>
    <t xml:space="preserve">El coordinador del GIT CHIP junto con los servidores públicos y/o contratistas asignados para la parametrización, realizan revisión trimestral de los parámetros de validación existentes efectuándose los ajustes necesarios en el sistema CHIP y posteriormente se realizan  las pruebas, con el fin de verificar que la parametrización fue realizada de manera adecuada. la revisión se hace a través del documento de ejecución de pruebas y se efectúa la parametrización, En caso de desviación, se vuelve a revisar la parametrización y se ajusta el  parámetro.
 Evidencia: Hoja de parametrización, ayudas de memoria y documentos de ejecución de pruebas. 
El coordinador del GIT SIIN junto con los servidores públicos y/o contratistas asignados para la parametrización, realizan revisión permanente de la parametrización de los sistemas SIIF y SPGR  a través  de la revisión de las tablas de Eventos Contables, con el fin de que las entidades usuarias cumplan con el Régimen de Contabilidad Pública. En caso de desviación, para  los sistemas SIIF y SPGR se toman medidas para que se haga efectivo el mantenimiento de las parametrizaciones. La revisión de parámetros se lleva a cabo,  a partir de las solicitudes que realizan las entidades así como también por las situaciones identificadas que se puedan presentar en el Sistema, y por la revisión de los criterios que componen cada una de las tablas contables.
Evidencia: Ayudas de memoria y/o documentos de implementación de normas (Según lo requiera). 
</t>
  </si>
  <si>
    <t>El Contador y/o Subcontadora de Consolidación de la Información y/o  el Coordinador del GIT de Procesamiento y Análisis de productos o el Coordinador del GIT de Estadísticas y Análisis Económico y pares, cada vez que se genera un informe, efectúan revisión del mismo aplicando lo establecido en los procedimientos o los criterios definido por el Contador o la subcontralora, esta revisión incluye verificación documental inicial, validación técnica intermedia y revisión final por parte del Coordinador del GIT, y las personas designadas para tal función. Lo anterior con el fin de que la información sea consistente. En caso de inconsistencias en el informe, se remite al elaborador para que efectúe los ajustes correspondientes.
Evidencia: Informe con control de cambios, lista de chequeo y correo electrónico de revisión.</t>
  </si>
  <si>
    <t>La Subcontadora de Consolidación de la Información y/o el Coordinador del GIT de Procesamiento y Análisis de productos o el Coordinador del GIT de Estadísticas y Análisis Económico realiza la validación de competencias e implementación de pruebas de conocimiento a los contratista. Actividad que se realiza cada vez que un contratista nuevo ingresa a la Subcontaduria de Consolidación, con la finalidad de verificar la idoneidad y las habilidades necesarias frente a las obligaciones a realizar.
Evidencia: Verificación hoja de vida y Pruebas de conocimiento y sus resultados</t>
  </si>
  <si>
    <t>*Verificación hoja de vida y Pruebas de conocimiento y sus resultados</t>
  </si>
  <si>
    <t>La Subcontadora de Consolidación de la Información y/o el Coordinador del GIT de Procesamiento y Análisis de productos o el Coordinador del GIT de Estadísticas y Análisis Económico planea las ayudas, guías, plantillas y la actualización de los documentos controlados para la elaboración de los informes . Esta actividad se ejecuta por lo menos una vez al año y depende del tipo de informe a realizar, con la finalidad de que los informes sean uniformes y consistentes. Las ayudas propuestas para informes anteriores pueden servir para la elaboración de los actuales.
Evidencia: Ayudas audiovisuales, Guías, plantillas, correos electrónicos y documentos controlados.</t>
  </si>
  <si>
    <t>*Ayudas audiovisuales
*Guías
*Plantillas
*Correos electrónicos
*Documentos controlados</t>
  </si>
  <si>
    <t>La Subcontadora de Consolidación de la Información y/o el Coordinador del GIT de Procesamiento y Análisis de productos o el Coordinador del GIT de Estadísticas y Análisis Económico  recibe la solicitud de verificación de la información publicada y si es necesario realizará el ajuste de la misma. Esta actividad se realiza cada vez que se reciba una solicitud y se ejecuta teniendo en cuenta la información fuente utilizada para cada informe a revisar, y tiene como finalidad dar consistencia a los datos publicados. En caso de evidenciar inconsistencias en el informe se elabora y publica un fe de erratas
Evidencia: Correo electrónico, publicación de la Fe de erratas</t>
  </si>
  <si>
    <t>El Contador y/o Subcontadora de Consolidación de la Información y/o  el Coordinador del GIT de Procesamiento y Análisis de productos o el Coordinador del GIT de Estadísticas y Análisis Económico y pares, realiza seguimiento al cumplimiento del cronograma establecido para la entrega de los informes y aplica las modificaciones necesarias para la entrega y/o publicación oportuna de los mismos. Se realizara el seguimiento al cronograma de manera mensual y para el Informe de situación Financiera y resultados consolidados se realizara de forma semanal. Mediante reunión virtual con todos o algunos de los integrantes de la Subcontaduría de Consolidación de la Información con el fin de evitar los posibles retrasos en la entrega o publicación de la información.
Evidencia: Seguimiento al cronograma, Correos electrónicos</t>
  </si>
  <si>
    <t>El Contador y/o Subcontadora de Consolidación de la Información y/o  el Coordinador del GIT de Procesamiento y Análisis de productos o el Coordinador del GIT de Estadísticas y Análisis Económico y pares</t>
  </si>
  <si>
    <t>*Cronograma de actividades actualizado
* Correos electrónicos</t>
  </si>
  <si>
    <t>Incluir en los documentos controlados periódicamente las guías e instrumentos definidos para la elaboración estándar de las notas a los Estados Financieros Consolidados, del informe del BDME y del Informe de evaluación del Control Interno Contable</t>
  </si>
  <si>
    <t>El Coordinador del GIT de Procesamiento y Análisis de Producto revisará los análisis de consistencia de las consolidaciones realizadas por centro de consolidación, con la finalidad de verificar los resultados de dichos procesos. En caso de evidenciar inconsistencias producto del proceso de consolidación, se ejecutará nuevamente el proceso. Por su parte, si la inconsistencia corresponde a la información reportada por las entidades, la novedad se remitirá a la Subcontaduria de Centralización para su respectiva gestión. En relación con los informes diferentes al Balance General y de la Hacienda Pública el coordinador del GIT PAP realizará las validaciones requeridas para que los informes a presentar y/o publicar guarden consistencia con la información reportada por las entidades públicas y los reportes generados en Cognos, en caso de presentar inconsistencias devolverá la información para los respectivos ajustes. Estas actividades se realizaran de manera oportuna a fin de garantizar la entrega o publicación de los informes en las fechas establecidas.
El Coordinador del GIT de Estadísticas y Análisis Económico realizará la verificación de la información utilizada para la elaboración de los informes versus los datos contenidos en el mismos, en caso de presentarse inconsistencias solicitará los ajustes a los que haya lugar. Estas actividades se realizaran de manera oportuna a fin de garantizar la entrega o publicación de los informes en las fechas establecidas. 
Evidencia: Verificación hoja de vida y Pruebas de conocimiento y sus resultados</t>
  </si>
  <si>
    <t>El Contador y/o Subcontadora de Consolidación de la Información y/o  el Coordinador del GIT de Procesamiento y Análisis de productos o el Coordinador del GIT de Estadísticas y Análisis Económico y pares, realizan seguimiento al cumplimiento del cronograma establecido para la entrega de los informes y aplican las modificaciones necesarias para la entrega y/o publicación oportuna de los mismos. Se realizara el seguimiento al cronograma de manera mensual. Mediante reunión virtual con todos o algunos de los integrantes de la Subcontaduría de Consolidación de la Información con el fin de evitar los posibles retrasos en la entrega o publicación de la información. Para algunos temas específicos se elaboran cronogramas particulares con mayor desagregación de actividades y tiempos. 
Evidencia: Seguimiento al cronograma, Correos electrónicos</t>
  </si>
  <si>
    <t>debido a falta de diligencia o destrezas del personal para el procesamiento de la información y demás insumos utilizados para la elaboración de informes y/o falta de claridad en los instructivos, guías, procedimientos, establecidos para el procesamiento de los datos</t>
  </si>
  <si>
    <t>*Verificación hoja de vida 
*Pruebas de conocimiento y sus resultados</t>
  </si>
  <si>
    <t>El Coordinador del GIT de Procesamiento y Análisis de Productos, y/o el Coordinador del GIT de Estadísticas y Análisis Económico, y/o los pares, deberán revisar la información fuente utilizada de los informes, y en caso de detectar inconsistencias en los datos, establecerá los mecanismos necesarios para corregirlas, garantizando así la coherencia y veracidad de los datos empleados. En caso de que las inconsistencias sean confirmadas, se deberá generar nuevamente la información que será utilizada en el informe, aplicando los ajustes requeridos.
Evidencia: Correos electrónicos, Documento con control de cambios</t>
  </si>
  <si>
    <t>*Correos electrónicos 
*Documento con control de cambios</t>
  </si>
  <si>
    <t xml:space="preserve">El Coordinador del GIT de Servicios Generales, Administrativos y Financieros revisa, cuando se requiera, las necesidades planteadas en los estudios previos y convoca al Comité de Contratación para la revisión de la modalidad de selección, justificación de la necesidad, criterios de selección y criterios de puntuación, en caso de que se presenten desviaciones se devuelve con observaciones al área solicitante.
Evidencia: Actas de Comité de contratación
</t>
  </si>
  <si>
    <t xml:space="preserve">Actas de comité de contratación. </t>
  </si>
  <si>
    <r>
      <t xml:space="preserve">debido a la </t>
    </r>
    <r>
      <rPr>
        <sz val="12"/>
        <color theme="1"/>
        <rFont val="Arial"/>
        <family val="2"/>
      </rPr>
      <t>falta de verificación física</t>
    </r>
  </si>
  <si>
    <t xml:space="preserve">La Secretaria Ejecutiva con funciones de almacenista y la Auxiliar Administrativo realizan continuamente inventarios físicos de los bienes de la entidad a través de la verificación física comparada con lo registrado en el sistema, con el fin de corroborar los bienes durante la vigencia y hasta que esta finalice. En caso de desviación se inicia un proceso de responsabilidad. 
Evidencia: Formatos diligenciados y firmados del inventario de cada servidor público.
</t>
  </si>
  <si>
    <t>Formatos diligenciados y firmados del inventario de cada servidor público.</t>
  </si>
  <si>
    <t>El Auxiliar Administrativo adscrito a la Secretaría General verifica las transferencias documentales que ingresan al archivo central, de acuerdo con el cronograma establecido y conforme a lo descrito en el procedimiento "GAD-PRC12 Transferencias primarias", con el fin de efectuar el control y seguimiento a la documentación física y electrónica según lo establecido en las Tablas de Retención Documental.
En caso que, la transferencia documental no cumpla con los requisitos establecidos en el procedimiento "GAD-PRC12, el responsable de verificar, emite las observaciones y devuelve el inventario único documental al archivo de gestión remitente para que realicen los ajustes correspondientes.
Evidencia: Inventario documental actualizado</t>
  </si>
  <si>
    <t xml:space="preserve">El Auxiliar Administrativo adscrito a la Secretaría General </t>
  </si>
  <si>
    <t>El Auxiliar Administrativo adscrito a la Secretaría General</t>
  </si>
  <si>
    <t xml:space="preserve">Secretario General </t>
  </si>
  <si>
    <t xml:space="preserve">El Coordinador del GIT de Servicios Generales, Administrativos y Financieros efectuará una sensibilización focalizada en temas de transparencia y selección objetiva en los procesos de selección y contratación con el propósito de prevenir actos de corrupción.  </t>
  </si>
  <si>
    <t>debido a inexactitudes en la solicitud de documentos presupuestales (CDP Y RP)</t>
  </si>
  <si>
    <t xml:space="preserve">Posibilidad de recibir o solicitar cualquier dádiva en la caja menor  </t>
  </si>
  <si>
    <t xml:space="preserve">Posibilidad efecto dañoso sobre intereses patrimoniales de naturaleza pública, </t>
  </si>
  <si>
    <t>Profesional Especializado con funciones del área de Pagaduría y Profesional Especializado con funciones de Contador</t>
  </si>
  <si>
    <t>El Coordinador del GIT de Apoyo Informático verifica si se presentan vencimientos de los servicios previos a la adjudicación del proceso o inconformidades presentadas por los Proveedores relacionadas con la adjudicación del proceso y en caso de presentarse una de esta situaciones, se solicita al GIT de Servicios Generales, Administrativos y Financieros realizar un proceso de reinducción cuando se requiera, relacionado con los procesos de contratación pública, dirigida al personal que apoya el seguimiento del Plan Anual de Adquisiciones, con el fin de reforzar conocimientos sobre procesos internos, lineamientos institucionales y protocolos operativos.
Evidencia: Matriz de seguimiento del Plan Anual de Adquisiciones o respuesta al proveedor sobre la inconformidad y soporte de solicitud de capacitación</t>
  </si>
  <si>
    <t>Establecer la obligatoriedad de asistencia a las charlas sobre anticorrupción y código de integridad que realiza el GIT de Jurídica</t>
  </si>
  <si>
    <t>a partir de una mala ejecución en el procedimiento establecido y los términos legales</t>
  </si>
  <si>
    <t>El Coordinador del GIT de jurídica realiza la revisión final del proyecto de respuesta al requerimiento recibido inicialmente por el Abogado del proceso de Gestión Jurídica, haciendo seguimiento a través del documento maestro en Drive controlando la fecha de trámite de solicitud y remitiéndolo por medio de ORFEO. Esta acción de control se hace en todos los casos recibidos. En caso de que el requerimiento no sea de competencia del Área, se remite al competente para su respectivo trámite. 
Evidencia: Formatos de control del proceso diligenciados</t>
  </si>
  <si>
    <t xml:space="preserve">Coordinador GIT Jurídica </t>
  </si>
  <si>
    <t>El Coordinador del GIT de Jurídica realiza, la revisión final del proyecto de acto administrativo recibido inicialmente por el Abogado del proceso de Gestión Jurídica, verificando en el documento el cumplimiento de los criterios de legalidad, del cual queda registro de la salida del GIT de Jurídica en la base de control. Esta acción de control se hace en todos los casos recibidos. En caso de que el requerimiento no sea de competencia del Área, se remite al área e entidad competente para su respectivo trámite. 
Evidencia: Formatos de control del proceso diligenciados</t>
  </si>
  <si>
    <t>a causa de falencias en la ejecución de la política de prevención del daño antijuridico PPDA</t>
  </si>
  <si>
    <t>El Coordinador del GIT de control interno verifica semestralmente el nivel de apropiación de los conocimientos sobre ética e integridad pública por parte de  los funcionarios y/o contratistas, a través de una socialización y evaluación relacionada con las conductas y actos asociados a la  corrupción en el sector público y sus responsabilidades y consecuencias. En caso desviación, se efectúa retroalimentación al funcionario y/o contratista.
Evidencia: Lista de asistencia de socialización, presentación de socialización y reporte de evaluación de apropiación de conocimiento.</t>
  </si>
  <si>
    <t>RIESGOS DE GESTIÓN Y FISCALES</t>
  </si>
  <si>
    <t>Frecuencia de la Actividad</t>
  </si>
  <si>
    <t>Probabilidad</t>
  </si>
  <si>
    <t>Muy Baja</t>
  </si>
  <si>
    <t>La actividad que conlleva el riesgo se ejecuta como máximos 2 veces por año</t>
  </si>
  <si>
    <t>Baja</t>
  </si>
  <si>
    <t>La actividad que conlleva el riesgo se ejecuta de 3 a 24 veces al año</t>
  </si>
  <si>
    <t>Media</t>
  </si>
  <si>
    <t>La actividad que conlleva el riesgo se ejecuta de 24 a 500 veces al año</t>
  </si>
  <si>
    <t>Alta</t>
  </si>
  <si>
    <t>La actividad que conlleva el riesgo se ejecuta mínimo 500 veces al año y máximo 5000 veces por año</t>
  </si>
  <si>
    <t>Muy Alta</t>
  </si>
  <si>
    <t>La actividad que conlleva el riesgo se ejecuta más de 500 veces por año</t>
  </si>
  <si>
    <t>RIESGOS DE CORRUPCIÓN</t>
  </si>
  <si>
    <t>El evento puede ocurrir solo en circunstancias excepcionales (poco comunes o anormales)</t>
  </si>
  <si>
    <t>No se ha presentado en los últimos 5 años</t>
  </si>
  <si>
    <t>El evento puede ocurrir en algún momento</t>
  </si>
  <si>
    <t>Al menos 1 vez en los últimos 5 años</t>
  </si>
  <si>
    <t>El evento podrá ocurrir en algún momento</t>
  </si>
  <si>
    <t>Al menos 1 vez en los últimos 2 años</t>
  </si>
  <si>
    <t>Probable</t>
  </si>
  <si>
    <t>Es viable que el evento ocurra en la mayoría de las circunstancias</t>
  </si>
  <si>
    <t>Al menos 1 vez en el último año</t>
  </si>
  <si>
    <t>Seguro</t>
  </si>
  <si>
    <t>Se espera que el evento ocurra en la mayoría de las circunstancias</t>
  </si>
  <si>
    <t>Mas de 1 vez al año</t>
  </si>
  <si>
    <t xml:space="preserve">NIVEL </t>
  </si>
  <si>
    <t>AFECTACIÓN ECONÓMICA</t>
  </si>
  <si>
    <t>AFECTACIÓN OPERACIONAL</t>
  </si>
  <si>
    <t>AFECTACIÓN REPUTACIONAL</t>
  </si>
  <si>
    <t>Insignificante</t>
  </si>
  <si>
    <t>Pérdida de recursos económicos por un valor menor a 10 SMMLV al año.</t>
  </si>
  <si>
    <t>Impacta la ejecución o continuidad de una tarea</t>
  </si>
  <si>
    <t>El riesgo afecta la imagen de algún área de la organización.</t>
  </si>
  <si>
    <t>Menor</t>
  </si>
  <si>
    <t>Pérdida de recursos económicos por un valor entre 10 y 50 SMMLV al año.</t>
  </si>
  <si>
    <t>Impacta la ejecución o continuidad de una actividad</t>
  </si>
  <si>
    <t>El riesgo afecta la imagen de la entidad internamente, de conocimiento general nivel interno, de junta directiva y accionistas y/o proveedores.</t>
  </si>
  <si>
    <t>Moderado</t>
  </si>
  <si>
    <t>Pérdida de recursos económicos por un valor entre 50 y 100 SMMLV al año.</t>
  </si>
  <si>
    <t>Impacta la ejecución o continuidad de un procedimiento, manual o protocolo.</t>
  </si>
  <si>
    <t>El riesgo afecta la imagen de la entidad con algunos usuarios de relevancia frente al logro de objetivos.</t>
  </si>
  <si>
    <t>Mayor</t>
  </si>
  <si>
    <t>Pérdida de recursos económicos por un valor entre 100 y 500 SMMLV al año.</t>
  </si>
  <si>
    <t>Impacta la ejecución o continuidad de un proceso o subproceso.</t>
  </si>
  <si>
    <t xml:space="preserve">El riesgo afecta la imagen de la entidad con efecto publicitario sostenido a nivel de sector administrativo, nivel departamental o municipal. </t>
  </si>
  <si>
    <t>Catastrófico</t>
  </si>
  <si>
    <t>Pérdida de recursos económicos por un valor mayor a 500 SMMLV al año.</t>
  </si>
  <si>
    <t>Impacta la ejecución o continuidad de un macroproceso, varios procesos de la Entidad</t>
  </si>
  <si>
    <t xml:space="preserve">El riesgo afecta la imagen de la entidad a nivel nacional, con efecto publicitario sostenido a nivel país. </t>
  </si>
  <si>
    <t>Nivel</t>
  </si>
  <si>
    <t>Descriptor</t>
  </si>
  <si>
    <t>Consecuencias</t>
  </si>
  <si>
    <t>Respuesta afirmativa de una a cinco preguntas</t>
  </si>
  <si>
    <t>Genera medianas consecuencias para la entidad</t>
  </si>
  <si>
    <t>Respuesta afirmativa de seis a once preguntas</t>
  </si>
  <si>
    <t>Genera altas consecuencias para la entidad</t>
  </si>
  <si>
    <t>Respuesta afirmativa de doce a diecinueve preguntas</t>
  </si>
  <si>
    <t>Genera desastrosas consecuencias para la entidad</t>
  </si>
  <si>
    <t>ESTRATEGIAS PARA COMBATIR EL RIESGO</t>
  </si>
  <si>
    <t>Nivel de Exposición del Riesgo</t>
  </si>
  <si>
    <t>Opción de Tratamiento</t>
  </si>
  <si>
    <t>Detalle del Tratamiento</t>
  </si>
  <si>
    <t>ZONA DE RIESGO ALTO</t>
  </si>
  <si>
    <t>ZONA DE RIESGO MODERADO</t>
  </si>
  <si>
    <t>ZONA DE RIESGO BAJO</t>
  </si>
  <si>
    <t>IDENTIFICACIÓN DE RIESGOS</t>
  </si>
  <si>
    <t>LÍDER DEL PROCESO
Cargo</t>
  </si>
  <si>
    <t>LÍDER DEL PROCESO
Nombre</t>
  </si>
  <si>
    <t>SUBSISTEMA DE GESTIÓN DEL RIESGO VINCULADO</t>
  </si>
  <si>
    <t>Claudia Patricia Hernandez Díaz</t>
  </si>
  <si>
    <t>Tecnología</t>
  </si>
  <si>
    <t>Infraestructura</t>
  </si>
  <si>
    <t>Evento_Externo</t>
  </si>
  <si>
    <t>RIESGO EXTREMO</t>
  </si>
  <si>
    <t>Állison Cristina Marín Flórez</t>
  </si>
  <si>
    <t>Fraude Externo</t>
  </si>
  <si>
    <t xml:space="preserve">Ausencia de procedimientos o documentos </t>
  </si>
  <si>
    <t>Daño físico de dispositivos electrónicos o digitales</t>
  </si>
  <si>
    <t>Catástrofes por fenómenos naturales</t>
  </si>
  <si>
    <t>Suplantación de identidad</t>
  </si>
  <si>
    <t>RIESGO ALTO</t>
  </si>
  <si>
    <t>Rocío Pérez Sotelo</t>
  </si>
  <si>
    <t>Hurto de activos físicos o digitales por personal interno</t>
  </si>
  <si>
    <t>Caída de aplicaciones o redes</t>
  </si>
  <si>
    <t>Falta de mantenimiento o adecuación</t>
  </si>
  <si>
    <t>Vandalismo o crimen organizado</t>
  </si>
  <si>
    <t>RIESGO MODERADO</t>
  </si>
  <si>
    <t>Juan Camilo Santamaría Herrera</t>
  </si>
  <si>
    <t>Fallas Tecnológicas</t>
  </si>
  <si>
    <t>Errores en el software</t>
  </si>
  <si>
    <t>Daño de activos fijos</t>
  </si>
  <si>
    <t>Atentados o hechos de orden público</t>
  </si>
  <si>
    <t>RIESGO BAJO</t>
  </si>
  <si>
    <t>Elizabeth Soler Castillo</t>
  </si>
  <si>
    <t>Relaciones Laborales</t>
  </si>
  <si>
    <t>Falta de capacitación del personal que opera el proceso</t>
  </si>
  <si>
    <t>Cambios macroecnonómicos del país</t>
  </si>
  <si>
    <t>Alexandra Quemba Gómez</t>
  </si>
  <si>
    <t xml:space="preserve"> </t>
  </si>
  <si>
    <t>Denis Eliana Hernández Niño</t>
  </si>
  <si>
    <t>Daños a activos fijos / Eventos Externos</t>
  </si>
  <si>
    <t>Catastrófico - 100%</t>
  </si>
  <si>
    <t>Anuar Edilson Vargas Calderón</t>
  </si>
  <si>
    <t>César Augusto Rincón Vicentes</t>
  </si>
  <si>
    <t>Katherine Forero Mendez</t>
  </si>
  <si>
    <t>VALORACIÓN DE RIESGOS</t>
  </si>
  <si>
    <t>AFECTACIONES</t>
  </si>
  <si>
    <t>Probabilidad riesgos de corrupción</t>
  </si>
  <si>
    <t>Respuesta afirmativa entre 1-5</t>
  </si>
  <si>
    <t>Respuesta afirmativa entre 6-11</t>
  </si>
  <si>
    <t>Alto</t>
  </si>
  <si>
    <t>Respuesta afirmativa entre 12-19</t>
  </si>
  <si>
    <t>extremo</t>
  </si>
  <si>
    <t>Afectación económica</t>
  </si>
  <si>
    <t>Afectación Operacional</t>
  </si>
  <si>
    <t>Afectación reputacional</t>
  </si>
  <si>
    <t>Leve</t>
  </si>
  <si>
    <t>EXTREMO</t>
  </si>
  <si>
    <t>APLICABILIDAD EN TERRITORIALES</t>
  </si>
  <si>
    <t>Automático</t>
  </si>
  <si>
    <t>Diariamente</t>
  </si>
  <si>
    <t>Incompleta</t>
  </si>
  <si>
    <t>Quincenalmente</t>
  </si>
  <si>
    <t>Reducir-Transferir riesgo</t>
  </si>
  <si>
    <t>Número</t>
  </si>
  <si>
    <t>Porcentaje</t>
  </si>
  <si>
    <t>Evitar riesgo</t>
  </si>
  <si>
    <t>Leve - 20%</t>
  </si>
  <si>
    <t>El delegado del equipo de contabilidad realiza la conciliación y el cruce de información periódica de los hechos económicos realizados previo al cierre contable mensual, con el fin de garantizar la completitud y la confiabilidad de los reconocimientos contenidos en los estados o informes financieros.  Además, el Profesional Especializado con funciones de Contador válida las conciliaciones y cruces de información periódicas realizadas por el equipo de contabilidad. En caso de desviación, se realizan las identificaciones y reconocimientos necesarios o se devuelve el proceso.
Evidencia: Conciliaciones y/o Hojas de trabajo</t>
  </si>
  <si>
    <t>El Auxiliar Administrativo adscrito a la Secretaría General gestiona y realiza el seguimiento periódico a las solicitudes de préstamos o consultas de documentos del Archivo Central, de acuerdo con lo establecido en el procedimiento GAD-PRC11 "Préstamo documentos de archivo central" con el fin de garantizar el acceso y custodia de la información.
En caso de identificar que algún documento no fue devuelto dentro de los términos establecidos, se deberá reportar la no entrega al usuario y al  líder del proceso solicitante con copia al Secretario General. Si la no entrega obedece a la pérdida o daño de los documentos, el solicitante deberá reportar al Archivo Central para iniciar el proceso de reconstrucción del expediente.
Evidencia: Formato de consulta y préstamo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</si>
</sst>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name val="Arial"/>
      <family val="2"/>
    </font>
    <font>
      <sz val="10"/>
      <color theme="1"/>
      <name val="Arial"/>
      <family val="2"/>
    </font>
    <font>
      <b/>
      <sz val="14"/>
      <color theme="1"/>
      <name val="Arial"/>
      <family val="2"/>
    </font>
    <font>
      <sz val="12"/>
      <color theme="1"/>
      <name val="Arial"/>
      <family val="2"/>
    </font>
    <font>
      <sz val="18"/>
      <color theme="1"/>
      <name val="Arial"/>
      <family val="2"/>
    </font>
    <font>
      <b/>
      <sz val="16"/>
      <color theme="0"/>
      <name val="Calibri"/>
      <family val="2"/>
      <scheme val="minor"/>
    </font>
    <font>
      <b/>
      <sz val="11"/>
      <color rgb="FF000000"/>
      <name val="Tahoma"/>
      <family val="2"/>
    </font>
    <font>
      <b/>
      <sz val="48"/>
      <color theme="0"/>
      <name val="Calibri"/>
      <family val="2"/>
      <scheme val="minor"/>
    </font>
    <font>
      <b/>
      <sz val="12"/>
      <name val="Arial"/>
      <family val="2"/>
    </font>
    <font>
      <sz val="12"/>
      <name val="Arial"/>
      <family val="2"/>
    </font>
    <font>
      <b/>
      <sz val="14"/>
      <name val="Arial"/>
      <family val="2"/>
    </font>
    <font>
      <b/>
      <sz val="18"/>
      <color theme="0"/>
      <name val="Calibri"/>
      <family val="2"/>
      <scheme val="minor"/>
    </font>
    <font>
      <b/>
      <sz val="12"/>
      <color theme="0"/>
      <name val="Calibri"/>
      <family val="2"/>
      <scheme val="minor"/>
    </font>
    <font>
      <b/>
      <sz val="12"/>
      <color theme="1" tint="4.9989318521683403E-2"/>
      <name val="Calibri"/>
      <family val="2"/>
      <scheme val="minor"/>
    </font>
    <font>
      <b/>
      <sz val="36"/>
      <color theme="0"/>
      <name val="Calibri"/>
      <family val="2"/>
      <scheme val="minor"/>
    </font>
    <font>
      <b/>
      <sz val="14"/>
      <color theme="0"/>
      <name val="Calibri"/>
      <family val="2"/>
      <scheme val="minor"/>
    </font>
    <font>
      <b/>
      <sz val="10"/>
      <color theme="1"/>
      <name val="Arial"/>
      <family val="2"/>
    </font>
    <font>
      <b/>
      <sz val="11"/>
      <color rgb="FFFFFFFF"/>
      <name val="Calibri"/>
      <family val="2"/>
      <scheme val="minor"/>
    </font>
    <font>
      <b/>
      <sz val="11"/>
      <color rgb="FF000000"/>
      <name val="Calibri"/>
      <family val="2"/>
      <scheme val="minor"/>
    </font>
    <font>
      <sz val="9"/>
      <color rgb="FF000000"/>
      <name val="Calibri"/>
      <family val="2"/>
      <scheme val="minor"/>
    </font>
    <font>
      <b/>
      <sz val="12"/>
      <name val="Calibri"/>
      <family val="2"/>
      <scheme val="minor"/>
    </font>
    <font>
      <sz val="10"/>
      <color rgb="FF000000"/>
      <name val="Arial"/>
      <family val="2"/>
    </font>
    <font>
      <sz val="10"/>
      <color theme="1"/>
      <name val="Times New Roman"/>
      <family val="1"/>
    </font>
    <font>
      <sz val="12"/>
      <color theme="1"/>
      <name val="Montserrat"/>
    </font>
    <font>
      <sz val="10"/>
      <name val="Verdana"/>
      <family val="2"/>
    </font>
    <font>
      <sz val="10"/>
      <color theme="1"/>
      <name val="Verdana"/>
      <family val="2"/>
    </font>
    <font>
      <sz val="11"/>
      <name val="Verdana"/>
      <family val="2"/>
    </font>
    <font>
      <b/>
      <sz val="10"/>
      <color theme="1"/>
      <name val="Verdana"/>
      <family val="2"/>
    </font>
    <font>
      <sz val="10"/>
      <color rgb="FF000000"/>
      <name val="Verdana"/>
      <family val="2"/>
    </font>
    <font>
      <b/>
      <sz val="11"/>
      <color theme="1"/>
      <name val="Verdana"/>
      <family val="2"/>
    </font>
    <font>
      <sz val="11"/>
      <color theme="1"/>
      <name val="Verdana"/>
      <family val="2"/>
    </font>
    <font>
      <sz val="12"/>
      <color rgb="FFFF0000"/>
      <name val="Arial"/>
      <family val="2"/>
    </font>
    <font>
      <sz val="11"/>
      <color rgb="FFFF0000"/>
      <name val="Calibri"/>
      <family val="2"/>
      <scheme val="minor"/>
    </font>
    <font>
      <b/>
      <sz val="12"/>
      <color theme="1"/>
      <name val="Arial"/>
      <family val="2"/>
    </font>
    <font>
      <sz val="12"/>
      <color theme="9" tint="-0.249977111117893"/>
      <name val="Arial"/>
      <family val="2"/>
    </font>
    <font>
      <sz val="9"/>
      <color indexed="81"/>
      <name val="Tahoma"/>
      <family val="2"/>
    </font>
    <font>
      <b/>
      <sz val="48"/>
      <color theme="0"/>
      <name val="Verdana"/>
      <family val="2"/>
    </font>
    <font>
      <b/>
      <sz val="36"/>
      <color theme="0"/>
      <name val="Verdana"/>
      <family val="2"/>
    </font>
    <font>
      <b/>
      <sz val="18"/>
      <color theme="0"/>
      <name val="Verdana"/>
      <family val="2"/>
    </font>
    <font>
      <sz val="18"/>
      <color theme="1"/>
      <name val="Verdana"/>
      <family val="2"/>
    </font>
    <font>
      <b/>
      <sz val="12"/>
      <color theme="0"/>
      <name val="Verdana"/>
      <family val="2"/>
    </font>
    <font>
      <b/>
      <sz val="14"/>
      <color theme="0"/>
      <name val="Verdana"/>
      <family val="2"/>
    </font>
    <font>
      <b/>
      <sz val="12"/>
      <color theme="1" tint="4.9989318521683403E-2"/>
      <name val="Verdana"/>
      <family val="2"/>
    </font>
    <font>
      <b/>
      <sz val="16"/>
      <color theme="0"/>
      <name val="Verdana"/>
      <family val="2"/>
    </font>
    <font>
      <sz val="12"/>
      <color theme="1"/>
      <name val="Verdana"/>
      <family val="2"/>
    </font>
    <font>
      <b/>
      <sz val="12"/>
      <name val="Verdana"/>
      <family val="2"/>
    </font>
    <font>
      <sz val="12"/>
      <name val="Verdana"/>
      <family val="2"/>
    </font>
    <font>
      <b/>
      <sz val="11"/>
      <name val="Verdana"/>
      <family val="2"/>
    </font>
    <font>
      <b/>
      <sz val="14"/>
      <name val="Verdana"/>
      <family val="2"/>
    </font>
    <font>
      <sz val="12"/>
      <color rgb="FF0070C0"/>
      <name val="Arial"/>
      <family val="2"/>
    </font>
    <font>
      <sz val="11"/>
      <name val="Arial"/>
      <family val="2"/>
    </font>
    <font>
      <sz val="11"/>
      <name val="Calibri"/>
      <family val="2"/>
      <scheme val="minor"/>
    </font>
    <font>
      <sz val="11"/>
      <color rgb="FF0070C0"/>
      <name val="Arial"/>
      <family val="2"/>
    </font>
    <font>
      <sz val="11"/>
      <color rgb="FF0070C0"/>
      <name val="Calibri"/>
      <family val="2"/>
      <scheme val="minor"/>
    </font>
    <font>
      <sz val="11"/>
      <color theme="4"/>
      <name val="Arial"/>
      <family val="2"/>
    </font>
    <font>
      <sz val="12"/>
      <color theme="4"/>
      <name val="Arial"/>
      <family val="2"/>
    </font>
    <font>
      <sz val="11"/>
      <color theme="4"/>
      <name val="Calibri"/>
      <family val="2"/>
      <scheme val="minor"/>
    </font>
    <font>
      <b/>
      <sz val="12"/>
      <color rgb="FF0070C0"/>
      <name val="Arial"/>
      <family val="2"/>
    </font>
    <font>
      <b/>
      <sz val="12"/>
      <color rgb="FF002060"/>
      <name val="Arial"/>
      <family val="2"/>
    </font>
    <font>
      <sz val="12"/>
      <color rgb="FF002060"/>
      <name val="Arial"/>
      <family val="2"/>
    </font>
    <font>
      <b/>
      <sz val="14"/>
      <color rgb="FF002060"/>
      <name val="Arial"/>
      <family val="2"/>
    </font>
    <font>
      <sz val="11"/>
      <color rgb="FF002060"/>
      <name val="Arial"/>
      <family val="2"/>
    </font>
    <font>
      <sz val="11"/>
      <color rgb="FF002060"/>
      <name val="Calibri"/>
      <family val="2"/>
      <scheme val="minor"/>
    </font>
    <font>
      <sz val="12"/>
      <color rgb="FFC00000"/>
      <name val="Arial"/>
      <family val="2"/>
    </font>
  </fonts>
  <fills count="2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D3441D"/>
        <bgColor indexed="64"/>
      </patternFill>
    </fill>
    <fill>
      <patternFill patternType="solid">
        <fgColor theme="3" tint="-0.499984740745262"/>
        <bgColor indexed="64"/>
      </patternFill>
    </fill>
    <fill>
      <patternFill patternType="solid">
        <fgColor rgb="FF7FD60C"/>
        <bgColor indexed="64"/>
      </patternFill>
    </fill>
    <fill>
      <patternFill patternType="solid">
        <fgColor rgb="FF00B050"/>
        <bgColor indexed="64"/>
      </patternFill>
    </fill>
    <fill>
      <patternFill patternType="solid">
        <fgColor theme="9" tint="-0.249977111117893"/>
        <bgColor indexed="64"/>
      </patternFill>
    </fill>
    <fill>
      <patternFill patternType="solid">
        <fgColor rgb="FF2E2C7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005"/>
        <bgColor indexed="64"/>
      </patternFill>
    </fill>
    <fill>
      <patternFill patternType="solid">
        <fgColor theme="1" tint="0.499984740745262"/>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DEEAF6"/>
        <bgColor rgb="FFDEEAF6"/>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cellStyleXfs>
  <cellXfs count="771">
    <xf numFmtId="0" fontId="0" fillId="0" borderId="0" xfId="0"/>
    <xf numFmtId="0" fontId="3"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4" fillId="3" borderId="0" xfId="0" applyFont="1" applyFill="1"/>
    <xf numFmtId="0" fontId="0" fillId="0" borderId="0" xfId="0" applyAlignment="1">
      <alignment horizontal="right"/>
    </xf>
    <xf numFmtId="0" fontId="2" fillId="0" borderId="0" xfId="0" applyFont="1"/>
    <xf numFmtId="0" fontId="0" fillId="0" borderId="0" xfId="0" applyAlignment="1">
      <alignment horizontal="right" vertical="center"/>
    </xf>
    <xf numFmtId="0" fontId="0" fillId="0" borderId="0" xfId="0" applyAlignment="1">
      <alignment horizontal="center" vertical="center"/>
    </xf>
    <xf numFmtId="9" fontId="4" fillId="0" borderId="0" xfId="0" applyNumberFormat="1" applyFont="1"/>
    <xf numFmtId="9" fontId="4" fillId="0" borderId="3" xfId="1" applyFont="1" applyBorder="1"/>
    <xf numFmtId="9" fontId="4" fillId="0" borderId="5" xfId="1" applyFont="1" applyBorder="1"/>
    <xf numFmtId="9" fontId="4" fillId="0" borderId="8" xfId="1" applyFont="1" applyBorder="1"/>
    <xf numFmtId="0" fontId="7" fillId="8" borderId="15" xfId="0" applyFont="1" applyFill="1" applyBorder="1" applyAlignment="1">
      <alignment horizontal="center" vertical="center"/>
    </xf>
    <xf numFmtId="0" fontId="2" fillId="9" borderId="0" xfId="0" applyFont="1" applyFill="1" applyAlignment="1">
      <alignment horizontal="center" vertical="center"/>
    </xf>
    <xf numFmtId="0" fontId="2" fillId="8" borderId="0" xfId="0" applyFont="1" applyFill="1" applyAlignment="1">
      <alignment horizontal="center" vertical="center"/>
    </xf>
    <xf numFmtId="0" fontId="2" fillId="7" borderId="0" xfId="0" applyFont="1" applyFill="1" applyAlignment="1">
      <alignment horizontal="center" vertical="center"/>
    </xf>
    <xf numFmtId="0" fontId="2" fillId="6" borderId="0" xfId="0" applyFont="1" applyFill="1" applyAlignment="1">
      <alignment horizontal="center" vertical="center"/>
    </xf>
    <xf numFmtId="0" fontId="11" fillId="9" borderId="1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6" borderId="18" xfId="0" applyFont="1" applyFill="1" applyBorder="1" applyAlignment="1">
      <alignment horizontal="center" vertical="center" wrapText="1"/>
    </xf>
    <xf numFmtId="164" fontId="4" fillId="0" borderId="0" xfId="1" applyNumberFormat="1" applyFont="1" applyAlignment="1">
      <alignment horizontal="center"/>
    </xf>
    <xf numFmtId="9" fontId="4" fillId="0" borderId="0" xfId="1" applyFont="1" applyBorder="1"/>
    <xf numFmtId="0" fontId="4" fillId="0" borderId="12"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17" fillId="4" borderId="14"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0" xfId="0" applyFont="1" applyAlignment="1">
      <alignment horizontal="left" wrapText="1"/>
    </xf>
    <xf numFmtId="9" fontId="11" fillId="6" borderId="8" xfId="0" applyNumberFormat="1" applyFont="1" applyFill="1" applyBorder="1" applyAlignment="1">
      <alignment horizontal="center" vertical="center" wrapText="1"/>
    </xf>
    <xf numFmtId="9" fontId="11" fillId="10" borderId="8" xfId="0" applyNumberFormat="1" applyFont="1" applyFill="1" applyBorder="1" applyAlignment="1">
      <alignment horizontal="center" vertical="center" wrapText="1"/>
    </xf>
    <xf numFmtId="9" fontId="11" fillId="8" borderId="8" xfId="0" applyNumberFormat="1" applyFont="1" applyFill="1" applyBorder="1" applyAlignment="1">
      <alignment horizontal="center" vertical="center" wrapText="1"/>
    </xf>
    <xf numFmtId="9" fontId="11" fillId="14" borderId="8" xfId="0" applyNumberFormat="1" applyFont="1" applyFill="1" applyBorder="1" applyAlignment="1">
      <alignment horizontal="center" vertical="center" wrapText="1"/>
    </xf>
    <xf numFmtId="9" fontId="11" fillId="9" borderId="8" xfId="0" applyNumberFormat="1" applyFont="1" applyFill="1" applyBorder="1" applyAlignment="1">
      <alignment horizontal="center" vertical="center" wrapText="1"/>
    </xf>
    <xf numFmtId="0" fontId="0" fillId="0" borderId="0" xfId="0" applyAlignment="1">
      <alignment wrapText="1"/>
    </xf>
    <xf numFmtId="0" fontId="23" fillId="9" borderId="12" xfId="0" applyFont="1" applyFill="1" applyBorder="1" applyAlignment="1">
      <alignment horizontal="center" vertical="center" wrapText="1"/>
    </xf>
    <xf numFmtId="9" fontId="23" fillId="9" borderId="12" xfId="0" applyNumberFormat="1" applyFont="1" applyFill="1" applyBorder="1" applyAlignment="1">
      <alignment horizontal="center" vertical="center" wrapText="1"/>
    </xf>
    <xf numFmtId="0" fontId="23" fillId="14" borderId="12" xfId="0" applyFont="1" applyFill="1" applyBorder="1" applyAlignment="1">
      <alignment horizontal="center" vertical="center" wrapText="1"/>
    </xf>
    <xf numFmtId="9" fontId="23" fillId="14" borderId="12" xfId="0" applyNumberFormat="1" applyFont="1" applyFill="1" applyBorder="1" applyAlignment="1">
      <alignment horizontal="center" vertical="center" wrapText="1"/>
    </xf>
    <xf numFmtId="0" fontId="23" fillId="8" borderId="12" xfId="0" applyFont="1" applyFill="1" applyBorder="1" applyAlignment="1">
      <alignment horizontal="center" vertical="center" wrapText="1"/>
    </xf>
    <xf numFmtId="9" fontId="23" fillId="8"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9" fontId="23" fillId="10" borderId="12" xfId="0" applyNumberFormat="1" applyFont="1" applyFill="1" applyBorder="1" applyAlignment="1">
      <alignment horizontal="center" vertical="center" wrapText="1"/>
    </xf>
    <xf numFmtId="0" fontId="23" fillId="6" borderId="12" xfId="0" applyFont="1" applyFill="1" applyBorder="1" applyAlignment="1">
      <alignment horizontal="center" vertical="center" wrapText="1"/>
    </xf>
    <xf numFmtId="9" fontId="23" fillId="6" borderId="12" xfId="0" applyNumberFormat="1" applyFont="1" applyFill="1" applyBorder="1" applyAlignment="1">
      <alignment horizontal="center" vertical="center" wrapText="1"/>
    </xf>
    <xf numFmtId="0" fontId="0" fillId="8" borderId="0" xfId="0" applyFill="1"/>
    <xf numFmtId="0" fontId="22" fillId="16" borderId="12" xfId="0" applyFont="1" applyFill="1" applyBorder="1" applyAlignment="1">
      <alignment horizontal="center" vertical="center" wrapText="1"/>
    </xf>
    <xf numFmtId="0" fontId="24" fillId="0" borderId="12" xfId="0" applyFont="1" applyBorder="1" applyAlignment="1">
      <alignment horizontal="justify" vertical="center" wrapText="1"/>
    </xf>
    <xf numFmtId="0" fontId="3" fillId="0" borderId="0" xfId="0" applyFont="1" applyAlignment="1">
      <alignment horizontal="left" wrapText="1"/>
    </xf>
    <xf numFmtId="0" fontId="3" fillId="0" borderId="12" xfId="0" applyFont="1" applyBorder="1" applyAlignment="1">
      <alignment horizontal="left" wrapText="1"/>
    </xf>
    <xf numFmtId="0" fontId="4" fillId="0" borderId="12" xfId="0" applyFont="1" applyBorder="1" applyAlignment="1">
      <alignment horizontal="left" wrapText="1"/>
    </xf>
    <xf numFmtId="0" fontId="4" fillId="0" borderId="1" xfId="0" applyFont="1" applyBorder="1" applyAlignment="1">
      <alignment horizontal="left" wrapText="1"/>
    </xf>
    <xf numFmtId="0" fontId="4" fillId="0" borderId="2" xfId="0" applyFont="1" applyBorder="1"/>
    <xf numFmtId="0" fontId="4" fillId="0" borderId="3" xfId="0" applyFont="1" applyBorder="1"/>
    <xf numFmtId="0" fontId="4" fillId="0" borderId="4" xfId="0" applyFont="1" applyBorder="1" applyAlignment="1">
      <alignment horizontal="left" wrapText="1"/>
    </xf>
    <xf numFmtId="0" fontId="4" fillId="0" borderId="5" xfId="0" applyFont="1" applyBorder="1"/>
    <xf numFmtId="0" fontId="3" fillId="0" borderId="4" xfId="0" applyFont="1" applyBorder="1" applyAlignment="1">
      <alignment horizontal="left" wrapText="1"/>
    </xf>
    <xf numFmtId="0" fontId="4" fillId="0" borderId="6" xfId="0" applyFont="1" applyBorder="1" applyAlignment="1">
      <alignment horizontal="left" wrapText="1"/>
    </xf>
    <xf numFmtId="0" fontId="4" fillId="0" borderId="7" xfId="0" applyFont="1" applyBorder="1"/>
    <xf numFmtId="0" fontId="4" fillId="0" borderId="8" xfId="0" applyFont="1" applyBorder="1"/>
    <xf numFmtId="0" fontId="17" fillId="0" borderId="0" xfId="0" applyFont="1" applyAlignment="1">
      <alignment horizontal="center" vertical="center" wrapText="1"/>
    </xf>
    <xf numFmtId="9" fontId="4" fillId="0" borderId="12" xfId="0" applyNumberFormat="1" applyFont="1" applyBorder="1" applyAlignment="1">
      <alignment horizontal="center" vertical="center"/>
    </xf>
    <xf numFmtId="9" fontId="4" fillId="0" borderId="12" xfId="1" applyFont="1" applyBorder="1" applyAlignment="1">
      <alignment horizontal="center" vertical="center"/>
    </xf>
    <xf numFmtId="0" fontId="17" fillId="20" borderId="0" xfId="0" applyFont="1" applyFill="1" applyAlignment="1">
      <alignment horizontal="center" vertical="center" wrapText="1"/>
    </xf>
    <xf numFmtId="0" fontId="4" fillId="20" borderId="0" xfId="0" applyFont="1" applyFill="1"/>
    <xf numFmtId="0" fontId="6" fillId="9" borderId="15" xfId="0" applyFont="1" applyFill="1" applyBorder="1" applyAlignment="1">
      <alignment horizontal="center" vertical="center" wrapText="1"/>
    </xf>
    <xf numFmtId="0" fontId="26" fillId="14" borderId="18"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1" fillId="0" borderId="15" xfId="0" applyFont="1" applyBorder="1" applyAlignment="1">
      <alignment horizontal="center" vertical="center" wrapText="1"/>
    </xf>
    <xf numFmtId="0" fontId="6" fillId="0" borderId="18" xfId="0" applyFont="1" applyBorder="1" applyAlignment="1">
      <alignment horizontal="center" vertical="center" wrapText="1"/>
    </xf>
    <xf numFmtId="9" fontId="0" fillId="0" borderId="0" xfId="0" applyNumberFormat="1"/>
    <xf numFmtId="9" fontId="6" fillId="0" borderId="18" xfId="0" applyNumberFormat="1" applyFont="1" applyBorder="1" applyAlignment="1">
      <alignment horizontal="center" vertical="center" wrapText="1"/>
    </xf>
    <xf numFmtId="0" fontId="0" fillId="0" borderId="15" xfId="0" applyBorder="1"/>
    <xf numFmtId="0" fontId="6" fillId="0" borderId="15" xfId="0" applyFont="1" applyBorder="1" applyAlignment="1">
      <alignment horizontal="justify" vertical="center" wrapText="1"/>
    </xf>
    <xf numFmtId="0" fontId="21" fillId="0" borderId="11" xfId="0" applyFont="1" applyBorder="1" applyAlignment="1">
      <alignment horizontal="center" vertical="center" wrapText="1"/>
    </xf>
    <xf numFmtId="0" fontId="26" fillId="9" borderId="18"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25" xfId="0" applyFont="1" applyBorder="1" applyAlignment="1">
      <alignment horizontal="center"/>
    </xf>
    <xf numFmtId="9" fontId="4" fillId="0" borderId="26" xfId="0" applyNumberFormat="1" applyFont="1" applyBorder="1"/>
    <xf numFmtId="0" fontId="4" fillId="0" borderId="27" xfId="0" applyFont="1" applyBorder="1" applyAlignment="1">
      <alignment horizontal="center"/>
    </xf>
    <xf numFmtId="9" fontId="4" fillId="0" borderId="29" xfId="0" applyNumberFormat="1" applyFont="1" applyBorder="1"/>
    <xf numFmtId="0" fontId="4" fillId="0" borderId="40" xfId="0" applyFont="1" applyBorder="1" applyAlignment="1">
      <alignment horizontal="center"/>
    </xf>
    <xf numFmtId="9" fontId="4" fillId="0" borderId="41" xfId="0" applyNumberFormat="1" applyFont="1" applyBorder="1"/>
    <xf numFmtId="0" fontId="4" fillId="0" borderId="22" xfId="0" applyFont="1" applyBorder="1" applyAlignment="1">
      <alignment horizontal="center" vertical="center" wrapText="1"/>
    </xf>
    <xf numFmtId="0" fontId="4" fillId="0" borderId="24" xfId="0" applyFont="1" applyBorder="1" applyAlignment="1">
      <alignment horizontal="center" vertical="center"/>
    </xf>
    <xf numFmtId="9" fontId="4" fillId="0" borderId="27" xfId="0" applyNumberFormat="1" applyFont="1" applyBorder="1" applyAlignment="1">
      <alignment horizontal="center"/>
    </xf>
    <xf numFmtId="9" fontId="4" fillId="0" borderId="28" xfId="0" applyNumberFormat="1" applyFont="1" applyBorder="1" applyAlignment="1">
      <alignment horizontal="center"/>
    </xf>
    <xf numFmtId="9" fontId="4" fillId="0" borderId="29" xfId="0" applyNumberFormat="1" applyFont="1" applyBorder="1" applyAlignment="1">
      <alignment horizontal="center"/>
    </xf>
    <xf numFmtId="0" fontId="0" fillId="7" borderId="12" xfId="0" applyFill="1" applyBorder="1" applyAlignment="1">
      <alignment horizontal="center" vertical="center"/>
    </xf>
    <xf numFmtId="0" fontId="0" fillId="8" borderId="12"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6" borderId="24" xfId="0" applyFill="1" applyBorder="1" applyAlignment="1">
      <alignment horizontal="center" vertical="center"/>
    </xf>
    <xf numFmtId="0" fontId="0" fillId="8" borderId="25" xfId="0" applyFill="1" applyBorder="1" applyAlignment="1">
      <alignment horizontal="center" vertical="center"/>
    </xf>
    <xf numFmtId="0" fontId="0" fillId="6" borderId="26" xfId="0" applyFill="1" applyBorder="1" applyAlignment="1">
      <alignment horizontal="center" vertical="center"/>
    </xf>
    <xf numFmtId="0" fontId="0" fillId="9" borderId="25"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8" borderId="28" xfId="0" applyFill="1" applyBorder="1" applyAlignment="1">
      <alignment horizontal="center" vertical="center"/>
    </xf>
    <xf numFmtId="0" fontId="0" fillId="7" borderId="28" xfId="0" applyFill="1" applyBorder="1" applyAlignment="1">
      <alignment horizontal="center" vertical="center"/>
    </xf>
    <xf numFmtId="0" fontId="0" fillId="6" borderId="29" xfId="0" applyFill="1" applyBorder="1" applyAlignment="1">
      <alignment horizontal="center" vertical="center"/>
    </xf>
    <xf numFmtId="0" fontId="2" fillId="22" borderId="0" xfId="0" applyFont="1" applyFill="1"/>
    <xf numFmtId="0" fontId="28" fillId="0" borderId="0" xfId="0" applyFont="1" applyAlignment="1">
      <alignment horizontal="justify" vertical="center" wrapText="1"/>
    </xf>
    <xf numFmtId="0" fontId="27" fillId="0" borderId="0" xfId="0" applyFont="1"/>
    <xf numFmtId="0" fontId="27" fillId="0" borderId="0" xfId="0" applyFont="1" applyAlignment="1">
      <alignment vertical="center" wrapText="1"/>
    </xf>
    <xf numFmtId="0" fontId="10" fillId="0" borderId="0" xfId="0" applyFont="1" applyAlignment="1">
      <alignment horizontal="center"/>
    </xf>
    <xf numFmtId="0" fontId="6" fillId="0" borderId="17" xfId="0" applyFont="1" applyBorder="1" applyAlignment="1">
      <alignment horizontal="justify" vertical="center" wrapText="1"/>
    </xf>
    <xf numFmtId="0" fontId="26" fillId="13" borderId="1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26" fillId="6" borderId="15"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0" fillId="17" borderId="0" xfId="0" applyFill="1"/>
    <xf numFmtId="0" fontId="4" fillId="17" borderId="0" xfId="0" applyFont="1" applyFill="1" applyAlignment="1">
      <alignment horizontal="left"/>
    </xf>
    <xf numFmtId="0" fontId="32" fillId="0" borderId="11" xfId="0" applyFont="1" applyBorder="1" applyAlignment="1">
      <alignment horizontal="center" vertical="center" wrapText="1"/>
    </xf>
    <xf numFmtId="0" fontId="32" fillId="0" borderId="11" xfId="0" applyFont="1" applyBorder="1" applyAlignment="1">
      <alignment horizontal="justify" vertical="center" wrapText="1"/>
    </xf>
    <xf numFmtId="0" fontId="33" fillId="9" borderId="18" xfId="0" applyFont="1" applyFill="1" applyBorder="1" applyAlignment="1">
      <alignment horizontal="center" vertical="center" wrapText="1"/>
    </xf>
    <xf numFmtId="0" fontId="30" fillId="0" borderId="8" xfId="0" applyFont="1" applyBorder="1" applyAlignment="1">
      <alignment horizontal="center" vertical="center" wrapText="1"/>
    </xf>
    <xf numFmtId="0" fontId="33" fillId="14" borderId="18"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2" fillId="0" borderId="15" xfId="0" applyFont="1" applyBorder="1" applyAlignment="1">
      <alignment horizontal="justify" vertical="center" wrapText="1"/>
    </xf>
    <xf numFmtId="0" fontId="29" fillId="0" borderId="0" xfId="2" applyFont="1" applyProtection="1">
      <protection locked="0"/>
    </xf>
    <xf numFmtId="0" fontId="29" fillId="0" borderId="0" xfId="2" applyFont="1" applyAlignment="1" applyProtection="1">
      <alignment horizontal="center"/>
      <protection locked="0"/>
    </xf>
    <xf numFmtId="0" fontId="34" fillId="0" borderId="0" xfId="0" applyFont="1" applyAlignment="1" applyProtection="1">
      <alignment vertical="center" wrapText="1"/>
      <protection locked="0"/>
    </xf>
    <xf numFmtId="0" fontId="4" fillId="0" borderId="0" xfId="0" applyFont="1"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top"/>
      <protection locked="0"/>
    </xf>
    <xf numFmtId="0" fontId="4" fillId="0" borderId="0" xfId="0" applyFont="1" applyAlignment="1" applyProtection="1">
      <alignment wrapText="1"/>
      <protection locked="0"/>
    </xf>
    <xf numFmtId="0" fontId="4" fillId="0" borderId="0" xfId="0" applyFont="1" applyAlignment="1" applyProtection="1">
      <alignment horizontal="center"/>
      <protection locked="0"/>
    </xf>
    <xf numFmtId="0" fontId="12" fillId="0" borderId="0" xfId="2" applyFont="1" applyAlignment="1" applyProtection="1">
      <alignment vertical="center" wrapText="1"/>
      <protection locked="0"/>
    </xf>
    <xf numFmtId="2" fontId="4" fillId="17" borderId="23"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9" fillId="0" borderId="0" xfId="0" applyFont="1" applyAlignment="1" applyProtection="1">
      <alignment horizontal="center" vertical="center" wrapText="1"/>
      <protection locked="0"/>
    </xf>
    <xf numFmtId="0" fontId="17" fillId="15" borderId="20" xfId="0" applyFont="1" applyFill="1" applyBorder="1" applyAlignment="1" applyProtection="1">
      <alignment horizontal="center" vertical="center" wrapText="1"/>
      <protection locked="0"/>
    </xf>
    <xf numFmtId="0" fontId="17" fillId="15" borderId="37"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12" borderId="0" xfId="0" applyFont="1" applyFill="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7" fillId="15" borderId="14" xfId="0" applyFont="1" applyFill="1" applyBorder="1" applyAlignment="1" applyProtection="1">
      <alignment horizontal="center" vertical="center" wrapText="1"/>
      <protection locked="0"/>
    </xf>
    <xf numFmtId="0" fontId="17" fillId="15" borderId="30" xfId="0" applyFont="1" applyFill="1" applyBorder="1" applyAlignment="1" applyProtection="1">
      <alignment horizontal="center" vertical="center" wrapText="1"/>
      <protection locked="0"/>
    </xf>
    <xf numFmtId="0" fontId="17" fillId="12" borderId="17" xfId="0" applyFont="1" applyFill="1" applyBorder="1" applyAlignment="1" applyProtection="1">
      <alignment horizontal="center" vertical="center"/>
      <protection locked="0"/>
    </xf>
    <xf numFmtId="0" fontId="17" fillId="12" borderId="17" xfId="0" applyFont="1" applyFill="1" applyBorder="1" applyAlignment="1" applyProtection="1">
      <alignment horizontal="center" vertical="center" wrapText="1"/>
      <protection locked="0"/>
    </xf>
    <xf numFmtId="0" fontId="17" fillId="4" borderId="31"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25" borderId="14"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0" fillId="15" borderId="33" xfId="0" applyFont="1" applyFill="1" applyBorder="1" applyAlignment="1" applyProtection="1">
      <alignment horizontal="center" vertical="center" wrapText="1"/>
      <protection locked="0"/>
    </xf>
    <xf numFmtId="0" fontId="17" fillId="15" borderId="3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30"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wrapText="1"/>
      <protection locked="0"/>
    </xf>
    <xf numFmtId="0" fontId="17" fillId="11" borderId="44" xfId="0" applyFont="1" applyFill="1" applyBorder="1" applyAlignment="1" applyProtection="1">
      <alignment horizontal="center" vertical="center" wrapText="1"/>
      <protection locked="0"/>
    </xf>
    <xf numFmtId="0" fontId="17" fillId="11" borderId="33" xfId="0" applyFont="1" applyFill="1" applyBorder="1" applyAlignment="1" applyProtection="1">
      <alignment horizontal="center" vertical="center" wrapText="1"/>
      <protection locked="0"/>
    </xf>
    <xf numFmtId="0" fontId="17" fillId="11" borderId="45"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7" fillId="12" borderId="18" xfId="0" applyFont="1" applyFill="1" applyBorder="1" applyAlignment="1" applyProtection="1">
      <alignment horizontal="center" vertical="center"/>
      <protection locked="0"/>
    </xf>
    <xf numFmtId="0" fontId="17" fillId="12" borderId="18" xfId="0" applyFont="1" applyFill="1" applyBorder="1" applyAlignment="1" applyProtection="1">
      <alignment horizontal="center" vertical="center" wrapText="1"/>
      <protection locked="0"/>
    </xf>
    <xf numFmtId="0" fontId="17" fillId="5" borderId="32"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7" fillId="5" borderId="43" xfId="0" applyFont="1" applyFill="1" applyBorder="1" applyAlignment="1" applyProtection="1">
      <alignment horizontal="center" vertical="center" wrapText="1"/>
      <protection locked="0"/>
    </xf>
    <xf numFmtId="0" fontId="10" fillId="15" borderId="32" xfId="0" applyFont="1" applyFill="1" applyBorder="1" applyAlignment="1" applyProtection="1">
      <alignment horizontal="center" vertical="center" wrapText="1"/>
      <protection locked="0"/>
    </xf>
    <xf numFmtId="0" fontId="17" fillId="15" borderId="32"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textRotation="90" wrapText="1"/>
      <protection locked="0"/>
    </xf>
    <xf numFmtId="0" fontId="17" fillId="5" borderId="43" xfId="0" applyFont="1" applyFill="1" applyBorder="1" applyAlignment="1" applyProtection="1">
      <alignment horizontal="center" vertical="center" textRotation="90" wrapText="1"/>
      <protection locked="0"/>
    </xf>
    <xf numFmtId="0" fontId="17" fillId="5" borderId="42" xfId="0" applyFont="1" applyFill="1" applyBorder="1" applyAlignment="1" applyProtection="1">
      <alignment horizontal="center" vertical="center" textRotation="90" wrapText="1"/>
      <protection locked="0"/>
    </xf>
    <xf numFmtId="0" fontId="17" fillId="5" borderId="47" xfId="0" applyFont="1" applyFill="1" applyBorder="1" applyAlignment="1" applyProtection="1">
      <alignment horizontal="center" vertical="center" wrapText="1"/>
      <protection locked="0"/>
    </xf>
    <xf numFmtId="0" fontId="17" fillId="11" borderId="46" xfId="0" applyFont="1" applyFill="1" applyBorder="1" applyAlignment="1" applyProtection="1">
      <alignment horizontal="center" vertical="center" wrapText="1"/>
      <protection locked="0"/>
    </xf>
    <xf numFmtId="0" fontId="17" fillId="11" borderId="32" xfId="0" applyFont="1" applyFill="1" applyBorder="1" applyAlignment="1" applyProtection="1">
      <alignment horizontal="center" vertical="center" wrapText="1"/>
      <protection locked="0"/>
    </xf>
    <xf numFmtId="0" fontId="17" fillId="11" borderId="47"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24" borderId="23" xfId="0" applyFont="1" applyFill="1" applyBorder="1" applyAlignment="1" applyProtection="1">
      <alignment horizontal="justify" vertical="top" wrapText="1"/>
      <protection locked="0"/>
    </xf>
    <xf numFmtId="0" fontId="14" fillId="24" borderId="23"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protection locked="0"/>
    </xf>
    <xf numFmtId="0" fontId="14" fillId="0" borderId="23" xfId="0" applyFont="1" applyBorder="1" applyAlignment="1" applyProtection="1">
      <alignment horizontal="justify" vertical="center" wrapText="1"/>
      <protection locked="0"/>
    </xf>
    <xf numFmtId="0" fontId="14" fillId="0" borderId="24"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8" fillId="24" borderId="12" xfId="0" applyFont="1" applyFill="1" applyBorder="1" applyAlignment="1" applyProtection="1">
      <alignment horizontal="justify" vertical="top" wrapText="1"/>
      <protection locked="0"/>
    </xf>
    <xf numFmtId="0" fontId="14" fillId="24" borderId="12"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2" fontId="4" fillId="17" borderId="12" xfId="0" applyNumberFormat="1" applyFont="1" applyFill="1" applyBorder="1" applyAlignment="1" applyProtection="1">
      <alignment horizontal="center" vertical="center"/>
      <protection locked="0"/>
    </xf>
    <xf numFmtId="0" fontId="14" fillId="0" borderId="12" xfId="0" applyFont="1" applyBorder="1" applyAlignment="1" applyProtection="1">
      <alignment horizontal="justify" vertical="center" wrapText="1"/>
      <protection locked="0"/>
    </xf>
    <xf numFmtId="0" fontId="14" fillId="0" borderId="26" xfId="0" applyFont="1" applyBorder="1" applyAlignment="1" applyProtection="1">
      <alignment horizontal="center" vertical="center" wrapText="1"/>
      <protection locked="0"/>
    </xf>
    <xf numFmtId="0" fontId="0" fillId="0" borderId="0" xfId="0" applyProtection="1">
      <protection locked="0"/>
    </xf>
    <xf numFmtId="0" fontId="8" fillId="24" borderId="12" xfId="0" applyFont="1" applyFill="1" applyBorder="1" applyAlignment="1" applyProtection="1">
      <alignment horizontal="justify" vertical="top"/>
      <protection locked="0"/>
    </xf>
    <xf numFmtId="0" fontId="0" fillId="0" borderId="12" xfId="0" applyBorder="1" applyProtection="1">
      <protection locked="0"/>
    </xf>
    <xf numFmtId="0" fontId="0" fillId="0" borderId="26" xfId="0" applyBorder="1" applyProtection="1">
      <protection locked="0"/>
    </xf>
    <xf numFmtId="0" fontId="14" fillId="0" borderId="28" xfId="0" applyFont="1" applyBorder="1" applyAlignment="1" applyProtection="1">
      <alignment horizontal="center" vertical="center" wrapText="1"/>
      <protection locked="0"/>
    </xf>
    <xf numFmtId="0" fontId="8" fillId="24" borderId="28" xfId="0" applyFont="1" applyFill="1" applyBorder="1" applyAlignment="1" applyProtection="1">
      <alignment horizontal="justify" vertical="top"/>
      <protection locked="0"/>
    </xf>
    <xf numFmtId="0" fontId="14" fillId="24" borderId="28" xfId="0"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protection locked="0"/>
    </xf>
    <xf numFmtId="2" fontId="4" fillId="17" borderId="28" xfId="0" applyNumberFormat="1" applyFont="1" applyFill="1" applyBorder="1" applyAlignment="1" applyProtection="1">
      <alignment horizontal="center" vertical="center"/>
      <protection locked="0"/>
    </xf>
    <xf numFmtId="0" fontId="0" fillId="0" borderId="28" xfId="0" applyBorder="1" applyProtection="1">
      <protection locked="0"/>
    </xf>
    <xf numFmtId="0" fontId="0" fillId="0" borderId="29" xfId="0" applyBorder="1" applyProtection="1">
      <protection locked="0"/>
    </xf>
    <xf numFmtId="0" fontId="35" fillId="0" borderId="12" xfId="0" applyFont="1" applyBorder="1" applyAlignment="1">
      <alignment horizontal="center" vertical="center" wrapText="1"/>
    </xf>
    <xf numFmtId="0" fontId="34" fillId="0" borderId="12" xfId="0" applyFont="1" applyBorder="1" applyAlignment="1" applyProtection="1">
      <alignment horizontal="center" vertical="center" wrapText="1"/>
      <protection locked="0"/>
    </xf>
    <xf numFmtId="2" fontId="4" fillId="17" borderId="49" xfId="0" applyNumberFormat="1" applyFont="1" applyFill="1" applyBorder="1" applyAlignment="1" applyProtection="1">
      <alignment horizontal="center" vertical="center"/>
      <protection locked="0"/>
    </xf>
    <xf numFmtId="0" fontId="0" fillId="0" borderId="49" xfId="0" applyBorder="1" applyProtection="1">
      <protection locked="0"/>
    </xf>
    <xf numFmtId="0" fontId="0" fillId="0" borderId="50" xfId="0" applyBorder="1" applyProtection="1">
      <protection locked="0"/>
    </xf>
    <xf numFmtId="0" fontId="14" fillId="0" borderId="13" xfId="0" applyFont="1" applyBorder="1" applyAlignment="1" applyProtection="1">
      <alignment horizontal="center" vertical="center" wrapText="1"/>
      <protection locked="0"/>
    </xf>
    <xf numFmtId="0" fontId="14" fillId="24" borderId="13" xfId="0" applyFont="1" applyFill="1" applyBorder="1" applyAlignment="1" applyProtection="1">
      <alignment horizontal="justify" vertical="top" wrapText="1"/>
      <protection locked="0"/>
    </xf>
    <xf numFmtId="0" fontId="14" fillId="24"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2" fontId="4" fillId="17" borderId="13" xfId="0" applyNumberFormat="1" applyFont="1" applyFill="1" applyBorder="1" applyAlignment="1" applyProtection="1">
      <alignment horizontal="center" vertical="center"/>
      <protection locked="0"/>
    </xf>
    <xf numFmtId="0" fontId="14" fillId="24" borderId="12" xfId="0" applyFont="1" applyFill="1" applyBorder="1" applyAlignment="1" applyProtection="1">
      <alignment horizontal="justify" vertical="top" wrapText="1"/>
      <protection locked="0"/>
    </xf>
    <xf numFmtId="0" fontId="14" fillId="0" borderId="49"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protection locked="0"/>
    </xf>
    <xf numFmtId="14" fontId="14" fillId="0" borderId="23" xfId="0" applyNumberFormat="1" applyFont="1" applyBorder="1" applyAlignment="1" applyProtection="1">
      <alignment horizontal="center" vertical="center" wrapText="1"/>
      <protection locked="0"/>
    </xf>
    <xf numFmtId="14" fontId="14" fillId="0" borderId="13" xfId="0" applyNumberFormat="1" applyFont="1" applyBorder="1" applyAlignment="1" applyProtection="1">
      <alignment horizontal="center" vertical="center" wrapText="1"/>
      <protection locked="0"/>
    </xf>
    <xf numFmtId="0" fontId="8" fillId="24" borderId="28" xfId="0" applyFont="1" applyFill="1" applyBorder="1" applyAlignment="1" applyProtection="1">
      <alignment horizontal="justify" vertical="top" wrapText="1"/>
      <protection locked="0"/>
    </xf>
    <xf numFmtId="0" fontId="36" fillId="24" borderId="49" xfId="0" applyFont="1" applyFill="1" applyBorder="1" applyAlignment="1" applyProtection="1">
      <alignment horizontal="justify" vertical="top" wrapText="1"/>
      <protection locked="0"/>
    </xf>
    <xf numFmtId="0" fontId="14" fillId="24" borderId="49" xfId="0" applyFont="1" applyFill="1" applyBorder="1" applyAlignment="1" applyProtection="1">
      <alignment horizontal="center" vertical="center" wrapText="1"/>
      <protection locked="0"/>
    </xf>
    <xf numFmtId="14" fontId="14" fillId="0" borderId="13" xfId="0" applyNumberFormat="1" applyFont="1" applyBorder="1" applyAlignment="1" applyProtection="1">
      <alignment horizontal="justify" vertical="center" wrapText="1"/>
      <protection locked="0"/>
    </xf>
    <xf numFmtId="14" fontId="14" fillId="0" borderId="12" xfId="0" applyNumberFormat="1" applyFont="1" applyBorder="1" applyAlignment="1" applyProtection="1">
      <alignment horizontal="center" vertical="center" wrapText="1"/>
      <protection locked="0"/>
    </xf>
    <xf numFmtId="0" fontId="39" fillId="24" borderId="12" xfId="0" applyFont="1" applyFill="1" applyBorder="1" applyAlignment="1" applyProtection="1">
      <alignment horizontal="justify" vertical="top"/>
      <protection locked="0"/>
    </xf>
    <xf numFmtId="0" fontId="8" fillId="24" borderId="49" xfId="0" applyFont="1" applyFill="1" applyBorder="1" applyAlignment="1" applyProtection="1">
      <alignment horizontal="justify" vertical="top"/>
      <protection locked="0"/>
    </xf>
    <xf numFmtId="0" fontId="14" fillId="0" borderId="13" xfId="0" applyFont="1" applyBorder="1" applyAlignment="1" applyProtection="1">
      <alignment horizontal="justify" vertical="center" wrapText="1"/>
      <protection locked="0"/>
    </xf>
    <xf numFmtId="0" fontId="14" fillId="0" borderId="41"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4" fillId="24" borderId="28" xfId="0" applyFont="1" applyFill="1" applyBorder="1" applyAlignment="1" applyProtection="1">
      <alignment horizontal="justify" vertical="top"/>
      <protection locked="0"/>
    </xf>
    <xf numFmtId="0" fontId="14" fillId="24" borderId="33" xfId="0" applyFont="1" applyFill="1" applyBorder="1" applyAlignment="1" applyProtection="1">
      <alignment horizontal="justify" vertical="top" wrapText="1"/>
      <protection locked="0"/>
    </xf>
    <xf numFmtId="0" fontId="14" fillId="24" borderId="33" xfId="0" applyFont="1" applyFill="1" applyBorder="1" applyAlignment="1" applyProtection="1">
      <alignment horizontal="center" vertical="center" wrapText="1"/>
      <protection locked="0"/>
    </xf>
    <xf numFmtId="0" fontId="14" fillId="0" borderId="52" xfId="0" applyFont="1" applyBorder="1" applyAlignment="1" applyProtection="1">
      <alignment horizontal="center" vertical="center"/>
      <protection locked="0"/>
    </xf>
    <xf numFmtId="0" fontId="8" fillId="24" borderId="32" xfId="0" applyFont="1" applyFill="1" applyBorder="1" applyAlignment="1" applyProtection="1">
      <alignment horizontal="justify" vertical="top"/>
      <protection locked="0"/>
    </xf>
    <xf numFmtId="0" fontId="14" fillId="24" borderId="32" xfId="0" applyFont="1" applyFill="1" applyBorder="1" applyAlignment="1" applyProtection="1">
      <alignment horizontal="center" vertical="center" wrapText="1"/>
      <protection locked="0"/>
    </xf>
    <xf numFmtId="0" fontId="14" fillId="24" borderId="12" xfId="0" applyFont="1" applyFill="1" applyBorder="1" applyAlignment="1" applyProtection="1">
      <alignment horizontal="justify" vertical="top"/>
      <protection locked="0"/>
    </xf>
    <xf numFmtId="0" fontId="8" fillId="24" borderId="23" xfId="0" applyFont="1" applyFill="1" applyBorder="1" applyAlignment="1" applyProtection="1">
      <alignment horizontal="center" vertical="center" wrapText="1"/>
      <protection locked="0"/>
    </xf>
    <xf numFmtId="0" fontId="8" fillId="24" borderId="12" xfId="0" applyFont="1" applyFill="1" applyBorder="1" applyAlignment="1" applyProtection="1">
      <alignment horizontal="center" vertical="center" wrapText="1"/>
      <protection locked="0"/>
    </xf>
    <xf numFmtId="0" fontId="37" fillId="0" borderId="12" xfId="0" applyFont="1" applyBorder="1" applyProtection="1">
      <protection locked="0"/>
    </xf>
    <xf numFmtId="0" fontId="14" fillId="24" borderId="28" xfId="0" applyFont="1" applyFill="1" applyBorder="1" applyAlignment="1" applyProtection="1">
      <alignment horizontal="justify" vertical="top" wrapText="1"/>
      <protection locked="0"/>
    </xf>
    <xf numFmtId="0" fontId="36" fillId="24" borderId="12" xfId="0" applyFont="1" applyFill="1" applyBorder="1" applyAlignment="1" applyProtection="1">
      <alignment horizontal="center" vertical="center" wrapText="1"/>
      <protection locked="0"/>
    </xf>
    <xf numFmtId="0" fontId="35" fillId="0" borderId="0" xfId="0" applyFont="1" applyProtection="1">
      <protection locked="0"/>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vertical="top"/>
      <protection locked="0"/>
    </xf>
    <xf numFmtId="0" fontId="35" fillId="0" borderId="0" xfId="0" applyFont="1" applyAlignment="1" applyProtection="1">
      <alignment wrapText="1"/>
      <protection locked="0"/>
    </xf>
    <xf numFmtId="0" fontId="35" fillId="0" borderId="0" xfId="0" applyFont="1" applyAlignment="1" applyProtection="1">
      <alignment horizontal="center"/>
      <protection locked="0"/>
    </xf>
    <xf numFmtId="0" fontId="41" fillId="0" borderId="0" xfId="2" applyFont="1" applyAlignment="1" applyProtection="1">
      <alignment vertical="center" wrapText="1"/>
      <protection locked="0"/>
    </xf>
    <xf numFmtId="2" fontId="35" fillId="17" borderId="23" xfId="0" applyNumberFormat="1" applyFont="1" applyFill="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Alignment="1" applyProtection="1">
      <alignment horizontal="center" wrapText="1"/>
      <protection locked="0"/>
    </xf>
    <xf numFmtId="0" fontId="44" fillId="0" borderId="0" xfId="0" applyFont="1" applyAlignment="1" applyProtection="1">
      <alignment horizontal="center" vertical="center" wrapText="1"/>
      <protection locked="0"/>
    </xf>
    <xf numFmtId="0" fontId="45" fillId="15" borderId="20" xfId="0" applyFont="1" applyFill="1" applyBorder="1" applyAlignment="1" applyProtection="1">
      <alignment horizontal="center" vertical="center" wrapText="1"/>
      <protection locked="0"/>
    </xf>
    <xf numFmtId="0" fontId="45" fillId="15" borderId="37" xfId="0" applyFont="1" applyFill="1" applyBorder="1" applyAlignment="1" applyProtection="1">
      <alignment horizontal="center" vertical="center" wrapText="1"/>
      <protection locked="0"/>
    </xf>
    <xf numFmtId="0" fontId="43" fillId="5" borderId="2" xfId="0" applyFont="1" applyFill="1" applyBorder="1" applyAlignment="1" applyProtection="1">
      <alignment horizontal="center" vertical="center" wrapText="1"/>
      <protection locked="0"/>
    </xf>
    <xf numFmtId="0" fontId="43" fillId="12" borderId="0" xfId="0" applyFont="1" applyFill="1" applyAlignment="1" applyProtection="1">
      <alignment horizontal="center" vertical="center" wrapText="1"/>
      <protection locked="0"/>
    </xf>
    <xf numFmtId="0" fontId="43" fillId="5" borderId="0" xfId="0" applyFont="1" applyFill="1" applyAlignment="1" applyProtection="1">
      <alignment horizontal="center" vertical="center" wrapText="1"/>
      <protection locked="0"/>
    </xf>
    <xf numFmtId="0" fontId="45" fillId="15" borderId="14" xfId="0" applyFont="1" applyFill="1" applyBorder="1" applyAlignment="1" applyProtection="1">
      <alignment horizontal="center" vertical="center" wrapText="1"/>
      <protection locked="0"/>
    </xf>
    <xf numFmtId="0" fontId="45" fillId="15" borderId="30" xfId="0" applyFont="1" applyFill="1" applyBorder="1" applyAlignment="1" applyProtection="1">
      <alignment horizontal="center" vertical="center" wrapText="1"/>
      <protection locked="0"/>
    </xf>
    <xf numFmtId="0" fontId="45" fillId="12" borderId="17" xfId="0" applyFont="1" applyFill="1" applyBorder="1" applyAlignment="1" applyProtection="1">
      <alignment horizontal="center" vertical="center"/>
      <protection locked="0"/>
    </xf>
    <xf numFmtId="0" fontId="45" fillId="12" borderId="17" xfId="0" applyFont="1" applyFill="1" applyBorder="1" applyAlignment="1" applyProtection="1">
      <alignment horizontal="center" vertical="center" wrapText="1"/>
      <protection locked="0"/>
    </xf>
    <xf numFmtId="0" fontId="45" fillId="4" borderId="31" xfId="0" applyFont="1" applyFill="1" applyBorder="1" applyAlignment="1" applyProtection="1">
      <alignment horizontal="center" vertical="center" wrapText="1"/>
      <protection locked="0"/>
    </xf>
    <xf numFmtId="0" fontId="45" fillId="4" borderId="14" xfId="0" applyFont="1" applyFill="1" applyBorder="1" applyAlignment="1" applyProtection="1">
      <alignment horizontal="center" vertical="center" wrapText="1"/>
      <protection locked="0"/>
    </xf>
    <xf numFmtId="0" fontId="45" fillId="25" borderId="14" xfId="0" applyFont="1" applyFill="1" applyBorder="1" applyAlignment="1" applyProtection="1">
      <alignment horizontal="center" vertical="center" wrapText="1"/>
      <protection locked="0"/>
    </xf>
    <xf numFmtId="0" fontId="45" fillId="5" borderId="33" xfId="0" applyFont="1" applyFill="1" applyBorder="1" applyAlignment="1" applyProtection="1">
      <alignment horizontal="center" vertical="center" wrapText="1"/>
      <protection locked="0"/>
    </xf>
    <xf numFmtId="0" fontId="48" fillId="15" borderId="33" xfId="0" applyFont="1" applyFill="1" applyBorder="1" applyAlignment="1" applyProtection="1">
      <alignment horizontal="center" vertical="center" wrapText="1"/>
      <protection locked="0"/>
    </xf>
    <xf numFmtId="0" fontId="45" fillId="15" borderId="33" xfId="0" applyFont="1" applyFill="1" applyBorder="1" applyAlignment="1" applyProtection="1">
      <alignment horizontal="center" vertical="center" wrapText="1"/>
      <protection locked="0"/>
    </xf>
    <xf numFmtId="0" fontId="45" fillId="8" borderId="14" xfId="0" applyFont="1" applyFill="1" applyBorder="1" applyAlignment="1" applyProtection="1">
      <alignment horizontal="center" vertical="center" wrapText="1"/>
      <protection locked="0"/>
    </xf>
    <xf numFmtId="0" fontId="45" fillId="8" borderId="30" xfId="0" applyFont="1" applyFill="1" applyBorder="1" applyAlignment="1" applyProtection="1">
      <alignment horizontal="center" vertical="center" wrapText="1"/>
      <protection locked="0"/>
    </xf>
    <xf numFmtId="0" fontId="45" fillId="5" borderId="45" xfId="0" applyFont="1" applyFill="1" applyBorder="1" applyAlignment="1" applyProtection="1">
      <alignment horizontal="center" vertical="center" wrapText="1"/>
      <protection locked="0"/>
    </xf>
    <xf numFmtId="0" fontId="45" fillId="11" borderId="44" xfId="0" applyFont="1" applyFill="1" applyBorder="1" applyAlignment="1" applyProtection="1">
      <alignment horizontal="center" vertical="center" wrapText="1"/>
      <protection locked="0"/>
    </xf>
    <xf numFmtId="0" fontId="45" fillId="11" borderId="33" xfId="0" applyFont="1" applyFill="1" applyBorder="1" applyAlignment="1" applyProtection="1">
      <alignment horizontal="center" vertical="center" wrapText="1"/>
      <protection locked="0"/>
    </xf>
    <xf numFmtId="0" fontId="45" fillId="11" borderId="45" xfId="0" applyFont="1" applyFill="1" applyBorder="1" applyAlignment="1" applyProtection="1">
      <alignment horizontal="center" vertical="center" wrapText="1"/>
      <protection locked="0"/>
    </xf>
    <xf numFmtId="0" fontId="49" fillId="0" borderId="0" xfId="0" applyFont="1" applyAlignment="1" applyProtection="1">
      <alignment horizontal="center"/>
      <protection locked="0"/>
    </xf>
    <xf numFmtId="0" fontId="45" fillId="12" borderId="18"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wrapText="1"/>
      <protection locked="0"/>
    </xf>
    <xf numFmtId="0" fontId="45" fillId="5" borderId="32" xfId="0" applyFont="1" applyFill="1" applyBorder="1" applyAlignment="1" applyProtection="1">
      <alignment horizontal="center" vertical="center" wrapText="1"/>
      <protection locked="0"/>
    </xf>
    <xf numFmtId="0" fontId="45" fillId="5" borderId="42" xfId="0" applyFont="1" applyFill="1" applyBorder="1" applyAlignment="1" applyProtection="1">
      <alignment horizontal="center" vertical="center" wrapText="1"/>
      <protection locked="0"/>
    </xf>
    <xf numFmtId="0" fontId="45" fillId="5" borderId="43" xfId="0" applyFont="1" applyFill="1" applyBorder="1" applyAlignment="1" applyProtection="1">
      <alignment horizontal="center" vertical="center" wrapText="1"/>
      <protection locked="0"/>
    </xf>
    <xf numFmtId="0" fontId="48" fillId="15" borderId="32" xfId="0" applyFont="1" applyFill="1" applyBorder="1" applyAlignment="1" applyProtection="1">
      <alignment horizontal="center" vertical="center" wrapText="1"/>
      <protection locked="0"/>
    </xf>
    <xf numFmtId="0" fontId="45" fillId="15" borderId="32" xfId="0" applyFont="1" applyFill="1" applyBorder="1" applyAlignment="1" applyProtection="1">
      <alignment horizontal="center" vertical="center" wrapText="1"/>
      <protection locked="0"/>
    </xf>
    <xf numFmtId="0" fontId="45" fillId="5" borderId="6" xfId="0" applyFont="1" applyFill="1" applyBorder="1" applyAlignment="1" applyProtection="1">
      <alignment horizontal="center" vertical="center" textRotation="90" wrapText="1"/>
      <protection locked="0"/>
    </xf>
    <xf numFmtId="0" fontId="45" fillId="5" borderId="43" xfId="0" applyFont="1" applyFill="1" applyBorder="1" applyAlignment="1" applyProtection="1">
      <alignment horizontal="center" vertical="center" textRotation="90" wrapText="1"/>
      <protection locked="0"/>
    </xf>
    <xf numFmtId="0" fontId="45" fillId="5" borderId="42" xfId="0" applyFont="1" applyFill="1" applyBorder="1" applyAlignment="1" applyProtection="1">
      <alignment horizontal="center" vertical="center" textRotation="90" wrapText="1"/>
      <protection locked="0"/>
    </xf>
    <xf numFmtId="0" fontId="45" fillId="5" borderId="47" xfId="0" applyFont="1" applyFill="1" applyBorder="1" applyAlignment="1" applyProtection="1">
      <alignment horizontal="center" vertical="center" wrapText="1"/>
      <protection locked="0"/>
    </xf>
    <xf numFmtId="0" fontId="45" fillId="11" borderId="46" xfId="0" applyFont="1" applyFill="1" applyBorder="1" applyAlignment="1" applyProtection="1">
      <alignment horizontal="center" vertical="center" wrapText="1"/>
      <protection locked="0"/>
    </xf>
    <xf numFmtId="0" fontId="45" fillId="11" borderId="32" xfId="0" applyFont="1" applyFill="1" applyBorder="1" applyAlignment="1" applyProtection="1">
      <alignment horizontal="center" vertical="center" wrapText="1"/>
      <protection locked="0"/>
    </xf>
    <xf numFmtId="0" fontId="45" fillId="11" borderId="47" xfId="0" applyFont="1" applyFill="1" applyBorder="1" applyAlignment="1" applyProtection="1">
      <alignment horizontal="center" vertical="center" wrapText="1"/>
      <protection locked="0"/>
    </xf>
    <xf numFmtId="0" fontId="31" fillId="23" borderId="33" xfId="0" applyFont="1" applyFill="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31" fillId="24" borderId="23" xfId="0" applyFont="1" applyFill="1" applyBorder="1" applyAlignment="1" applyProtection="1">
      <alignment horizontal="justify" vertical="top" wrapText="1"/>
      <protection locked="0"/>
    </xf>
    <xf numFmtId="0" fontId="31" fillId="24" borderId="23" xfId="0" applyFont="1" applyFill="1" applyBorder="1" applyAlignment="1" applyProtection="1">
      <alignment horizontal="center" vertical="center" wrapText="1"/>
      <protection locked="0"/>
    </xf>
    <xf numFmtId="0" fontId="51" fillId="0" borderId="23" xfId="0" applyFont="1" applyBorder="1" applyAlignment="1" applyProtection="1">
      <alignment horizontal="center" vertical="center"/>
      <protection locked="0"/>
    </xf>
    <xf numFmtId="0" fontId="51" fillId="0" borderId="23" xfId="0" applyFont="1" applyBorder="1" applyAlignment="1" applyProtection="1">
      <alignment horizontal="justify" vertical="center" wrapText="1"/>
      <protection locked="0"/>
    </xf>
    <xf numFmtId="0" fontId="51" fillId="0" borderId="24" xfId="0" applyFont="1" applyBorder="1" applyAlignment="1" applyProtection="1">
      <alignment horizontal="center" vertical="center" wrapText="1"/>
      <protection locked="0"/>
    </xf>
    <xf numFmtId="0" fontId="31" fillId="23" borderId="14" xfId="0" applyFont="1" applyFill="1" applyBorder="1" applyAlignment="1" applyProtection="1">
      <alignment horizontal="center" vertical="center" wrapText="1"/>
      <protection locked="0"/>
    </xf>
    <xf numFmtId="0" fontId="51" fillId="0" borderId="12" xfId="0" applyFont="1" applyBorder="1" applyAlignment="1" applyProtection="1">
      <alignment horizontal="center" vertical="center" wrapText="1"/>
      <protection locked="0"/>
    </xf>
    <xf numFmtId="0" fontId="35" fillId="24" borderId="12" xfId="0" applyFont="1" applyFill="1" applyBorder="1" applyAlignment="1" applyProtection="1">
      <alignment horizontal="justify" vertical="top" wrapText="1"/>
      <protection locked="0"/>
    </xf>
    <xf numFmtId="0" fontId="51" fillId="0" borderId="12" xfId="0" applyFont="1" applyBorder="1" applyAlignment="1" applyProtection="1">
      <alignment horizontal="center" vertical="center"/>
      <protection locked="0"/>
    </xf>
    <xf numFmtId="2" fontId="35" fillId="17" borderId="12" xfId="0" applyNumberFormat="1" applyFont="1" applyFill="1" applyBorder="1" applyAlignment="1" applyProtection="1">
      <alignment horizontal="center" vertical="center"/>
      <protection locked="0"/>
    </xf>
    <xf numFmtId="0" fontId="51" fillId="0" borderId="12" xfId="0" applyFont="1" applyBorder="1" applyAlignment="1" applyProtection="1">
      <alignment horizontal="justify" vertical="center" wrapText="1"/>
      <protection locked="0"/>
    </xf>
    <xf numFmtId="0" fontId="51" fillId="0" borderId="26" xfId="0" applyFont="1" applyBorder="1" applyAlignment="1" applyProtection="1">
      <alignment horizontal="center" vertical="center" wrapText="1"/>
      <protection locked="0"/>
    </xf>
    <xf numFmtId="0" fontId="35" fillId="24" borderId="12" xfId="0" applyFont="1" applyFill="1" applyBorder="1" applyAlignment="1" applyProtection="1">
      <alignment horizontal="justify" vertical="top"/>
      <protection locked="0"/>
    </xf>
    <xf numFmtId="0" fontId="31" fillId="24" borderId="12" xfId="0" applyFont="1" applyFill="1" applyBorder="1" applyAlignment="1" applyProtection="1">
      <alignment horizontal="center" vertical="center" wrapText="1"/>
      <protection locked="0"/>
    </xf>
    <xf numFmtId="0" fontId="35" fillId="0" borderId="12" xfId="0" applyFont="1" applyBorder="1" applyProtection="1">
      <protection locked="0"/>
    </xf>
    <xf numFmtId="0" fontId="35" fillId="0" borderId="26" xfId="0" applyFont="1" applyBorder="1" applyProtection="1">
      <protection locked="0"/>
    </xf>
    <xf numFmtId="0" fontId="31" fillId="23" borderId="32" xfId="0" applyFont="1" applyFill="1" applyBorder="1" applyAlignment="1" applyProtection="1">
      <alignment horizontal="center" vertical="center" wrapText="1"/>
      <protection locked="0"/>
    </xf>
    <xf numFmtId="0" fontId="51" fillId="0" borderId="28" xfId="0" applyFont="1" applyBorder="1" applyAlignment="1" applyProtection="1">
      <alignment horizontal="center" vertical="center" wrapText="1"/>
      <protection locked="0"/>
    </xf>
    <xf numFmtId="0" fontId="35" fillId="24" borderId="28" xfId="0" applyFont="1" applyFill="1" applyBorder="1" applyAlignment="1" applyProtection="1">
      <alignment horizontal="justify" vertical="top"/>
      <protection locked="0"/>
    </xf>
    <xf numFmtId="0" fontId="31" fillId="24" borderId="28" xfId="0" applyFont="1" applyFill="1" applyBorder="1" applyAlignment="1" applyProtection="1">
      <alignment horizontal="center" vertical="center" wrapText="1"/>
      <protection locked="0"/>
    </xf>
    <xf numFmtId="0" fontId="51" fillId="0" borderId="28" xfId="0" applyFont="1" applyBorder="1" applyAlignment="1" applyProtection="1">
      <alignment horizontal="center" vertical="center"/>
      <protection locked="0"/>
    </xf>
    <xf numFmtId="2" fontId="35" fillId="17" borderId="28" xfId="0" applyNumberFormat="1" applyFont="1" applyFill="1" applyBorder="1" applyAlignment="1" applyProtection="1">
      <alignment horizontal="center" vertical="center"/>
      <protection locked="0"/>
    </xf>
    <xf numFmtId="0" fontId="35" fillId="0" borderId="28" xfId="0" applyFont="1" applyBorder="1" applyProtection="1">
      <protection locked="0"/>
    </xf>
    <xf numFmtId="0" fontId="35" fillId="0" borderId="29" xfId="0" applyFont="1" applyBorder="1" applyProtection="1">
      <protection locked="0"/>
    </xf>
    <xf numFmtId="0" fontId="49" fillId="24" borderId="12" xfId="0" applyFont="1" applyFill="1" applyBorder="1" applyAlignment="1" applyProtection="1">
      <alignment horizontal="justify" vertical="top" wrapText="1"/>
      <protection locked="0"/>
    </xf>
    <xf numFmtId="0" fontId="51" fillId="24" borderId="12" xfId="0" applyFont="1" applyFill="1" applyBorder="1" applyAlignment="1" applyProtection="1">
      <alignment horizontal="center" vertical="center" wrapText="1"/>
      <protection locked="0"/>
    </xf>
    <xf numFmtId="0" fontId="49" fillId="24" borderId="12" xfId="0" applyFont="1" applyFill="1" applyBorder="1" applyAlignment="1" applyProtection="1">
      <alignment horizontal="justify" vertical="top"/>
      <protection locked="0"/>
    </xf>
    <xf numFmtId="0" fontId="49" fillId="24" borderId="28" xfId="0" applyFont="1" applyFill="1" applyBorder="1" applyAlignment="1" applyProtection="1">
      <alignment horizontal="justify" vertical="top"/>
      <protection locked="0"/>
    </xf>
    <xf numFmtId="0" fontId="51" fillId="24" borderId="28" xfId="0" applyFont="1" applyFill="1" applyBorder="1" applyAlignment="1" applyProtection="1">
      <alignment horizontal="center" vertical="center" wrapText="1"/>
      <protection locked="0"/>
    </xf>
    <xf numFmtId="0" fontId="51" fillId="24" borderId="23" xfId="0" applyFont="1" applyFill="1" applyBorder="1" applyAlignment="1" applyProtection="1">
      <alignment horizontal="justify" vertical="top" wrapText="1"/>
      <protection locked="0"/>
    </xf>
    <xf numFmtId="0" fontId="51" fillId="24" borderId="23" xfId="0" applyFont="1" applyFill="1" applyBorder="1" applyAlignment="1" applyProtection="1">
      <alignment horizontal="center" vertical="center" wrapText="1"/>
      <protection locked="0"/>
    </xf>
    <xf numFmtId="0" fontId="13" fillId="23" borderId="23" xfId="0" applyFont="1" applyFill="1" applyBorder="1" applyAlignment="1" applyProtection="1">
      <alignment horizontal="center" vertical="center"/>
      <protection locked="0"/>
    </xf>
    <xf numFmtId="0" fontId="50" fillId="23" borderId="23" xfId="0" applyFont="1" applyFill="1" applyBorder="1" applyAlignment="1" applyProtection="1">
      <alignment horizontal="center" vertical="center"/>
      <protection locked="0"/>
    </xf>
    <xf numFmtId="0" fontId="17" fillId="12" borderId="53" xfId="0" applyFont="1" applyFill="1" applyBorder="1" applyAlignment="1" applyProtection="1">
      <alignment horizontal="center" vertical="center"/>
      <protection locked="0"/>
    </xf>
    <xf numFmtId="0" fontId="17" fillId="12" borderId="53" xfId="0" applyFont="1" applyFill="1" applyBorder="1" applyAlignment="1" applyProtection="1">
      <alignment horizontal="center" vertical="center" wrapText="1"/>
      <protection locked="0"/>
    </xf>
    <xf numFmtId="0" fontId="17" fillId="5" borderId="14" xfId="0" applyFont="1" applyFill="1" applyBorder="1" applyAlignment="1" applyProtection="1">
      <alignment horizontal="center" vertical="center" wrapText="1"/>
      <protection locked="0"/>
    </xf>
    <xf numFmtId="0" fontId="17" fillId="5" borderId="30"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0" fillId="15" borderId="1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textRotation="90" wrapText="1"/>
      <protection locked="0"/>
    </xf>
    <xf numFmtId="0" fontId="17" fillId="5" borderId="31" xfId="0" applyFont="1" applyFill="1" applyBorder="1" applyAlignment="1" applyProtection="1">
      <alignment horizontal="center" vertical="center" textRotation="90" wrapText="1"/>
      <protection locked="0"/>
    </xf>
    <xf numFmtId="0" fontId="17" fillId="5" borderId="30" xfId="0" applyFont="1" applyFill="1" applyBorder="1" applyAlignment="1" applyProtection="1">
      <alignment horizontal="center" vertical="center" textRotation="90" wrapText="1"/>
      <protection locked="0"/>
    </xf>
    <xf numFmtId="0" fontId="17" fillId="5" borderId="54" xfId="0" applyFont="1" applyFill="1" applyBorder="1" applyAlignment="1" applyProtection="1">
      <alignment horizontal="center" vertical="center" wrapText="1"/>
      <protection locked="0"/>
    </xf>
    <xf numFmtId="0" fontId="17" fillId="11" borderId="55" xfId="0" applyFont="1" applyFill="1" applyBorder="1" applyAlignment="1" applyProtection="1">
      <alignment horizontal="center" vertical="center" wrapText="1"/>
      <protection locked="0"/>
    </xf>
    <xf numFmtId="0" fontId="17" fillId="11" borderId="14" xfId="0" applyFont="1" applyFill="1" applyBorder="1" applyAlignment="1" applyProtection="1">
      <alignment horizontal="center" vertical="center" wrapText="1"/>
      <protection locked="0"/>
    </xf>
    <xf numFmtId="0" fontId="17" fillId="11" borderId="54"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24"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28" xfId="0" applyFont="1" applyBorder="1" applyAlignment="1" applyProtection="1">
      <alignment horizontal="center" vertical="center" wrapText="1"/>
      <protection locked="0"/>
    </xf>
    <xf numFmtId="0" fontId="8" fillId="24" borderId="28" xfId="0" applyFont="1" applyFill="1" applyBorder="1" applyAlignment="1" applyProtection="1">
      <alignment horizontal="center" vertical="center" wrapText="1"/>
      <protection locked="0"/>
    </xf>
    <xf numFmtId="0" fontId="8" fillId="0" borderId="28" xfId="0" applyFont="1" applyBorder="1" applyAlignment="1" applyProtection="1">
      <alignment horizontal="center" vertical="center"/>
      <protection locked="0"/>
    </xf>
    <xf numFmtId="2" fontId="55" fillId="17" borderId="23" xfId="0" applyNumberFormat="1" applyFont="1" applyFill="1" applyBorder="1" applyAlignment="1" applyProtection="1">
      <alignment horizontal="center" vertical="center"/>
      <protection locked="0"/>
    </xf>
    <xf numFmtId="0" fontId="55" fillId="0" borderId="0" xfId="0" applyFont="1" applyProtection="1">
      <protection locked="0"/>
    </xf>
    <xf numFmtId="0" fontId="54" fillId="0" borderId="12" xfId="0" applyFont="1" applyBorder="1" applyAlignment="1" applyProtection="1">
      <alignment horizontal="center" vertical="center" wrapText="1"/>
      <protection locked="0"/>
    </xf>
    <xf numFmtId="2" fontId="55" fillId="17" borderId="12" xfId="0" applyNumberFormat="1" applyFont="1" applyFill="1" applyBorder="1" applyAlignment="1" applyProtection="1">
      <alignment horizontal="center" vertical="center"/>
      <protection locked="0"/>
    </xf>
    <xf numFmtId="0" fontId="56" fillId="0" borderId="0" xfId="0" applyFont="1" applyProtection="1">
      <protection locked="0"/>
    </xf>
    <xf numFmtId="0" fontId="56" fillId="0" borderId="12" xfId="0" applyFont="1" applyBorder="1" applyProtection="1">
      <protection locked="0"/>
    </xf>
    <xf numFmtId="0" fontId="56" fillId="0" borderId="26" xfId="0" applyFont="1" applyBorder="1" applyProtection="1">
      <protection locked="0"/>
    </xf>
    <xf numFmtId="0" fontId="54" fillId="0" borderId="49" xfId="0" applyFont="1" applyBorder="1" applyAlignment="1" applyProtection="1">
      <alignment horizontal="center" vertical="center" wrapText="1"/>
      <protection locked="0"/>
    </xf>
    <xf numFmtId="0" fontId="14" fillId="24" borderId="49" xfId="0" applyFont="1" applyFill="1" applyBorder="1" applyAlignment="1" applyProtection="1">
      <alignment horizontal="justify" vertical="top"/>
      <protection locked="0"/>
    </xf>
    <xf numFmtId="0" fontId="54" fillId="24" borderId="49" xfId="0" applyFont="1" applyFill="1" applyBorder="1" applyAlignment="1" applyProtection="1">
      <alignment horizontal="center" vertical="center" wrapText="1"/>
      <protection locked="0"/>
    </xf>
    <xf numFmtId="0" fontId="54" fillId="0" borderId="49" xfId="0" applyFont="1" applyBorder="1" applyAlignment="1" applyProtection="1">
      <alignment horizontal="center" vertical="center"/>
      <protection locked="0"/>
    </xf>
    <xf numFmtId="2" fontId="57" fillId="17" borderId="49" xfId="0" applyNumberFormat="1" applyFont="1" applyFill="1" applyBorder="1" applyAlignment="1" applyProtection="1">
      <alignment horizontal="center" vertical="center"/>
      <protection locked="0"/>
    </xf>
    <xf numFmtId="0" fontId="58" fillId="0" borderId="49" xfId="0" applyFont="1" applyBorder="1" applyProtection="1">
      <protection locked="0"/>
    </xf>
    <xf numFmtId="0" fontId="58" fillId="0" borderId="50" xfId="0" applyFont="1" applyBorder="1" applyProtection="1">
      <protection locked="0"/>
    </xf>
    <xf numFmtId="0" fontId="58" fillId="0" borderId="0" xfId="0" applyFont="1" applyProtection="1">
      <protection locked="0"/>
    </xf>
    <xf numFmtId="0" fontId="8" fillId="0" borderId="23" xfId="0" applyFont="1" applyBorder="1" applyAlignment="1" applyProtection="1">
      <alignment horizontal="center" vertical="center" wrapText="1"/>
      <protection locked="0"/>
    </xf>
    <xf numFmtId="0" fontId="8" fillId="24" borderId="23" xfId="0" applyFont="1" applyFill="1" applyBorder="1" applyAlignment="1" applyProtection="1">
      <alignment horizontal="justify" vertical="top" wrapText="1"/>
      <protection locked="0"/>
    </xf>
    <xf numFmtId="0" fontId="8" fillId="0" borderId="23" xfId="0" applyFont="1" applyBorder="1" applyAlignment="1" applyProtection="1">
      <alignment horizontal="center" vertical="center"/>
      <protection locked="0"/>
    </xf>
    <xf numFmtId="0" fontId="59" fillId="0" borderId="0" xfId="0" applyFont="1" applyProtection="1">
      <protection locked="0"/>
    </xf>
    <xf numFmtId="0" fontId="60" fillId="0" borderId="12" xfId="0" applyFont="1" applyBorder="1" applyAlignment="1" applyProtection="1">
      <alignment horizontal="justify" vertical="center" wrapText="1"/>
      <protection locked="0"/>
    </xf>
    <xf numFmtId="0" fontId="60" fillId="0" borderId="12" xfId="0" applyFont="1" applyBorder="1" applyAlignment="1" applyProtection="1">
      <alignment horizontal="center" vertical="center" wrapText="1"/>
      <protection locked="0"/>
    </xf>
    <xf numFmtId="0" fontId="60" fillId="0" borderId="26" xfId="0" applyFont="1" applyBorder="1" applyAlignment="1" applyProtection="1">
      <alignment horizontal="center" vertical="center" wrapText="1"/>
      <protection locked="0"/>
    </xf>
    <xf numFmtId="0" fontId="61" fillId="0" borderId="0" xfId="0" applyFont="1" applyProtection="1">
      <protection locked="0"/>
    </xf>
    <xf numFmtId="0" fontId="61" fillId="0" borderId="12" xfId="0" applyFont="1" applyBorder="1" applyProtection="1">
      <protection locked="0"/>
    </xf>
    <xf numFmtId="0" fontId="61" fillId="0" borderId="26" xfId="0" applyFont="1" applyBorder="1" applyProtection="1">
      <protection locked="0"/>
    </xf>
    <xf numFmtId="0" fontId="61" fillId="0" borderId="28" xfId="0" applyFont="1" applyBorder="1" applyProtection="1">
      <protection locked="0"/>
    </xf>
    <xf numFmtId="0" fontId="61" fillId="0" borderId="29" xfId="0" applyFont="1" applyBorder="1" applyProtection="1">
      <protection locked="0"/>
    </xf>
    <xf numFmtId="2" fontId="57" fillId="17" borderId="13" xfId="0" applyNumberFormat="1" applyFont="1" applyFill="1" applyBorder="1" applyAlignment="1" applyProtection="1">
      <alignment horizontal="center" vertical="center"/>
      <protection locked="0"/>
    </xf>
    <xf numFmtId="0" fontId="57" fillId="0" borderId="0" xfId="0" applyFont="1" applyProtection="1">
      <protection locked="0"/>
    </xf>
    <xf numFmtId="0" fontId="54" fillId="24" borderId="12" xfId="0" applyFont="1" applyFill="1" applyBorder="1" applyAlignment="1" applyProtection="1">
      <alignment horizontal="justify" vertical="top" wrapText="1"/>
      <protection locked="0"/>
    </xf>
    <xf numFmtId="0" fontId="54" fillId="24" borderId="12" xfId="0" applyFont="1" applyFill="1" applyBorder="1" applyAlignment="1" applyProtection="1">
      <alignment horizontal="center" vertical="center" wrapText="1"/>
      <protection locked="0"/>
    </xf>
    <xf numFmtId="0" fontId="54" fillId="0" borderId="12" xfId="0" applyFont="1" applyBorder="1" applyAlignment="1" applyProtection="1">
      <alignment horizontal="center" vertical="center"/>
      <protection locked="0"/>
    </xf>
    <xf numFmtId="2" fontId="57" fillId="17" borderId="12" xfId="0" applyNumberFormat="1" applyFont="1" applyFill="1" applyBorder="1" applyAlignment="1" applyProtection="1">
      <alignment horizontal="center" vertical="center"/>
      <protection locked="0"/>
    </xf>
    <xf numFmtId="0" fontId="54" fillId="0" borderId="12" xfId="0" applyFont="1" applyBorder="1" applyAlignment="1" applyProtection="1">
      <alignment horizontal="justify" vertical="center" wrapText="1"/>
      <protection locked="0"/>
    </xf>
    <xf numFmtId="0" fontId="54" fillId="0" borderId="26" xfId="0" applyFont="1" applyBorder="1" applyAlignment="1" applyProtection="1">
      <alignment horizontal="center" vertical="center" wrapText="1"/>
      <protection locked="0"/>
    </xf>
    <xf numFmtId="0" fontId="64" fillId="0" borderId="23" xfId="0" applyFont="1" applyBorder="1" applyAlignment="1" applyProtection="1">
      <alignment horizontal="center" vertical="center" wrapText="1"/>
      <protection locked="0"/>
    </xf>
    <xf numFmtId="0" fontId="64" fillId="24" borderId="23" xfId="0" applyFont="1" applyFill="1" applyBorder="1" applyAlignment="1" applyProtection="1">
      <alignment horizontal="justify" vertical="top" wrapText="1"/>
      <protection locked="0"/>
    </xf>
    <xf numFmtId="0" fontId="64" fillId="24" borderId="12" xfId="0" applyFont="1" applyFill="1" applyBorder="1" applyAlignment="1" applyProtection="1">
      <alignment horizontal="center" vertical="center" wrapText="1"/>
      <protection locked="0"/>
    </xf>
    <xf numFmtId="0" fontId="64" fillId="24" borderId="23" xfId="0" applyFont="1" applyFill="1" applyBorder="1" applyAlignment="1" applyProtection="1">
      <alignment horizontal="center" vertical="center" wrapText="1"/>
      <protection locked="0"/>
    </xf>
    <xf numFmtId="0" fontId="64" fillId="0" borderId="23" xfId="0" applyFont="1" applyBorder="1" applyAlignment="1" applyProtection="1">
      <alignment horizontal="center" vertical="center"/>
      <protection locked="0"/>
    </xf>
    <xf numFmtId="2" fontId="66" fillId="17" borderId="23" xfId="0" applyNumberFormat="1" applyFont="1" applyFill="1" applyBorder="1" applyAlignment="1" applyProtection="1">
      <alignment horizontal="center" vertical="center"/>
      <protection locked="0"/>
    </xf>
    <xf numFmtId="0" fontId="64" fillId="0" borderId="23" xfId="0" applyFont="1" applyBorder="1" applyAlignment="1" applyProtection="1">
      <alignment horizontal="justify" vertical="center" wrapText="1"/>
      <protection locked="0"/>
    </xf>
    <xf numFmtId="0" fontId="64" fillId="0" borderId="24" xfId="0" applyFont="1" applyBorder="1" applyAlignment="1" applyProtection="1">
      <alignment horizontal="center" vertical="center" wrapText="1"/>
      <protection locked="0"/>
    </xf>
    <xf numFmtId="0" fontId="66" fillId="0" borderId="0" xfId="0" applyFont="1" applyProtection="1">
      <protection locked="0"/>
    </xf>
    <xf numFmtId="0" fontId="64" fillId="0" borderId="12" xfId="0" applyFont="1" applyBorder="1" applyAlignment="1" applyProtection="1">
      <alignment horizontal="center" vertical="center" wrapText="1"/>
      <protection locked="0"/>
    </xf>
    <xf numFmtId="0" fontId="64" fillId="24" borderId="12" xfId="0" applyFont="1" applyFill="1" applyBorder="1" applyAlignment="1" applyProtection="1">
      <alignment horizontal="justify" vertical="top" wrapText="1"/>
      <protection locked="0"/>
    </xf>
    <xf numFmtId="0" fontId="64" fillId="0" borderId="12" xfId="0" applyFont="1" applyBorder="1" applyAlignment="1" applyProtection="1">
      <alignment horizontal="center" vertical="center"/>
      <protection locked="0"/>
    </xf>
    <xf numFmtId="2" fontId="66" fillId="17" borderId="12" xfId="0" applyNumberFormat="1" applyFont="1" applyFill="1" applyBorder="1" applyAlignment="1" applyProtection="1">
      <alignment horizontal="center" vertical="center"/>
      <protection locked="0"/>
    </xf>
    <xf numFmtId="0" fontId="64" fillId="0" borderId="12" xfId="0" applyFont="1" applyBorder="1" applyAlignment="1" applyProtection="1">
      <alignment horizontal="justify" vertical="center" wrapText="1"/>
      <protection locked="0"/>
    </xf>
    <xf numFmtId="0" fontId="64" fillId="0" borderId="26" xfId="0" applyFont="1" applyBorder="1" applyAlignment="1" applyProtection="1">
      <alignment horizontal="center" vertical="center" wrapText="1"/>
      <protection locked="0"/>
    </xf>
    <xf numFmtId="0" fontId="67" fillId="0" borderId="0" xfId="0" applyFont="1" applyProtection="1">
      <protection locked="0"/>
    </xf>
    <xf numFmtId="0" fontId="64" fillId="24" borderId="12" xfId="0" applyFont="1" applyFill="1" applyBorder="1" applyAlignment="1" applyProtection="1">
      <alignment horizontal="justify" vertical="top"/>
      <protection locked="0"/>
    </xf>
    <xf numFmtId="0" fontId="67" fillId="0" borderId="12" xfId="0" applyFont="1" applyBorder="1" applyProtection="1">
      <protection locked="0"/>
    </xf>
    <xf numFmtId="0" fontId="67" fillId="0" borderId="26" xfId="0" applyFont="1" applyBorder="1" applyProtection="1">
      <protection locked="0"/>
    </xf>
    <xf numFmtId="0" fontId="64" fillId="0" borderId="28" xfId="0" applyFont="1" applyBorder="1" applyAlignment="1" applyProtection="1">
      <alignment horizontal="center" vertical="center" wrapText="1"/>
      <protection locked="0"/>
    </xf>
    <xf numFmtId="0" fontId="64" fillId="24" borderId="28" xfId="0" applyFont="1" applyFill="1" applyBorder="1" applyAlignment="1" applyProtection="1">
      <alignment horizontal="justify" vertical="top"/>
      <protection locked="0"/>
    </xf>
    <xf numFmtId="0" fontId="64" fillId="24" borderId="28" xfId="0" applyFont="1" applyFill="1" applyBorder="1" applyAlignment="1" applyProtection="1">
      <alignment horizontal="center" vertical="center" wrapText="1"/>
      <protection locked="0"/>
    </xf>
    <xf numFmtId="0" fontId="64" fillId="0" borderId="28" xfId="0" applyFont="1" applyBorder="1" applyAlignment="1" applyProtection="1">
      <alignment horizontal="center" vertical="center"/>
      <protection locked="0"/>
    </xf>
    <xf numFmtId="2" fontId="66" fillId="17" borderId="28" xfId="0" applyNumberFormat="1" applyFont="1" applyFill="1" applyBorder="1" applyAlignment="1" applyProtection="1">
      <alignment horizontal="center" vertical="center"/>
      <protection locked="0"/>
    </xf>
    <xf numFmtId="0" fontId="67" fillId="0" borderId="28" xfId="0" applyFont="1" applyBorder="1" applyProtection="1">
      <protection locked="0"/>
    </xf>
    <xf numFmtId="0" fontId="67" fillId="0" borderId="29" xfId="0" applyFont="1" applyBorder="1" applyProtection="1">
      <protection locked="0"/>
    </xf>
    <xf numFmtId="0" fontId="17" fillId="25" borderId="34" xfId="0" applyFont="1" applyFill="1" applyBorder="1" applyAlignment="1" applyProtection="1">
      <alignment vertical="center" wrapText="1"/>
      <protection locked="0"/>
    </xf>
    <xf numFmtId="0" fontId="17" fillId="5" borderId="33" xfId="0" applyFont="1" applyFill="1" applyBorder="1" applyAlignment="1" applyProtection="1">
      <alignment vertical="center" wrapText="1"/>
      <protection locked="0"/>
    </xf>
    <xf numFmtId="0" fontId="17" fillId="5" borderId="44" xfId="0" applyFont="1" applyFill="1" applyBorder="1" applyAlignment="1" applyProtection="1">
      <alignment vertical="center" textRotation="90" wrapText="1"/>
      <protection locked="0"/>
    </xf>
    <xf numFmtId="0" fontId="17" fillId="5" borderId="33" xfId="0" applyFont="1" applyFill="1" applyBorder="1" applyAlignment="1" applyProtection="1">
      <alignment vertical="center" textRotation="90" wrapText="1"/>
      <protection locked="0"/>
    </xf>
    <xf numFmtId="0" fontId="13" fillId="23" borderId="13"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wrapText="1"/>
      <protection locked="0"/>
    </xf>
    <xf numFmtId="2" fontId="55" fillId="17" borderId="13" xfId="0" applyNumberFormat="1" applyFont="1" applyFill="1" applyBorder="1" applyAlignment="1" applyProtection="1">
      <alignment horizontal="center" vertical="center"/>
      <protection locked="0"/>
    </xf>
    <xf numFmtId="0" fontId="14" fillId="0" borderId="13" xfId="0" applyFont="1" applyBorder="1" applyAlignment="1" applyProtection="1">
      <alignment horizontal="justify" vertical="top" wrapText="1"/>
      <protection locked="0"/>
    </xf>
    <xf numFmtId="0" fontId="58" fillId="24" borderId="12" xfId="0" applyFont="1" applyFill="1" applyBorder="1" applyProtection="1">
      <protection locked="0"/>
    </xf>
    <xf numFmtId="0" fontId="58" fillId="0" borderId="12" xfId="0" applyFont="1" applyBorder="1" applyProtection="1">
      <protection locked="0"/>
    </xf>
    <xf numFmtId="0" fontId="58" fillId="0" borderId="26" xfId="0" applyFont="1" applyBorder="1" applyProtection="1">
      <protection locked="0"/>
    </xf>
    <xf numFmtId="2" fontId="55" fillId="17" borderId="28" xfId="0" applyNumberFormat="1" applyFont="1" applyFill="1" applyBorder="1" applyAlignment="1" applyProtection="1">
      <alignment horizontal="center" vertical="center"/>
      <protection locked="0"/>
    </xf>
    <xf numFmtId="0" fontId="56" fillId="0" borderId="28" xfId="0" applyFont="1" applyBorder="1" applyProtection="1">
      <protection locked="0"/>
    </xf>
    <xf numFmtId="0" fontId="56" fillId="0" borderId="29" xfId="0" applyFont="1" applyBorder="1" applyProtection="1">
      <protection locked="0"/>
    </xf>
    <xf numFmtId="0" fontId="14" fillId="24" borderId="49" xfId="0" applyFont="1" applyFill="1" applyBorder="1" applyAlignment="1" applyProtection="1">
      <alignment horizontal="justify" vertical="top" wrapText="1"/>
      <protection locked="0"/>
    </xf>
    <xf numFmtId="14" fontId="14" fillId="0" borderId="24" xfId="0" applyNumberFormat="1" applyFont="1" applyBorder="1" applyAlignment="1" applyProtection="1">
      <alignment horizontal="center" vertical="center" wrapText="1"/>
      <protection locked="0"/>
    </xf>
    <xf numFmtId="0" fontId="8" fillId="24" borderId="12" xfId="0" applyFont="1" applyFill="1" applyBorder="1" applyAlignment="1" applyProtection="1">
      <alignment horizontal="justify" vertical="center" wrapText="1"/>
      <protection locked="0"/>
    </xf>
    <xf numFmtId="0" fontId="14" fillId="24" borderId="14" xfId="0" applyFont="1" applyFill="1" applyBorder="1" applyAlignment="1" applyProtection="1">
      <alignment horizontal="justify" vertical="top" wrapText="1"/>
      <protection locked="0"/>
    </xf>
    <xf numFmtId="0" fontId="8" fillId="26" borderId="57" xfId="0" applyFont="1" applyFill="1" applyBorder="1" applyAlignment="1" applyProtection="1">
      <alignment horizontal="left" vertical="top" wrapText="1"/>
      <protection locked="0"/>
    </xf>
    <xf numFmtId="0" fontId="60" fillId="24" borderId="12" xfId="0" applyFont="1" applyFill="1" applyBorder="1" applyAlignment="1" applyProtection="1">
      <alignment horizontal="justify" vertical="top" wrapText="1"/>
      <protection locked="0"/>
    </xf>
    <xf numFmtId="0" fontId="60" fillId="24" borderId="12" xfId="0" applyFont="1" applyFill="1" applyBorder="1" applyAlignment="1" applyProtection="1">
      <alignment horizontal="center" vertical="center" wrapText="1"/>
      <protection locked="0"/>
    </xf>
    <xf numFmtId="0" fontId="60" fillId="0" borderId="12" xfId="0" applyFont="1" applyBorder="1" applyAlignment="1" applyProtection="1">
      <alignment horizontal="center" vertical="center"/>
      <protection locked="0"/>
    </xf>
    <xf numFmtId="0" fontId="54" fillId="24" borderId="28" xfId="0" applyFont="1" applyFill="1" applyBorder="1" applyAlignment="1" applyProtection="1">
      <alignment horizontal="justify" vertical="top" wrapText="1"/>
      <protection locked="0"/>
    </xf>
    <xf numFmtId="0" fontId="60" fillId="0" borderId="28" xfId="0" applyFont="1" applyBorder="1" applyAlignment="1" applyProtection="1">
      <alignment horizontal="center" vertical="center"/>
      <protection locked="0"/>
    </xf>
    <xf numFmtId="0" fontId="60" fillId="0" borderId="28" xfId="0" applyFont="1" applyBorder="1" applyAlignment="1" applyProtection="1">
      <alignment horizontal="center" vertical="center" wrapText="1"/>
      <protection locked="0"/>
    </xf>
    <xf numFmtId="0" fontId="60" fillId="24" borderId="28" xfId="0" applyFont="1" applyFill="1" applyBorder="1" applyAlignment="1" applyProtection="1">
      <alignment horizontal="justify" vertical="top" wrapText="1"/>
      <protection locked="0"/>
    </xf>
    <xf numFmtId="0" fontId="60" fillId="24" borderId="28" xfId="0" applyFont="1" applyFill="1" applyBorder="1" applyAlignment="1" applyProtection="1">
      <alignment horizontal="center" vertical="center" wrapText="1"/>
      <protection locked="0"/>
    </xf>
    <xf numFmtId="0" fontId="8" fillId="26" borderId="56" xfId="0" applyFont="1" applyFill="1" applyBorder="1" applyAlignment="1" applyProtection="1">
      <alignment horizontal="left" vertical="center" wrapText="1"/>
      <protection locked="0"/>
    </xf>
    <xf numFmtId="0" fontId="8" fillId="26" borderId="56" xfId="0" applyFont="1" applyFill="1" applyBorder="1" applyAlignment="1" applyProtection="1">
      <alignment horizontal="center" vertical="center" wrapText="1"/>
      <protection locked="0"/>
    </xf>
    <xf numFmtId="0" fontId="8" fillId="26" borderId="57" xfId="0" applyFont="1" applyFill="1" applyBorder="1" applyAlignment="1" applyProtection="1">
      <alignment horizontal="center" vertical="center" wrapText="1"/>
      <protection locked="0"/>
    </xf>
    <xf numFmtId="1" fontId="15" fillId="18" borderId="33" xfId="0" applyNumberFormat="1" applyFont="1" applyFill="1" applyBorder="1" applyAlignment="1">
      <alignment horizontal="center" vertical="center" wrapText="1"/>
    </xf>
    <xf numFmtId="1" fontId="15" fillId="18" borderId="14" xfId="0" applyNumberFormat="1" applyFont="1" applyFill="1" applyBorder="1" applyAlignment="1">
      <alignment horizontal="center" vertical="center" wrapText="1"/>
    </xf>
    <xf numFmtId="1" fontId="15" fillId="18" borderId="32" xfId="0" applyNumberFormat="1" applyFont="1" applyFill="1" applyBorder="1" applyAlignment="1">
      <alignment horizontal="center" vertical="center" wrapText="1"/>
    </xf>
    <xf numFmtId="0" fontId="13" fillId="0" borderId="33" xfId="0" applyFont="1" applyBorder="1" applyAlignment="1">
      <alignment horizontal="center" vertical="center"/>
    </xf>
    <xf numFmtId="0" fontId="13" fillId="0" borderId="14" xfId="0" applyFont="1" applyBorder="1" applyAlignment="1">
      <alignment horizontal="center" vertical="center"/>
    </xf>
    <xf numFmtId="0" fontId="13" fillId="0" borderId="32" xfId="0" applyFont="1" applyBorder="1" applyAlignment="1">
      <alignment horizontal="center" vertical="center"/>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1" fontId="15" fillId="18" borderId="13" xfId="0" applyNumberFormat="1" applyFont="1" applyFill="1" applyBorder="1" applyAlignment="1">
      <alignment horizontal="center" vertical="center" wrapText="1"/>
    </xf>
    <xf numFmtId="1" fontId="15" fillId="18" borderId="12" xfId="0" applyNumberFormat="1" applyFont="1" applyFill="1" applyBorder="1" applyAlignment="1">
      <alignment horizontal="center" vertical="center" wrapText="1"/>
    </xf>
    <xf numFmtId="1" fontId="15" fillId="18" borderId="28" xfId="0" applyNumberFormat="1" applyFont="1" applyFill="1" applyBorder="1" applyAlignment="1">
      <alignment horizontal="center" vertical="center" wrapText="1"/>
    </xf>
    <xf numFmtId="1" fontId="15" fillId="18" borderId="23" xfId="0" applyNumberFormat="1"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12" xfId="0" applyFont="1" applyFill="1" applyBorder="1" applyAlignment="1">
      <alignment horizontal="center" vertical="center"/>
    </xf>
    <xf numFmtId="0" fontId="13" fillId="18" borderId="28" xfId="0" applyFont="1" applyFill="1" applyBorder="1" applyAlignment="1">
      <alignment horizontal="center" vertical="center"/>
    </xf>
    <xf numFmtId="0" fontId="13" fillId="18" borderId="13"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23" borderId="13" xfId="0" applyFont="1" applyFill="1" applyBorder="1" applyAlignment="1" applyProtection="1">
      <alignment horizontal="center" vertical="center" wrapText="1"/>
      <protection locked="0"/>
    </xf>
    <xf numFmtId="0" fontId="13" fillId="23" borderId="12" xfId="0" applyFont="1" applyFill="1" applyBorder="1" applyAlignment="1" applyProtection="1">
      <alignment horizontal="center" vertical="center" wrapText="1"/>
      <protection locked="0"/>
    </xf>
    <xf numFmtId="0" fontId="13" fillId="23" borderId="28" xfId="0" applyFont="1" applyFill="1" applyBorder="1" applyAlignment="1" applyProtection="1">
      <alignment horizontal="center" vertical="center" wrapText="1"/>
      <protection locked="0"/>
    </xf>
    <xf numFmtId="0" fontId="14" fillId="23" borderId="23" xfId="0" applyFont="1" applyFill="1" applyBorder="1" applyAlignment="1" applyProtection="1">
      <alignment horizontal="center" vertical="center" wrapText="1"/>
      <protection locked="0"/>
    </xf>
    <xf numFmtId="0" fontId="14" fillId="23" borderId="12" xfId="0" applyFont="1" applyFill="1" applyBorder="1" applyAlignment="1" applyProtection="1">
      <alignment horizontal="center" vertical="center" wrapText="1"/>
      <protection locked="0"/>
    </xf>
    <xf numFmtId="0" fontId="14" fillId="23" borderId="28"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1" fontId="14" fillId="0" borderId="23" xfId="0" applyNumberFormat="1" applyFont="1" applyBorder="1" applyAlignment="1" applyProtection="1">
      <alignment horizontal="center" vertical="center" wrapText="1"/>
      <protection locked="0"/>
    </xf>
    <xf numFmtId="1" fontId="14" fillId="0" borderId="12" xfId="0" applyNumberFormat="1" applyFont="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0" fontId="13" fillId="2" borderId="22"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3" borderId="23" xfId="0" applyFont="1" applyFill="1" applyBorder="1" applyAlignment="1" applyProtection="1">
      <alignment horizontal="center" vertical="center"/>
      <protection locked="0"/>
    </xf>
    <xf numFmtId="0" fontId="13" fillId="23" borderId="12" xfId="0" applyFont="1" applyFill="1" applyBorder="1" applyAlignment="1" applyProtection="1">
      <alignment horizontal="center" vertical="center"/>
      <protection locked="0"/>
    </xf>
    <xf numFmtId="0" fontId="13" fillId="23" borderId="28" xfId="0" applyFont="1" applyFill="1" applyBorder="1" applyAlignment="1" applyProtection="1">
      <alignment horizontal="center" vertical="center"/>
      <protection locked="0"/>
    </xf>
    <xf numFmtId="0" fontId="13" fillId="23" borderId="23" xfId="0" applyFont="1" applyFill="1" applyBorder="1" applyAlignment="1" applyProtection="1">
      <alignment horizontal="center" vertical="center" wrapText="1"/>
      <protection locked="0"/>
    </xf>
    <xf numFmtId="0" fontId="13" fillId="23" borderId="23" xfId="3" applyNumberFormat="1" applyFont="1" applyFill="1" applyBorder="1" applyAlignment="1" applyProtection="1">
      <alignment horizontal="center" vertical="center" wrapText="1"/>
      <protection locked="0"/>
    </xf>
    <xf numFmtId="0" fontId="13" fillId="23" borderId="12" xfId="3" applyNumberFormat="1" applyFont="1" applyFill="1" applyBorder="1" applyAlignment="1" applyProtection="1">
      <alignment horizontal="center" vertical="center" wrapText="1"/>
      <protection locked="0"/>
    </xf>
    <xf numFmtId="0" fontId="13" fillId="23" borderId="28" xfId="3" applyNumberFormat="1" applyFont="1" applyFill="1" applyBorder="1" applyAlignment="1" applyProtection="1">
      <alignment horizontal="center" vertical="center" wrapText="1"/>
      <protection locked="0"/>
    </xf>
    <xf numFmtId="0" fontId="14" fillId="23" borderId="33" xfId="0" applyFont="1" applyFill="1" applyBorder="1" applyAlignment="1" applyProtection="1">
      <alignment horizontal="center" vertical="center" wrapText="1"/>
      <protection locked="0"/>
    </xf>
    <xf numFmtId="0" fontId="14" fillId="23" borderId="14" xfId="0" applyFont="1" applyFill="1" applyBorder="1" applyAlignment="1" applyProtection="1">
      <alignment horizontal="center" vertical="center" wrapText="1"/>
      <protection locked="0"/>
    </xf>
    <xf numFmtId="0" fontId="14" fillId="23" borderId="32" xfId="0" applyFont="1" applyFill="1" applyBorder="1" applyAlignment="1" applyProtection="1">
      <alignment horizontal="center" vertical="center" wrapText="1"/>
      <protection locked="0"/>
    </xf>
    <xf numFmtId="0" fontId="13" fillId="24" borderId="23" xfId="0" applyFont="1" applyFill="1" applyBorder="1" applyAlignment="1">
      <alignment horizontal="center" vertical="center" wrapText="1"/>
    </xf>
    <xf numFmtId="0" fontId="13" fillId="24" borderId="12" xfId="0" applyFont="1" applyFill="1" applyBorder="1" applyAlignment="1">
      <alignment horizontal="center" vertical="center" wrapText="1"/>
    </xf>
    <xf numFmtId="0" fontId="13" fillId="24" borderId="28" xfId="0" applyFont="1" applyFill="1" applyBorder="1" applyAlignment="1">
      <alignment horizontal="center" vertical="center" wrapText="1"/>
    </xf>
    <xf numFmtId="0" fontId="13" fillId="0" borderId="13" xfId="0" applyFont="1" applyBorder="1" applyAlignment="1">
      <alignment horizontal="center" vertical="center" wrapText="1"/>
    </xf>
    <xf numFmtId="0" fontId="14" fillId="23"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1" fontId="14" fillId="0" borderId="13" xfId="0" applyNumberFormat="1" applyFont="1" applyBorder="1" applyAlignment="1" applyProtection="1">
      <alignment horizontal="center" vertical="center" wrapText="1"/>
      <protection locked="0"/>
    </xf>
    <xf numFmtId="0" fontId="13" fillId="18" borderId="23" xfId="0" applyFont="1" applyFill="1" applyBorder="1" applyAlignment="1">
      <alignment horizontal="center" vertical="center"/>
    </xf>
    <xf numFmtId="0" fontId="13" fillId="18" borderId="23" xfId="0" applyFont="1" applyFill="1" applyBorder="1" applyAlignment="1">
      <alignment horizontal="center" vertical="center" wrapText="1"/>
    </xf>
    <xf numFmtId="0" fontId="13" fillId="2" borderId="40" xfId="0" applyFont="1" applyFill="1" applyBorder="1" applyAlignment="1" applyProtection="1">
      <alignment horizontal="center" vertical="center"/>
      <protection locked="0"/>
    </xf>
    <xf numFmtId="0" fontId="13" fillId="23" borderId="13" xfId="0" applyFont="1" applyFill="1" applyBorder="1" applyAlignment="1" applyProtection="1">
      <alignment horizontal="center" vertical="center"/>
      <protection locked="0"/>
    </xf>
    <xf numFmtId="0" fontId="13" fillId="23" borderId="13" xfId="3" applyNumberFormat="1" applyFont="1" applyFill="1" applyBorder="1" applyAlignment="1" applyProtection="1">
      <alignment horizontal="center" vertical="center" wrapText="1"/>
      <protection locked="0"/>
    </xf>
    <xf numFmtId="0" fontId="13" fillId="24" borderId="13"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28" xfId="0" applyFont="1" applyBorder="1" applyAlignment="1">
      <alignment horizontal="center" vertical="center"/>
    </xf>
    <xf numFmtId="0" fontId="13" fillId="18" borderId="49" xfId="0" applyFont="1" applyFill="1" applyBorder="1" applyAlignment="1">
      <alignment horizontal="center" vertical="center" wrapText="1"/>
    </xf>
    <xf numFmtId="0" fontId="13" fillId="23" borderId="49" xfId="0" applyFont="1" applyFill="1" applyBorder="1" applyAlignment="1" applyProtection="1">
      <alignment horizontal="center" vertical="center" wrapText="1"/>
      <protection locked="0"/>
    </xf>
    <xf numFmtId="0" fontId="8" fillId="23" borderId="23"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center" vertical="center" wrapText="1"/>
      <protection locked="0"/>
    </xf>
    <xf numFmtId="0" fontId="8" fillId="23" borderId="28" xfId="0" applyFont="1" applyFill="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1" fontId="14" fillId="0" borderId="49" xfId="0" applyNumberFormat="1" applyFont="1" applyBorder="1" applyAlignment="1" applyProtection="1">
      <alignment horizontal="center" vertical="center" wrapText="1"/>
      <protection locked="0"/>
    </xf>
    <xf numFmtId="1" fontId="15" fillId="18" borderId="49" xfId="0" applyNumberFormat="1" applyFont="1" applyFill="1" applyBorder="1" applyAlignment="1">
      <alignment horizontal="center" vertical="center" wrapText="1"/>
    </xf>
    <xf numFmtId="0" fontId="13" fillId="0" borderId="49" xfId="0" applyFont="1" applyBorder="1" applyAlignment="1">
      <alignment horizontal="center" vertical="center" wrapText="1"/>
    </xf>
    <xf numFmtId="0" fontId="13" fillId="18" borderId="49" xfId="0" applyFont="1" applyFill="1" applyBorder="1" applyAlignment="1">
      <alignment horizontal="center" vertical="center"/>
    </xf>
    <xf numFmtId="0" fontId="14" fillId="23" borderId="49"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protection locked="0"/>
    </xf>
    <xf numFmtId="0" fontId="13" fillId="23" borderId="49" xfId="0" applyFont="1" applyFill="1" applyBorder="1" applyAlignment="1" applyProtection="1">
      <alignment horizontal="center" vertical="center"/>
      <protection locked="0"/>
    </xf>
    <xf numFmtId="0" fontId="13" fillId="23" borderId="49" xfId="3" applyNumberFormat="1" applyFont="1" applyFill="1" applyBorder="1" applyAlignment="1" applyProtection="1">
      <alignment horizontal="center" vertical="center" wrapText="1"/>
      <protection locked="0"/>
    </xf>
    <xf numFmtId="0" fontId="13" fillId="24" borderId="49" xfId="0" applyFont="1" applyFill="1" applyBorder="1" applyAlignment="1">
      <alignment horizontal="center" vertical="center" wrapText="1"/>
    </xf>
    <xf numFmtId="0" fontId="8" fillId="23" borderId="33" xfId="0" applyFont="1" applyFill="1" applyBorder="1" applyAlignment="1" applyProtection="1">
      <alignment horizontal="center" vertical="center" wrapText="1"/>
      <protection locked="0"/>
    </xf>
    <xf numFmtId="0" fontId="8" fillId="23" borderId="14" xfId="0" applyFont="1" applyFill="1" applyBorder="1" applyAlignment="1" applyProtection="1">
      <alignment horizontal="center" vertical="center" wrapText="1"/>
      <protection locked="0"/>
    </xf>
    <xf numFmtId="0" fontId="8" fillId="23" borderId="3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1" fontId="53" fillId="18" borderId="13" xfId="0" applyNumberFormat="1" applyFont="1" applyFill="1" applyBorder="1" applyAlignment="1">
      <alignment horizontal="center" vertical="center" wrapText="1"/>
    </xf>
    <xf numFmtId="1" fontId="53" fillId="18" borderId="12" xfId="0" applyNumberFormat="1" applyFont="1" applyFill="1" applyBorder="1" applyAlignment="1">
      <alignment horizontal="center" vertical="center" wrapText="1"/>
    </xf>
    <xf numFmtId="1" fontId="53" fillId="18" borderId="28" xfId="0" applyNumberFormat="1" applyFont="1" applyFill="1" applyBorder="1" applyAlignment="1">
      <alignment horizontal="center" vertical="center" wrapText="1"/>
    </xf>
    <xf numFmtId="0" fontId="50" fillId="18" borderId="13" xfId="0" applyFont="1" applyFill="1" applyBorder="1" applyAlignment="1">
      <alignment horizontal="center" vertical="center"/>
    </xf>
    <xf numFmtId="0" fontId="50" fillId="18" borderId="12" xfId="0" applyFont="1" applyFill="1" applyBorder="1" applyAlignment="1">
      <alignment horizontal="center" vertical="center"/>
    </xf>
    <xf numFmtId="0" fontId="50" fillId="18" borderId="28" xfId="0" applyFont="1" applyFill="1" applyBorder="1" applyAlignment="1">
      <alignment horizontal="center" vertical="center"/>
    </xf>
    <xf numFmtId="0" fontId="50" fillId="18" borderId="13" xfId="0" applyFont="1" applyFill="1" applyBorder="1" applyAlignment="1">
      <alignment horizontal="center" vertical="center" wrapText="1"/>
    </xf>
    <xf numFmtId="0" fontId="50" fillId="18" borderId="12" xfId="0" applyFont="1" applyFill="1" applyBorder="1" applyAlignment="1">
      <alignment horizontal="center" vertical="center" wrapText="1"/>
    </xf>
    <xf numFmtId="0" fontId="50" fillId="18" borderId="28" xfId="0" applyFont="1" applyFill="1" applyBorder="1" applyAlignment="1">
      <alignment horizontal="center" vertical="center" wrapText="1"/>
    </xf>
    <xf numFmtId="0" fontId="50" fillId="23" borderId="13" xfId="0" applyFont="1" applyFill="1" applyBorder="1" applyAlignment="1" applyProtection="1">
      <alignment horizontal="center" vertical="center" wrapText="1"/>
      <protection locked="0"/>
    </xf>
    <xf numFmtId="0" fontId="50" fillId="23" borderId="12" xfId="0" applyFont="1" applyFill="1" applyBorder="1" applyAlignment="1" applyProtection="1">
      <alignment horizontal="center" vertical="center" wrapText="1"/>
      <protection locked="0"/>
    </xf>
    <xf numFmtId="0" fontId="50" fillId="23" borderId="28" xfId="0" applyFont="1" applyFill="1" applyBorder="1" applyAlignment="1" applyProtection="1">
      <alignment horizontal="center" vertical="center" wrapText="1"/>
      <protection locked="0"/>
    </xf>
    <xf numFmtId="1" fontId="53" fillId="18" borderId="23" xfId="0" applyNumberFormat="1" applyFont="1" applyFill="1" applyBorder="1" applyAlignment="1">
      <alignment horizontal="center" vertical="center" wrapText="1"/>
    </xf>
    <xf numFmtId="1" fontId="53" fillId="18" borderId="33" xfId="0" applyNumberFormat="1" applyFont="1" applyFill="1" applyBorder="1" applyAlignment="1">
      <alignment horizontal="center" vertical="center" wrapText="1"/>
    </xf>
    <xf numFmtId="1" fontId="53" fillId="18" borderId="14" xfId="0" applyNumberFormat="1" applyFont="1" applyFill="1" applyBorder="1" applyAlignment="1">
      <alignment horizontal="center" vertical="center" wrapText="1"/>
    </xf>
    <xf numFmtId="1" fontId="53" fillId="18" borderId="32" xfId="0" applyNumberFormat="1" applyFont="1" applyFill="1" applyBorder="1" applyAlignment="1">
      <alignment horizontal="center" vertical="center" wrapText="1"/>
    </xf>
    <xf numFmtId="0" fontId="50" fillId="0" borderId="33" xfId="0" applyFont="1" applyBorder="1" applyAlignment="1">
      <alignment horizontal="center" vertical="center"/>
    </xf>
    <xf numFmtId="0" fontId="50" fillId="0" borderId="14" xfId="0" applyFont="1" applyBorder="1" applyAlignment="1">
      <alignment horizontal="center" vertical="center"/>
    </xf>
    <xf numFmtId="0" fontId="50" fillId="0" borderId="32" xfId="0" applyFont="1" applyBorder="1" applyAlignment="1">
      <alignment horizontal="center" vertical="center"/>
    </xf>
    <xf numFmtId="0" fontId="50" fillId="0" borderId="23"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28" xfId="0" applyFont="1" applyBorder="1" applyAlignment="1">
      <alignment horizontal="center" vertical="center" wrapText="1"/>
    </xf>
    <xf numFmtId="1" fontId="51" fillId="0" borderId="23" xfId="0" applyNumberFormat="1" applyFont="1" applyBorder="1" applyAlignment="1" applyProtection="1">
      <alignment horizontal="center" vertical="center" wrapText="1"/>
      <protection locked="0"/>
    </xf>
    <xf numFmtId="1" fontId="51" fillId="0" borderId="12" xfId="0" applyNumberFormat="1" applyFont="1" applyBorder="1" applyAlignment="1" applyProtection="1">
      <alignment horizontal="center" vertical="center" wrapText="1"/>
      <protection locked="0"/>
    </xf>
    <xf numFmtId="1" fontId="51" fillId="0" borderId="28" xfId="0" applyNumberFormat="1"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0" borderId="12" xfId="0" applyFont="1" applyBorder="1" applyAlignment="1" applyProtection="1">
      <alignment horizontal="center" vertical="center" wrapText="1"/>
      <protection locked="0"/>
    </xf>
    <xf numFmtId="0" fontId="51" fillId="0" borderId="28" xfId="0" applyFont="1" applyBorder="1" applyAlignment="1" applyProtection="1">
      <alignment horizontal="center" vertical="center" wrapText="1"/>
      <protection locked="0"/>
    </xf>
    <xf numFmtId="0" fontId="51" fillId="23" borderId="23" xfId="0" applyFont="1" applyFill="1" applyBorder="1" applyAlignment="1" applyProtection="1">
      <alignment horizontal="center" vertical="center" wrapText="1"/>
      <protection locked="0"/>
    </xf>
    <xf numFmtId="0" fontId="51" fillId="23" borderId="12" xfId="0" applyFont="1" applyFill="1" applyBorder="1" applyAlignment="1" applyProtection="1">
      <alignment horizontal="center" vertical="center" wrapText="1"/>
      <protection locked="0"/>
    </xf>
    <xf numFmtId="0" fontId="51" fillId="23" borderId="28" xfId="0" applyFont="1" applyFill="1" applyBorder="1" applyAlignment="1" applyProtection="1">
      <alignment horizontal="center" vertical="center" wrapText="1"/>
      <protection locked="0"/>
    </xf>
    <xf numFmtId="0" fontId="31" fillId="23" borderId="23" xfId="0" applyFont="1" applyFill="1" applyBorder="1" applyAlignment="1" applyProtection="1">
      <alignment horizontal="center" vertical="center" wrapText="1"/>
      <protection locked="0"/>
    </xf>
    <xf numFmtId="0" fontId="31" fillId="23" borderId="12" xfId="0" applyFont="1" applyFill="1" applyBorder="1" applyAlignment="1" applyProtection="1">
      <alignment horizontal="center" vertical="center" wrapText="1"/>
      <protection locked="0"/>
    </xf>
    <xf numFmtId="0" fontId="31" fillId="23" borderId="28" xfId="0" applyFont="1" applyFill="1" applyBorder="1" applyAlignment="1" applyProtection="1">
      <alignment horizontal="center" vertical="center" wrapText="1"/>
      <protection locked="0"/>
    </xf>
    <xf numFmtId="0" fontId="31" fillId="23" borderId="33" xfId="0" applyFont="1" applyFill="1" applyBorder="1" applyAlignment="1" applyProtection="1">
      <alignment horizontal="center" vertical="center" wrapText="1"/>
      <protection locked="0"/>
    </xf>
    <xf numFmtId="0" fontId="31" fillId="23" borderId="14" xfId="0" applyFont="1" applyFill="1" applyBorder="1" applyAlignment="1" applyProtection="1">
      <alignment horizontal="center" vertical="center" wrapText="1"/>
      <protection locked="0"/>
    </xf>
    <xf numFmtId="0" fontId="31" fillId="23" borderId="32" xfId="0" applyFont="1" applyFill="1" applyBorder="1" applyAlignment="1" applyProtection="1">
      <alignment horizontal="center" vertical="center" wrapText="1"/>
      <protection locked="0"/>
    </xf>
    <xf numFmtId="0" fontId="52" fillId="24" borderId="23" xfId="0" applyFont="1" applyFill="1" applyBorder="1" applyAlignment="1">
      <alignment horizontal="center" vertical="center" wrapText="1"/>
    </xf>
    <xf numFmtId="0" fontId="52" fillId="24" borderId="12" xfId="0" applyFont="1" applyFill="1" applyBorder="1" applyAlignment="1">
      <alignment horizontal="center" vertical="center" wrapText="1"/>
    </xf>
    <xf numFmtId="0" fontId="52" fillId="24" borderId="28" xfId="0" applyFont="1" applyFill="1" applyBorder="1" applyAlignment="1">
      <alignment horizontal="center" vertical="center" wrapText="1"/>
    </xf>
    <xf numFmtId="0" fontId="50" fillId="23" borderId="23" xfId="0" applyFont="1" applyFill="1" applyBorder="1" applyAlignment="1" applyProtection="1">
      <alignment horizontal="center" vertical="center"/>
      <protection locked="0"/>
    </xf>
    <xf numFmtId="0" fontId="50" fillId="23" borderId="12" xfId="0" applyFont="1" applyFill="1" applyBorder="1" applyAlignment="1" applyProtection="1">
      <alignment horizontal="center" vertical="center"/>
      <protection locked="0"/>
    </xf>
    <xf numFmtId="0" fontId="50" fillId="23" borderId="28" xfId="0" applyFont="1" applyFill="1" applyBorder="1" applyAlignment="1" applyProtection="1">
      <alignment horizontal="center" vertical="center"/>
      <protection locked="0"/>
    </xf>
    <xf numFmtId="0" fontId="50" fillId="23" borderId="23" xfId="0" applyFont="1" applyFill="1" applyBorder="1" applyAlignment="1" applyProtection="1">
      <alignment horizontal="center" vertical="center" wrapText="1"/>
      <protection locked="0"/>
    </xf>
    <xf numFmtId="0" fontId="50" fillId="23" borderId="23" xfId="3" applyNumberFormat="1" applyFont="1" applyFill="1" applyBorder="1" applyAlignment="1" applyProtection="1">
      <alignment horizontal="center" vertical="center" wrapText="1"/>
      <protection locked="0"/>
    </xf>
    <xf numFmtId="0" fontId="50" fillId="23" borderId="12" xfId="3" applyNumberFormat="1" applyFont="1" applyFill="1" applyBorder="1" applyAlignment="1" applyProtection="1">
      <alignment horizontal="center" vertical="center" wrapText="1"/>
      <protection locked="0"/>
    </xf>
    <xf numFmtId="0" fontId="50" fillId="23" borderId="28" xfId="3" applyNumberFormat="1" applyFont="1" applyFill="1" applyBorder="1" applyAlignment="1" applyProtection="1">
      <alignment horizontal="center" vertical="center" wrapText="1"/>
      <protection locked="0"/>
    </xf>
    <xf numFmtId="0" fontId="16" fillId="15" borderId="2" xfId="0" applyFont="1" applyFill="1" applyBorder="1" applyAlignment="1" applyProtection="1">
      <alignment horizontal="center" vertical="center" wrapText="1"/>
      <protection locked="0"/>
    </xf>
    <xf numFmtId="0" fontId="16" fillId="15" borderId="35" xfId="0" applyFont="1" applyFill="1" applyBorder="1" applyAlignment="1" applyProtection="1">
      <alignment horizontal="center" vertical="center" wrapText="1"/>
      <protection locked="0"/>
    </xf>
    <xf numFmtId="0" fontId="16" fillId="15" borderId="7" xfId="0" applyFont="1" applyFill="1" applyBorder="1" applyAlignment="1" applyProtection="1">
      <alignment horizontal="center" vertical="center" wrapText="1"/>
      <protection locked="0"/>
    </xf>
    <xf numFmtId="0" fontId="16" fillId="15" borderId="43"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5" xfId="0"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protection locked="0"/>
    </xf>
    <xf numFmtId="0" fontId="16" fillId="11" borderId="2" xfId="0" applyFont="1" applyFill="1" applyBorder="1" applyAlignment="1" applyProtection="1">
      <alignment horizontal="center" vertical="center" wrapText="1"/>
      <protection locked="0"/>
    </xf>
    <xf numFmtId="0" fontId="16" fillId="11" borderId="4" xfId="0" applyFont="1" applyFill="1" applyBorder="1" applyAlignment="1" applyProtection="1">
      <alignment horizontal="center" vertical="center" wrapText="1"/>
      <protection locked="0"/>
    </xf>
    <xf numFmtId="0" fontId="16" fillId="11" borderId="0" xfId="0" applyFont="1" applyFill="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0" fillId="25" borderId="10" xfId="0" applyFont="1" applyFill="1" applyBorder="1" applyAlignment="1" applyProtection="1">
      <alignment horizontal="center" vertical="center" wrapText="1"/>
      <protection locked="0"/>
    </xf>
    <xf numFmtId="0" fontId="20" fillId="25" borderId="11" xfId="0" applyFont="1" applyFill="1" applyBorder="1" applyAlignment="1" applyProtection="1">
      <alignment horizontal="center" vertical="center" wrapText="1"/>
      <protection locked="0"/>
    </xf>
    <xf numFmtId="0" fontId="35" fillId="0" borderId="12" xfId="0" applyFont="1" applyBorder="1" applyAlignment="1">
      <alignment horizontal="center" vertical="center" wrapText="1"/>
    </xf>
    <xf numFmtId="0" fontId="19" fillId="19" borderId="9" xfId="2" applyFont="1" applyFill="1" applyBorder="1" applyAlignment="1" applyProtection="1">
      <alignment horizontal="center" vertical="center" wrapText="1"/>
      <protection locked="0"/>
    </xf>
    <xf numFmtId="0" fontId="19" fillId="19" borderId="10" xfId="2" applyFont="1" applyFill="1" applyBorder="1" applyAlignment="1" applyProtection="1">
      <alignment horizontal="center" vertical="center" wrapText="1"/>
      <protection locked="0"/>
    </xf>
    <xf numFmtId="0" fontId="19" fillId="19" borderId="11" xfId="2" applyFont="1" applyFill="1" applyBorder="1" applyAlignment="1" applyProtection="1">
      <alignment horizontal="center" vertical="center" wrapText="1"/>
      <protection locked="0"/>
    </xf>
    <xf numFmtId="0" fontId="16" fillId="12" borderId="6" xfId="0" applyFont="1" applyFill="1" applyBorder="1" applyAlignment="1" applyProtection="1">
      <alignment horizontal="center" vertical="center" wrapText="1"/>
      <protection locked="0"/>
    </xf>
    <xf numFmtId="0" fontId="16" fillId="12" borderId="7" xfId="0" applyFont="1" applyFill="1" applyBorder="1" applyAlignment="1" applyProtection="1">
      <alignment horizontal="center" vertical="center" wrapText="1"/>
      <protection locked="0"/>
    </xf>
    <xf numFmtId="0" fontId="16" fillId="5" borderId="9" xfId="0"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6" fillId="5" borderId="11" xfId="0" applyFont="1" applyFill="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50" fillId="2" borderId="22" xfId="0" applyFont="1" applyFill="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locked="0"/>
    </xf>
    <xf numFmtId="0" fontId="50" fillId="2" borderId="27" xfId="0" applyFont="1" applyFill="1" applyBorder="1" applyAlignment="1" applyProtection="1">
      <alignment horizontal="center" vertical="center"/>
      <protection locked="0"/>
    </xf>
    <xf numFmtId="0" fontId="36" fillId="23" borderId="14" xfId="0" applyFont="1" applyFill="1" applyBorder="1" applyAlignment="1" applyProtection="1">
      <alignment horizontal="center" vertical="center" wrapText="1"/>
      <protection locked="0"/>
    </xf>
    <xf numFmtId="0" fontId="36" fillId="23" borderId="32" xfId="0" applyFont="1" applyFill="1" applyBorder="1" applyAlignment="1" applyProtection="1">
      <alignment horizontal="center" vertical="center" wrapText="1"/>
      <protection locked="0"/>
    </xf>
    <xf numFmtId="0" fontId="8" fillId="23"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 fontId="8" fillId="0" borderId="13" xfId="0" applyNumberFormat="1" applyFont="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wrapText="1"/>
      <protection locked="0"/>
    </xf>
    <xf numFmtId="1" fontId="8" fillId="0" borderId="28" xfId="0" applyNumberFormat="1" applyFont="1" applyBorder="1" applyAlignment="1" applyProtection="1">
      <alignment horizontal="center" vertical="center" wrapText="1"/>
      <protection locked="0"/>
    </xf>
    <xf numFmtId="1" fontId="7" fillId="18" borderId="13" xfId="0" applyNumberFormat="1" applyFont="1" applyFill="1" applyBorder="1" applyAlignment="1">
      <alignment horizontal="center" vertical="center" wrapText="1"/>
    </xf>
    <xf numFmtId="1" fontId="7" fillId="18" borderId="12" xfId="0" applyNumberFormat="1" applyFont="1" applyFill="1" applyBorder="1" applyAlignment="1">
      <alignment horizontal="center" vertical="center" wrapText="1"/>
    </xf>
    <xf numFmtId="1" fontId="7" fillId="18" borderId="28" xfId="0" applyNumberFormat="1" applyFont="1" applyFill="1" applyBorder="1" applyAlignment="1">
      <alignment horizontal="center" vertical="center" wrapText="1"/>
    </xf>
    <xf numFmtId="1" fontId="7" fillId="18" borderId="14" xfId="0" applyNumberFormat="1" applyFont="1" applyFill="1" applyBorder="1" applyAlignment="1">
      <alignment horizontal="center" vertical="center" wrapText="1"/>
    </xf>
    <xf numFmtId="1" fontId="7" fillId="18" borderId="32" xfId="0" applyNumberFormat="1" applyFont="1" applyFill="1" applyBorder="1" applyAlignment="1">
      <alignment horizontal="center" vertical="center" wrapText="1"/>
    </xf>
    <xf numFmtId="0" fontId="38" fillId="0" borderId="14" xfId="0" applyFont="1" applyBorder="1" applyAlignment="1">
      <alignment horizontal="center" vertical="center"/>
    </xf>
    <xf numFmtId="0" fontId="38" fillId="0" borderId="32" xfId="0" applyFont="1" applyBorder="1" applyAlignment="1">
      <alignment horizontal="center" vertical="center"/>
    </xf>
    <xf numFmtId="0" fontId="38" fillId="0" borderId="1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8" xfId="0" applyFont="1" applyBorder="1" applyAlignment="1">
      <alignment horizontal="center" vertical="center" wrapText="1"/>
    </xf>
    <xf numFmtId="0" fontId="38" fillId="18" borderId="13" xfId="0" applyFont="1" applyFill="1" applyBorder="1" applyAlignment="1">
      <alignment horizontal="center" vertical="center"/>
    </xf>
    <xf numFmtId="0" fontId="38" fillId="18" borderId="12" xfId="0" applyFont="1" applyFill="1" applyBorder="1" applyAlignment="1">
      <alignment horizontal="center" vertical="center"/>
    </xf>
    <xf numFmtId="0" fontId="38" fillId="18" borderId="28" xfId="0" applyFont="1" applyFill="1" applyBorder="1" applyAlignment="1">
      <alignment horizontal="center" vertical="center"/>
    </xf>
    <xf numFmtId="0" fontId="38" fillId="18" borderId="13" xfId="0" applyFont="1" applyFill="1" applyBorder="1" applyAlignment="1">
      <alignment horizontal="center" vertical="center" wrapText="1"/>
    </xf>
    <xf numFmtId="0" fontId="38" fillId="18" borderId="12" xfId="0" applyFont="1" applyFill="1" applyBorder="1" applyAlignment="1">
      <alignment horizontal="center" vertical="center" wrapText="1"/>
    </xf>
    <xf numFmtId="0" fontId="38" fillId="18" borderId="28" xfId="0" applyFont="1" applyFill="1" applyBorder="1" applyAlignment="1">
      <alignment horizontal="center" vertical="center" wrapText="1"/>
    </xf>
    <xf numFmtId="0" fontId="54" fillId="23" borderId="23" xfId="0" applyFont="1" applyFill="1" applyBorder="1" applyAlignment="1" applyProtection="1">
      <alignment horizontal="center" vertical="center" wrapText="1"/>
      <protection locked="0"/>
    </xf>
    <xf numFmtId="0" fontId="54" fillId="23" borderId="12" xfId="0" applyFont="1" applyFill="1" applyBorder="1" applyAlignment="1" applyProtection="1">
      <alignment horizontal="center" vertical="center" wrapText="1"/>
      <protection locked="0"/>
    </xf>
    <xf numFmtId="0" fontId="54" fillId="23" borderId="49" xfId="0" applyFont="1" applyFill="1" applyBorder="1" applyAlignment="1" applyProtection="1">
      <alignment horizontal="center" vertical="center" wrapText="1"/>
      <protection locked="0"/>
    </xf>
    <xf numFmtId="0" fontId="54" fillId="0" borderId="23"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4" fillId="0" borderId="49" xfId="0" applyFont="1" applyBorder="1" applyAlignment="1" applyProtection="1">
      <alignment horizontal="center" vertical="center" wrapText="1"/>
      <protection locked="0"/>
    </xf>
    <xf numFmtId="1" fontId="54" fillId="0" borderId="23" xfId="0" applyNumberFormat="1" applyFont="1" applyBorder="1" applyAlignment="1" applyProtection="1">
      <alignment horizontal="center" vertical="center" wrapText="1"/>
      <protection locked="0"/>
    </xf>
    <xf numFmtId="1" fontId="54" fillId="0" borderId="12" xfId="0" applyNumberFormat="1" applyFont="1" applyBorder="1" applyAlignment="1" applyProtection="1">
      <alignment horizontal="center" vertical="center" wrapText="1"/>
      <protection locked="0"/>
    </xf>
    <xf numFmtId="1" fontId="54" fillId="0" borderId="49" xfId="0" applyNumberFormat="1" applyFont="1" applyBorder="1" applyAlignment="1" applyProtection="1">
      <alignment horizontal="center" vertical="center" wrapText="1"/>
      <protection locked="0"/>
    </xf>
    <xf numFmtId="0" fontId="38" fillId="18" borderId="23" xfId="0" applyFont="1" applyFill="1" applyBorder="1" applyAlignment="1">
      <alignment horizontal="center" vertical="center"/>
    </xf>
    <xf numFmtId="0" fontId="38" fillId="18" borderId="23" xfId="0" applyFont="1" applyFill="1" applyBorder="1" applyAlignment="1">
      <alignment horizontal="center" vertical="center" wrapText="1"/>
    </xf>
    <xf numFmtId="0" fontId="38" fillId="23" borderId="23" xfId="0" applyFont="1" applyFill="1" applyBorder="1" applyAlignment="1" applyProtection="1">
      <alignment horizontal="center" vertical="center" wrapText="1"/>
      <protection locked="0"/>
    </xf>
    <xf numFmtId="0" fontId="38" fillId="23" borderId="12" xfId="0" applyFont="1" applyFill="1" applyBorder="1" applyAlignment="1" applyProtection="1">
      <alignment horizontal="center" vertical="center" wrapText="1"/>
      <protection locked="0"/>
    </xf>
    <xf numFmtId="0" fontId="38" fillId="23" borderId="28" xfId="0" applyFont="1" applyFill="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1" fontId="8" fillId="0" borderId="23" xfId="0" applyNumberFormat="1" applyFont="1" applyBorder="1" applyAlignment="1" applyProtection="1">
      <alignment horizontal="center" vertical="center" wrapText="1"/>
      <protection locked="0"/>
    </xf>
    <xf numFmtId="1" fontId="7" fillId="18" borderId="23" xfId="0" applyNumberFormat="1" applyFont="1" applyFill="1" applyBorder="1" applyAlignment="1">
      <alignment horizontal="center" vertical="center" wrapText="1"/>
    </xf>
    <xf numFmtId="0" fontId="38" fillId="0" borderId="23" xfId="0" applyFont="1" applyBorder="1" applyAlignment="1">
      <alignment horizontal="center" vertical="center"/>
    </xf>
    <xf numFmtId="0" fontId="38" fillId="0" borderId="12" xfId="0" applyFont="1" applyBorder="1" applyAlignment="1">
      <alignment horizontal="center" vertical="center"/>
    </xf>
    <xf numFmtId="0" fontId="38" fillId="0" borderId="28" xfId="0" applyFont="1" applyBorder="1" applyAlignment="1">
      <alignment horizontal="center" vertical="center"/>
    </xf>
    <xf numFmtId="0" fontId="38" fillId="0" borderId="23" xfId="0" applyFont="1" applyBorder="1" applyAlignment="1">
      <alignment horizontal="center" vertical="center" wrapText="1"/>
    </xf>
    <xf numFmtId="0" fontId="13" fillId="0" borderId="13" xfId="0" applyFont="1" applyBorder="1" applyAlignment="1">
      <alignment horizontal="center" vertical="center"/>
    </xf>
    <xf numFmtId="0" fontId="54" fillId="0" borderId="13"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1" fontId="54" fillId="0" borderId="13" xfId="0" applyNumberFormat="1" applyFont="1" applyBorder="1" applyAlignment="1" applyProtection="1">
      <alignment horizontal="center" vertical="center" wrapText="1"/>
      <protection locked="0"/>
    </xf>
    <xf numFmtId="1" fontId="54" fillId="0" borderId="28" xfId="0" applyNumberFormat="1" applyFont="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7" fillId="25" borderId="34" xfId="0" applyFont="1" applyFill="1" applyBorder="1" applyAlignment="1" applyProtection="1">
      <alignment horizontal="center" vertical="center" wrapText="1"/>
      <protection locked="0"/>
    </xf>
    <xf numFmtId="0" fontId="17" fillId="25" borderId="2" xfId="0" applyFont="1" applyFill="1" applyBorder="1" applyAlignment="1" applyProtection="1">
      <alignment horizontal="center" vertical="center" wrapText="1"/>
      <protection locked="0"/>
    </xf>
    <xf numFmtId="0" fontId="17" fillId="25" borderId="35"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textRotation="90" wrapText="1"/>
      <protection locked="0"/>
    </xf>
    <xf numFmtId="0" fontId="17" fillId="5" borderId="33" xfId="0" applyFont="1" applyFill="1" applyBorder="1" applyAlignment="1" applyProtection="1">
      <alignment horizontal="center" vertical="center" textRotation="90" wrapText="1"/>
      <protection locked="0"/>
    </xf>
    <xf numFmtId="0" fontId="42" fillId="19" borderId="9" xfId="2" applyFont="1" applyFill="1" applyBorder="1" applyAlignment="1" applyProtection="1">
      <alignment horizontal="center" vertical="center" wrapText="1"/>
      <protection locked="0"/>
    </xf>
    <xf numFmtId="0" fontId="42" fillId="19" borderId="10" xfId="2" applyFont="1" applyFill="1" applyBorder="1" applyAlignment="1" applyProtection="1">
      <alignment horizontal="center" vertical="center" wrapText="1"/>
      <protection locked="0"/>
    </xf>
    <xf numFmtId="0" fontId="42" fillId="19" borderId="11" xfId="2" applyFont="1" applyFill="1" applyBorder="1" applyAlignment="1" applyProtection="1">
      <alignment horizontal="center" vertical="center" wrapText="1"/>
      <protection locked="0"/>
    </xf>
    <xf numFmtId="0" fontId="43" fillId="12" borderId="6" xfId="0" applyFont="1" applyFill="1" applyBorder="1" applyAlignment="1" applyProtection="1">
      <alignment horizontal="center" vertical="center" wrapText="1"/>
      <protection locked="0"/>
    </xf>
    <xf numFmtId="0" fontId="43" fillId="12" borderId="7" xfId="0" applyFont="1" applyFill="1" applyBorder="1" applyAlignment="1" applyProtection="1">
      <alignment horizontal="center" vertical="center" wrapText="1"/>
      <protection locked="0"/>
    </xf>
    <xf numFmtId="0" fontId="43" fillId="5" borderId="9" xfId="0" applyFont="1" applyFill="1" applyBorder="1" applyAlignment="1" applyProtection="1">
      <alignment horizontal="center" vertical="center" wrapText="1"/>
      <protection locked="0"/>
    </xf>
    <xf numFmtId="0" fontId="43" fillId="5" borderId="10" xfId="0" applyFont="1" applyFill="1" applyBorder="1" applyAlignment="1" applyProtection="1">
      <alignment horizontal="center" vertical="center" wrapText="1"/>
      <protection locked="0"/>
    </xf>
    <xf numFmtId="0" fontId="43" fillId="5" borderId="11" xfId="0" applyFont="1" applyFill="1" applyBorder="1" applyAlignment="1" applyProtection="1">
      <alignment horizontal="center" vertical="center" wrapText="1"/>
      <protection locked="0"/>
    </xf>
    <xf numFmtId="0" fontId="43" fillId="15" borderId="2" xfId="0" applyFont="1" applyFill="1" applyBorder="1" applyAlignment="1" applyProtection="1">
      <alignment horizontal="center" vertical="center" wrapText="1"/>
      <protection locked="0"/>
    </xf>
    <xf numFmtId="0" fontId="43" fillId="15" borderId="35" xfId="0" applyFont="1" applyFill="1" applyBorder="1" applyAlignment="1" applyProtection="1">
      <alignment horizontal="center" vertical="center" wrapText="1"/>
      <protection locked="0"/>
    </xf>
    <xf numFmtId="0" fontId="43" fillId="15" borderId="7" xfId="0" applyFont="1" applyFill="1" applyBorder="1" applyAlignment="1" applyProtection="1">
      <alignment horizontal="center" vertical="center" wrapText="1"/>
      <protection locked="0"/>
    </xf>
    <xf numFmtId="0" fontId="43" fillId="15" borderId="43" xfId="0" applyFont="1" applyFill="1" applyBorder="1" applyAlignment="1" applyProtection="1">
      <alignment horizontal="center" vertical="center" wrapText="1"/>
      <protection locked="0"/>
    </xf>
    <xf numFmtId="0" fontId="43" fillId="5" borderId="1" xfId="0" applyFont="1" applyFill="1" applyBorder="1" applyAlignment="1" applyProtection="1">
      <alignment horizontal="center" vertical="center" wrapText="1"/>
      <protection locked="0"/>
    </xf>
    <xf numFmtId="0" fontId="43" fillId="5" borderId="2" xfId="0" applyFont="1" applyFill="1" applyBorder="1" applyAlignment="1" applyProtection="1">
      <alignment horizontal="center" vertical="center" wrapText="1"/>
      <protection locked="0"/>
    </xf>
    <xf numFmtId="0" fontId="43" fillId="5" borderId="3" xfId="0" applyFont="1" applyFill="1" applyBorder="1" applyAlignment="1" applyProtection="1">
      <alignment horizontal="center" vertical="center" wrapText="1"/>
      <protection locked="0"/>
    </xf>
    <xf numFmtId="0" fontId="43" fillId="5" borderId="4" xfId="0" applyFont="1" applyFill="1" applyBorder="1" applyAlignment="1" applyProtection="1">
      <alignment horizontal="center" vertical="center" wrapText="1"/>
      <protection locked="0"/>
    </xf>
    <xf numFmtId="0" fontId="43" fillId="5" borderId="0" xfId="0" applyFont="1" applyFill="1" applyAlignment="1" applyProtection="1">
      <alignment horizontal="center" vertical="center" wrapText="1"/>
      <protection locked="0"/>
    </xf>
    <xf numFmtId="0" fontId="43" fillId="5" borderId="5" xfId="0" applyFont="1" applyFill="1" applyBorder="1" applyAlignment="1" applyProtection="1">
      <alignment horizontal="center" vertical="center" wrapText="1"/>
      <protection locked="0"/>
    </xf>
    <xf numFmtId="0" fontId="43" fillId="11" borderId="1" xfId="0" applyFont="1" applyFill="1" applyBorder="1" applyAlignment="1" applyProtection="1">
      <alignment horizontal="center" vertical="center" wrapText="1"/>
      <protection locked="0"/>
    </xf>
    <xf numFmtId="0" fontId="43" fillId="11" borderId="2" xfId="0" applyFont="1" applyFill="1" applyBorder="1" applyAlignment="1" applyProtection="1">
      <alignment horizontal="center" vertical="center" wrapText="1"/>
      <protection locked="0"/>
    </xf>
    <xf numFmtId="0" fontId="43" fillId="11" borderId="4" xfId="0" applyFont="1" applyFill="1" applyBorder="1" applyAlignment="1" applyProtection="1">
      <alignment horizontal="center" vertical="center" wrapText="1"/>
      <protection locked="0"/>
    </xf>
    <xf numFmtId="0" fontId="43" fillId="11" borderId="0" xfId="0" applyFont="1" applyFill="1" applyAlignment="1" applyProtection="1">
      <alignment horizontal="center" vertical="center" wrapText="1"/>
      <protection locked="0"/>
    </xf>
    <xf numFmtId="0" fontId="46" fillId="4" borderId="10" xfId="0" applyFont="1" applyFill="1" applyBorder="1" applyAlignment="1" applyProtection="1">
      <alignment horizontal="center" vertical="center" wrapText="1"/>
      <protection locked="0"/>
    </xf>
    <xf numFmtId="0" fontId="46" fillId="25" borderId="10" xfId="0" applyFont="1" applyFill="1" applyBorder="1" applyAlignment="1" applyProtection="1">
      <alignment horizontal="center" vertical="center" wrapText="1"/>
      <protection locked="0"/>
    </xf>
    <xf numFmtId="0" fontId="46" fillId="25" borderId="11" xfId="0" applyFont="1" applyFill="1" applyBorder="1" applyAlignment="1" applyProtection="1">
      <alignment horizontal="center" vertical="center" wrapText="1"/>
      <protection locked="0"/>
    </xf>
    <xf numFmtId="0" fontId="45" fillId="25" borderId="34" xfId="0" applyFont="1" applyFill="1" applyBorder="1" applyAlignment="1" applyProtection="1">
      <alignment horizontal="center" vertical="center" wrapText="1"/>
      <protection locked="0"/>
    </xf>
    <xf numFmtId="0" fontId="45" fillId="25" borderId="2" xfId="0" applyFont="1" applyFill="1" applyBorder="1" applyAlignment="1" applyProtection="1">
      <alignment horizontal="center" vertical="center" wrapText="1"/>
      <protection locked="0"/>
    </xf>
    <xf numFmtId="0" fontId="45" fillId="25" borderId="35" xfId="0" applyFont="1" applyFill="1" applyBorder="1" applyAlignment="1" applyProtection="1">
      <alignment horizontal="center" vertical="center" wrapText="1"/>
      <protection locked="0"/>
    </xf>
    <xf numFmtId="0" fontId="45" fillId="5" borderId="33" xfId="0" applyFont="1" applyFill="1" applyBorder="1" applyAlignment="1" applyProtection="1">
      <alignment horizontal="center" vertical="center" wrapText="1"/>
      <protection locked="0"/>
    </xf>
    <xf numFmtId="0" fontId="45" fillId="5" borderId="44" xfId="0" applyFont="1" applyFill="1" applyBorder="1" applyAlignment="1" applyProtection="1">
      <alignment horizontal="center" vertical="center" textRotation="90" wrapText="1"/>
      <protection locked="0"/>
    </xf>
    <xf numFmtId="0" fontId="45" fillId="5" borderId="33" xfId="0" applyFont="1" applyFill="1" applyBorder="1" applyAlignment="1" applyProtection="1">
      <alignment horizontal="center" vertical="center" textRotation="90" wrapText="1"/>
      <protection locked="0"/>
    </xf>
    <xf numFmtId="0" fontId="51" fillId="23" borderId="33" xfId="0" applyFont="1" applyFill="1" applyBorder="1" applyAlignment="1" applyProtection="1">
      <alignment horizontal="center" vertical="center" wrapText="1"/>
      <protection locked="0"/>
    </xf>
    <xf numFmtId="0" fontId="51" fillId="23" borderId="14" xfId="0" applyFont="1" applyFill="1" applyBorder="1" applyAlignment="1" applyProtection="1">
      <alignment horizontal="center" vertical="center" wrapText="1"/>
      <protection locked="0"/>
    </xf>
    <xf numFmtId="0" fontId="51" fillId="23" borderId="32" xfId="0" applyFont="1" applyFill="1" applyBorder="1" applyAlignment="1" applyProtection="1">
      <alignment horizontal="center" vertical="center" wrapText="1"/>
      <protection locked="0"/>
    </xf>
    <xf numFmtId="0" fontId="50" fillId="24" borderId="23" xfId="0" applyFont="1" applyFill="1" applyBorder="1" applyAlignment="1">
      <alignment horizontal="center" vertical="center" wrapText="1"/>
    </xf>
    <xf numFmtId="0" fontId="50" fillId="24" borderId="12" xfId="0" applyFont="1" applyFill="1" applyBorder="1" applyAlignment="1">
      <alignment horizontal="center" vertical="center" wrapText="1"/>
    </xf>
    <xf numFmtId="0" fontId="50" fillId="24" borderId="28" xfId="0" applyFont="1" applyFill="1" applyBorder="1" applyAlignment="1">
      <alignment horizontal="center" vertical="center" wrapText="1"/>
    </xf>
    <xf numFmtId="0" fontId="63" fillId="2" borderId="22" xfId="0" applyFont="1" applyFill="1" applyBorder="1" applyAlignment="1" applyProtection="1">
      <alignment horizontal="left" vertical="top"/>
      <protection locked="0"/>
    </xf>
    <xf numFmtId="0" fontId="63" fillId="2" borderId="25" xfId="0" applyFont="1" applyFill="1" applyBorder="1" applyAlignment="1" applyProtection="1">
      <alignment horizontal="left" vertical="top"/>
      <protection locked="0"/>
    </xf>
    <xf numFmtId="0" fontId="63" fillId="2" borderId="27" xfId="0" applyFont="1" applyFill="1" applyBorder="1" applyAlignment="1" applyProtection="1">
      <alignment horizontal="left" vertical="top"/>
      <protection locked="0"/>
    </xf>
    <xf numFmtId="0" fontId="63" fillId="23" borderId="23" xfId="0" applyFont="1" applyFill="1" applyBorder="1" applyAlignment="1" applyProtection="1">
      <alignment horizontal="center" vertical="center"/>
      <protection locked="0"/>
    </xf>
    <xf numFmtId="0" fontId="63" fillId="23" borderId="12" xfId="0" applyFont="1" applyFill="1" applyBorder="1" applyAlignment="1" applyProtection="1">
      <alignment horizontal="center" vertical="center"/>
      <protection locked="0"/>
    </xf>
    <xf numFmtId="0" fontId="63" fillId="23" borderId="28" xfId="0" applyFont="1" applyFill="1" applyBorder="1" applyAlignment="1" applyProtection="1">
      <alignment horizontal="center" vertical="center"/>
      <protection locked="0"/>
    </xf>
    <xf numFmtId="0" fontId="63" fillId="23" borderId="23" xfId="0" applyFont="1" applyFill="1" applyBorder="1" applyAlignment="1" applyProtection="1">
      <alignment horizontal="center" vertical="center" wrapText="1"/>
      <protection locked="0"/>
    </xf>
    <xf numFmtId="0" fontId="63" fillId="23" borderId="12" xfId="0" applyFont="1" applyFill="1" applyBorder="1" applyAlignment="1" applyProtection="1">
      <alignment horizontal="center" vertical="center" wrapText="1"/>
      <protection locked="0"/>
    </xf>
    <xf numFmtId="0" fontId="63" fillId="23" borderId="28" xfId="0" applyFont="1" applyFill="1" applyBorder="1" applyAlignment="1" applyProtection="1">
      <alignment horizontal="center" vertical="center" wrapText="1"/>
      <protection locked="0"/>
    </xf>
    <xf numFmtId="0" fontId="63" fillId="23" borderId="23" xfId="3" applyNumberFormat="1" applyFont="1" applyFill="1" applyBorder="1" applyAlignment="1" applyProtection="1">
      <alignment horizontal="center" vertical="center" wrapText="1"/>
      <protection locked="0"/>
    </xf>
    <xf numFmtId="0" fontId="63" fillId="23" borderId="12" xfId="3" applyNumberFormat="1" applyFont="1" applyFill="1" applyBorder="1" applyAlignment="1" applyProtection="1">
      <alignment horizontal="center" vertical="center" wrapText="1"/>
      <protection locked="0"/>
    </xf>
    <xf numFmtId="0" fontId="63" fillId="23" borderId="28" xfId="3" applyNumberFormat="1" applyFont="1" applyFill="1" applyBorder="1" applyAlignment="1" applyProtection="1">
      <alignment horizontal="center" vertical="center" wrapText="1"/>
      <protection locked="0"/>
    </xf>
    <xf numFmtId="0" fontId="64" fillId="23" borderId="23" xfId="0" applyFont="1" applyFill="1" applyBorder="1" applyAlignment="1" applyProtection="1">
      <alignment horizontal="center" vertical="center" wrapText="1"/>
      <protection locked="0"/>
    </xf>
    <xf numFmtId="0" fontId="64" fillId="23" borderId="12" xfId="0" applyFont="1" applyFill="1" applyBorder="1" applyAlignment="1" applyProtection="1">
      <alignment horizontal="center" vertical="center" wrapText="1"/>
      <protection locked="0"/>
    </xf>
    <xf numFmtId="0" fontId="64" fillId="23" borderId="28" xfId="0" applyFont="1" applyFill="1" applyBorder="1" applyAlignment="1" applyProtection="1">
      <alignment horizontal="center" vertical="center" wrapText="1"/>
      <protection locked="0"/>
    </xf>
    <xf numFmtId="0" fontId="64" fillId="23" borderId="33" xfId="0" applyFont="1" applyFill="1" applyBorder="1" applyAlignment="1" applyProtection="1">
      <alignment horizontal="center" vertical="center" wrapText="1"/>
      <protection locked="0"/>
    </xf>
    <xf numFmtId="0" fontId="64" fillId="23" borderId="14" xfId="0" applyFont="1" applyFill="1" applyBorder="1" applyAlignment="1" applyProtection="1">
      <alignment horizontal="center" vertical="center" wrapText="1"/>
      <protection locked="0"/>
    </xf>
    <xf numFmtId="0" fontId="64" fillId="23" borderId="32" xfId="0" applyFont="1" applyFill="1" applyBorder="1" applyAlignment="1" applyProtection="1">
      <alignment horizontal="center" vertical="center" wrapText="1"/>
      <protection locked="0"/>
    </xf>
    <xf numFmtId="0" fontId="63" fillId="24" borderId="23" xfId="0" applyFont="1" applyFill="1" applyBorder="1" applyAlignment="1">
      <alignment horizontal="center" vertical="center" wrapText="1"/>
    </xf>
    <xf numFmtId="0" fontId="63" fillId="24" borderId="12" xfId="0" applyFont="1" applyFill="1" applyBorder="1" applyAlignment="1">
      <alignment horizontal="center" vertical="center" wrapText="1"/>
    </xf>
    <xf numFmtId="0" fontId="63" fillId="24" borderId="28" xfId="0" applyFont="1" applyFill="1" applyBorder="1" applyAlignment="1">
      <alignment horizontal="center" vertical="center" wrapText="1"/>
    </xf>
    <xf numFmtId="1" fontId="64" fillId="0" borderId="23" xfId="0" applyNumberFormat="1" applyFont="1" applyBorder="1" applyAlignment="1" applyProtection="1">
      <alignment horizontal="center" vertical="center" wrapText="1"/>
      <protection locked="0"/>
    </xf>
    <xf numFmtId="1" fontId="64" fillId="0" borderId="12" xfId="0" applyNumberFormat="1" applyFont="1" applyBorder="1" applyAlignment="1" applyProtection="1">
      <alignment horizontal="center" vertical="center" wrapText="1"/>
      <protection locked="0"/>
    </xf>
    <xf numFmtId="1" fontId="64" fillId="0" borderId="28" xfId="0" applyNumberFormat="1" applyFont="1" applyBorder="1" applyAlignment="1" applyProtection="1">
      <alignment horizontal="center" vertical="center" wrapText="1"/>
      <protection locked="0"/>
    </xf>
    <xf numFmtId="0" fontId="64" fillId="0" borderId="23" xfId="0" applyFont="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64" fillId="0" borderId="28" xfId="0" applyFont="1" applyBorder="1" applyAlignment="1" applyProtection="1">
      <alignment horizontal="center" vertical="center" wrapText="1"/>
      <protection locked="0"/>
    </xf>
    <xf numFmtId="1" fontId="65" fillId="18" borderId="23" xfId="0" applyNumberFormat="1" applyFont="1" applyFill="1" applyBorder="1" applyAlignment="1">
      <alignment horizontal="center" vertical="center" wrapText="1"/>
    </xf>
    <xf numFmtId="1" fontId="65" fillId="18" borderId="12" xfId="0" applyNumberFormat="1" applyFont="1" applyFill="1" applyBorder="1" applyAlignment="1">
      <alignment horizontal="center" vertical="center" wrapText="1"/>
    </xf>
    <xf numFmtId="1" fontId="65" fillId="18" borderId="28" xfId="0" applyNumberFormat="1" applyFont="1" applyFill="1" applyBorder="1" applyAlignment="1">
      <alignment horizontal="center" vertical="center" wrapText="1"/>
    </xf>
    <xf numFmtId="1" fontId="65" fillId="18" borderId="13" xfId="0" applyNumberFormat="1" applyFont="1" applyFill="1" applyBorder="1" applyAlignment="1">
      <alignment horizontal="center" vertical="center" wrapText="1"/>
    </xf>
    <xf numFmtId="0" fontId="63" fillId="18" borderId="13" xfId="0" applyFont="1" applyFill="1" applyBorder="1" applyAlignment="1">
      <alignment horizontal="center" vertical="center"/>
    </xf>
    <xf numFmtId="0" fontId="63" fillId="18" borderId="12" xfId="0" applyFont="1" applyFill="1" applyBorder="1" applyAlignment="1">
      <alignment horizontal="center" vertical="center"/>
    </xf>
    <xf numFmtId="0" fontId="63" fillId="18" borderId="28" xfId="0" applyFont="1" applyFill="1" applyBorder="1" applyAlignment="1">
      <alignment horizontal="center" vertical="center"/>
    </xf>
    <xf numFmtId="0" fontId="63" fillId="18" borderId="13" xfId="0" applyFont="1" applyFill="1" applyBorder="1" applyAlignment="1">
      <alignment horizontal="center" vertical="center" wrapText="1"/>
    </xf>
    <xf numFmtId="0" fontId="63" fillId="18" borderId="12" xfId="0" applyFont="1" applyFill="1" applyBorder="1" applyAlignment="1">
      <alignment horizontal="center" vertical="center" wrapText="1"/>
    </xf>
    <xf numFmtId="0" fontId="63" fillId="18" borderId="28" xfId="0" applyFont="1" applyFill="1" applyBorder="1" applyAlignment="1">
      <alignment horizontal="center" vertical="center" wrapText="1"/>
    </xf>
    <xf numFmtId="0" fontId="63" fillId="23" borderId="13" xfId="0" applyFont="1" applyFill="1" applyBorder="1" applyAlignment="1" applyProtection="1">
      <alignment horizontal="center" vertical="center" wrapText="1"/>
      <protection locked="0"/>
    </xf>
    <xf numFmtId="1" fontId="65" fillId="18" borderId="33" xfId="0" applyNumberFormat="1" applyFont="1" applyFill="1" applyBorder="1" applyAlignment="1">
      <alignment horizontal="center" vertical="center" wrapText="1"/>
    </xf>
    <xf numFmtId="1" fontId="65" fillId="18" borderId="14" xfId="0" applyNumberFormat="1" applyFont="1" applyFill="1" applyBorder="1" applyAlignment="1">
      <alignment horizontal="center" vertical="center" wrapText="1"/>
    </xf>
    <xf numFmtId="1" fontId="65" fillId="18" borderId="32" xfId="0" applyNumberFormat="1" applyFont="1" applyFill="1" applyBorder="1" applyAlignment="1">
      <alignment horizontal="center" vertical="center" wrapText="1"/>
    </xf>
    <xf numFmtId="0" fontId="63" fillId="0" borderId="33" xfId="0" applyFont="1" applyBorder="1" applyAlignment="1">
      <alignment horizontal="center" vertical="center"/>
    </xf>
    <xf numFmtId="0" fontId="63" fillId="0" borderId="14" xfId="0" applyFont="1" applyBorder="1" applyAlignment="1">
      <alignment horizontal="center" vertical="center"/>
    </xf>
    <xf numFmtId="0" fontId="63" fillId="0" borderId="32" xfId="0" applyFont="1" applyBorder="1" applyAlignment="1">
      <alignment horizontal="center" vertical="center"/>
    </xf>
    <xf numFmtId="0" fontId="63" fillId="0" borderId="23"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8" xfId="0" applyFont="1" applyBorder="1" applyAlignment="1">
      <alignment horizontal="center" vertical="center" wrapText="1"/>
    </xf>
    <xf numFmtId="0" fontId="60" fillId="23" borderId="33" xfId="0" applyFont="1" applyFill="1" applyBorder="1" applyAlignment="1" applyProtection="1">
      <alignment horizontal="center" vertical="center" wrapText="1"/>
      <protection locked="0"/>
    </xf>
    <xf numFmtId="0" fontId="60" fillId="23" borderId="14" xfId="0" applyFont="1" applyFill="1" applyBorder="1" applyAlignment="1" applyProtection="1">
      <alignment horizontal="center" vertical="center" wrapText="1"/>
      <protection locked="0"/>
    </xf>
    <xf numFmtId="0" fontId="60" fillId="23" borderId="32" xfId="0" applyFont="1" applyFill="1" applyBorder="1" applyAlignment="1" applyProtection="1">
      <alignment horizontal="center" vertical="center" wrapText="1"/>
      <protection locked="0"/>
    </xf>
    <xf numFmtId="0" fontId="62" fillId="24" borderId="23" xfId="0" applyFont="1" applyFill="1" applyBorder="1" applyAlignment="1">
      <alignment horizontal="center" vertical="center" wrapText="1"/>
    </xf>
    <xf numFmtId="0" fontId="62" fillId="24" borderId="12" xfId="0" applyFont="1" applyFill="1" applyBorder="1" applyAlignment="1">
      <alignment horizontal="center" vertical="center" wrapText="1"/>
    </xf>
    <xf numFmtId="0" fontId="62" fillId="24" borderId="28" xfId="0" applyFont="1" applyFill="1" applyBorder="1" applyAlignment="1">
      <alignment horizontal="center" vertical="center" wrapText="1"/>
    </xf>
    <xf numFmtId="0" fontId="36" fillId="23" borderId="23" xfId="0" applyFont="1" applyFill="1" applyBorder="1" applyAlignment="1" applyProtection="1">
      <alignment horizontal="center" vertical="center" wrapText="1"/>
      <protection locked="0"/>
    </xf>
    <xf numFmtId="0" fontId="36" fillId="23" borderId="12" xfId="0" applyFont="1" applyFill="1" applyBorder="1" applyAlignment="1" applyProtection="1">
      <alignment horizontal="center" vertical="center" wrapText="1"/>
      <protection locked="0"/>
    </xf>
    <xf numFmtId="0" fontId="36" fillId="23" borderId="28" xfId="0" applyFont="1" applyFill="1" applyBorder="1" applyAlignment="1" applyProtection="1">
      <alignment horizontal="center" vertical="center" wrapText="1"/>
      <protection locked="0"/>
    </xf>
    <xf numFmtId="0" fontId="68" fillId="23" borderId="14" xfId="0" applyFont="1" applyFill="1" applyBorder="1" applyAlignment="1" applyProtection="1">
      <alignment horizontal="center" vertical="center" wrapText="1"/>
      <protection locked="0"/>
    </xf>
    <xf numFmtId="0" fontId="68" fillId="23" borderId="32" xfId="0" applyFont="1" applyFill="1" applyBorder="1" applyAlignment="1" applyProtection="1">
      <alignment horizontal="center" vertical="center" wrapText="1"/>
      <protection locked="0"/>
    </xf>
    <xf numFmtId="0" fontId="36" fillId="23" borderId="33"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21" fillId="0" borderId="3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2" fillId="16" borderId="12" xfId="0" applyFont="1" applyFill="1" applyBorder="1" applyAlignment="1">
      <alignment horizontal="center" vertic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0" fillId="21" borderId="0" xfId="0" applyFont="1" applyFill="1" applyAlignment="1">
      <alignment horizontal="center"/>
    </xf>
    <xf numFmtId="0" fontId="17" fillId="4" borderId="16"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15" borderId="30" xfId="0" applyFont="1" applyFill="1" applyBorder="1" applyAlignment="1">
      <alignment horizontal="center" vertical="center" wrapText="1"/>
    </xf>
    <xf numFmtId="0" fontId="17" fillId="15" borderId="0" xfId="0" applyFont="1" applyFill="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cellXfs>
  <cellStyles count="4">
    <cellStyle name="Millares" xfId="3" builtinId="3"/>
    <cellStyle name="Normal" xfId="0" builtinId="0"/>
    <cellStyle name="Normal 2" xfId="2" xr:uid="{A6C8FC94-654B-4675-98BA-B9F784F15262}"/>
    <cellStyle name="Porcentaje" xfId="1" builtinId="5"/>
  </cellStyles>
  <dxfs count="1514">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C000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C00000"/>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FFFF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FFFF00"/>
        </patternFill>
      </fill>
    </dxf>
    <dxf>
      <font>
        <b/>
        <i val="0"/>
      </font>
      <fill>
        <patternFill>
          <bgColor rgb="FFC00000"/>
        </patternFill>
      </fill>
    </dxf>
    <dxf>
      <font>
        <b/>
        <i val="0"/>
      </font>
      <fill>
        <patternFill>
          <bgColor rgb="FF92D05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FFFF00"/>
        </patternFill>
      </fill>
    </dxf>
    <dxf>
      <font>
        <b/>
        <i val="0"/>
      </font>
      <fill>
        <patternFill>
          <bgColor rgb="FFFF9900"/>
        </patternFill>
      </fill>
    </dxf>
    <dxf>
      <font>
        <b/>
        <i val="0"/>
      </font>
      <fill>
        <patternFill>
          <bgColor rgb="FFC00000"/>
        </patternFill>
      </fill>
    </dxf>
    <dxf>
      <font>
        <b/>
        <i val="0"/>
      </font>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E7F1F9"/>
      <color rgb="FFFF0000"/>
      <color rgb="FF00B008"/>
      <color rgb="FFF5F9FD"/>
      <color rgb="FFF1F7ED"/>
      <color rgb="FFF4F9F1"/>
      <color rgb="FF006005"/>
      <color rgb="FF92D050"/>
      <color rgb="FFFFC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174C092F-4B98-4F86-A128-F50B2FE16E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8174" y="0"/>
          <a:ext cx="557568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D2598320-FD56-4CA0-B3F7-021E7462B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1824" y="0"/>
          <a:ext cx="557568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5C9BB719-8AAC-41B0-B357-950A6646A1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0874" y="0"/>
          <a:ext cx="556933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25435289-4C58-4966-9CF6-27BC6E1446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7224" y="0"/>
          <a:ext cx="635038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83162</xdr:colOff>
      <xdr:row>0</xdr:row>
      <xdr:rowOff>0</xdr:rowOff>
    </xdr:from>
    <xdr:to>
      <xdr:col>5</xdr:col>
      <xdr:colOff>22016</xdr:colOff>
      <xdr:row>4</xdr:row>
      <xdr:rowOff>101628</xdr:rowOff>
    </xdr:to>
    <xdr:pic>
      <xdr:nvPicPr>
        <xdr:cNvPr id="2" name="Imagen 1">
          <a:extLst>
            <a:ext uri="{FF2B5EF4-FFF2-40B4-BE49-F238E27FC236}">
              <a16:creationId xmlns:a16="http://schemas.microsoft.com/office/drawing/2014/main" id="{4D8B58A6-F449-48F3-BE7B-5D00C6BFE0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2062" y="0"/>
          <a:ext cx="5653854"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FE57768B-F95B-4660-A85D-64053FBBC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8174" y="0"/>
          <a:ext cx="557568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E3CC10B1-F70D-4F06-94C4-AD6528B587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8174" y="0"/>
          <a:ext cx="585508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14F652E9-1B56-4D8E-B526-B83535B7A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0874" y="0"/>
          <a:ext cx="376593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FCF80817-3A6B-444D-BC48-DCB21534C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4524" y="0"/>
          <a:ext cx="557568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4E8BFE6C-A893-4FB9-AD7D-2A84E7EB8F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8174" y="0"/>
          <a:ext cx="557568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2" name="Imagen 1">
          <a:extLst>
            <a:ext uri="{FF2B5EF4-FFF2-40B4-BE49-F238E27FC236}">
              <a16:creationId xmlns:a16="http://schemas.microsoft.com/office/drawing/2014/main" id="{5D9B0A38-1A5D-42FE-84DD-9EFCBC1D9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0874" y="0"/>
          <a:ext cx="5575689" cy="97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45</xdr:row>
      <xdr:rowOff>6350</xdr:rowOff>
    </xdr:from>
    <xdr:to>
      <xdr:col>7</xdr:col>
      <xdr:colOff>367176</xdr:colOff>
      <xdr:row>59</xdr:row>
      <xdr:rowOff>113359</xdr:rowOff>
    </xdr:to>
    <xdr:pic>
      <xdr:nvPicPr>
        <xdr:cNvPr id="5" name="Imagen 4">
          <a:extLst>
            <a:ext uri="{FF2B5EF4-FFF2-40B4-BE49-F238E27FC236}">
              <a16:creationId xmlns:a16="http://schemas.microsoft.com/office/drawing/2014/main" id="{0144F949-0063-4D6D-B97D-2C6A3D4DF0E2}"/>
            </a:ext>
          </a:extLst>
        </xdr:cNvPr>
        <xdr:cNvPicPr>
          <a:picLocks noChangeAspect="1"/>
        </xdr:cNvPicPr>
      </xdr:nvPicPr>
      <xdr:blipFill>
        <a:blip xmlns:r="http://schemas.openxmlformats.org/officeDocument/2006/relationships" r:embed="rId1"/>
        <a:stretch>
          <a:fillRect/>
        </a:stretch>
      </xdr:blipFill>
      <xdr:spPr>
        <a:xfrm>
          <a:off x="8115300" y="11976100"/>
          <a:ext cx="5821826" cy="2685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Borrador%20Plan%20de%20Acci&#243;n%20Anual%20(PAA)%202020%20-%20IG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sheetName val="PA_SERVCIUDA"/>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4A7B-0400-48D5-9AE5-833B766CA678}">
  <dimension ref="A1:CB178"/>
  <sheetViews>
    <sheetView topLeftCell="A15" zoomScale="32" zoomScaleNormal="32" workbookViewId="0">
      <selection activeCell="A15" sqref="A15"/>
    </sheetView>
  </sheetViews>
  <sheetFormatPr baseColWidth="10" defaultColWidth="11.453125" defaultRowHeight="14.5" x14ac:dyDescent="0.35"/>
  <cols>
    <col min="1" max="1" width="21.7265625" style="198" customWidth="1"/>
    <col min="2" max="3" width="47.81640625" style="198" customWidth="1"/>
    <col min="4" max="4" width="22.7265625" style="198" customWidth="1"/>
    <col min="5" max="5" width="22.26953125" style="198" customWidth="1"/>
    <col min="6" max="6" width="59.54296875" style="198" customWidth="1"/>
    <col min="7" max="7" width="48.1796875" style="198" customWidth="1"/>
    <col min="8" max="9" width="19" style="198" customWidth="1"/>
    <col min="10" max="10" width="20" style="198" customWidth="1"/>
    <col min="11" max="11" width="21.7265625" style="198" customWidth="1"/>
    <col min="12" max="12" width="41.81640625" style="198" customWidth="1"/>
    <col min="13" max="13" width="71.81640625" style="198" customWidth="1"/>
    <col min="14" max="16" width="22.453125" style="198" customWidth="1"/>
    <col min="17" max="38" width="16.453125" style="198" customWidth="1"/>
    <col min="39" max="39" width="21.54296875" style="198" customWidth="1"/>
    <col min="40" max="40" width="37.81640625" style="198" customWidth="1"/>
    <col min="41" max="41" width="16.453125" style="198" customWidth="1"/>
    <col min="42" max="42" width="15" style="198" customWidth="1"/>
    <col min="43" max="45" width="18.453125" style="198" customWidth="1"/>
    <col min="46" max="46" width="27.26953125" style="198" customWidth="1"/>
    <col min="47" max="47" width="15.81640625" style="198" customWidth="1"/>
    <col min="48" max="48" width="71.7265625" style="198" customWidth="1"/>
    <col min="49" max="49" width="35.7265625" style="198" customWidth="1"/>
    <col min="50" max="50" width="46.453125" style="198" customWidth="1"/>
    <col min="51" max="51" width="54.81640625" style="198" customWidth="1"/>
    <col min="52" max="52" width="26.1796875" style="198" customWidth="1"/>
    <col min="53" max="53" width="19.453125" style="198" customWidth="1"/>
    <col min="54" max="54" width="19.81640625" style="198" customWidth="1"/>
    <col min="55" max="55" width="16.1796875" style="198" customWidth="1"/>
    <col min="56" max="56" width="17.1796875" style="198" customWidth="1"/>
    <col min="57" max="58" width="13.1796875" style="198" customWidth="1"/>
    <col min="59" max="64" width="14.81640625" style="198" customWidth="1"/>
    <col min="65" max="65" width="20.54296875" style="198" customWidth="1"/>
    <col min="66" max="70" width="40.54296875" style="198" customWidth="1"/>
    <col min="71" max="71" width="4.7265625" style="198" customWidth="1"/>
    <col min="72" max="16384" width="11.453125" style="198"/>
  </cols>
  <sheetData>
    <row r="1" spans="1:70" s="135" customFormat="1" ht="14" hidden="1" thickBot="1" x14ac:dyDescent="0.35">
      <c r="B1" s="136"/>
      <c r="C1" s="136"/>
      <c r="D1" s="137"/>
      <c r="E1" s="137"/>
      <c r="F1" s="137"/>
      <c r="G1" s="137"/>
    </row>
    <row r="2" spans="1:70" s="135" customFormat="1" ht="14.15" hidden="1" customHeight="1" x14ac:dyDescent="0.3"/>
    <row r="3" spans="1:70" s="135" customFormat="1" ht="14.15" hidden="1" customHeight="1" x14ac:dyDescent="0.3"/>
    <row r="4" spans="1:70" s="135" customFormat="1" ht="27.65" hidden="1" customHeight="1" x14ac:dyDescent="0.3"/>
    <row r="5" spans="1:70" s="135" customFormat="1" ht="27.65" hidden="1" customHeight="1" x14ac:dyDescent="0.3">
      <c r="B5" s="592" t="s">
        <v>7</v>
      </c>
      <c r="C5" s="592"/>
      <c r="D5" s="592"/>
      <c r="E5" s="592"/>
      <c r="F5" s="592"/>
      <c r="G5" s="592"/>
      <c r="H5" s="592"/>
      <c r="I5" s="592"/>
    </row>
    <row r="6" spans="1:70" s="135" customFormat="1" ht="27.65" hidden="1" customHeight="1" x14ac:dyDescent="0.3">
      <c r="B6" s="210" t="s">
        <v>8</v>
      </c>
      <c r="C6" s="210"/>
      <c r="D6" s="593" t="s">
        <v>9</v>
      </c>
      <c r="E6" s="593"/>
      <c r="F6" s="593"/>
      <c r="G6" s="593"/>
      <c r="H6" s="593"/>
      <c r="I6" s="593"/>
    </row>
    <row r="7" spans="1:70" s="135" customFormat="1" ht="27.65" hidden="1" customHeight="1" x14ac:dyDescent="0.3">
      <c r="B7" s="210" t="s">
        <v>10</v>
      </c>
      <c r="C7" s="210"/>
      <c r="D7" s="593" t="s">
        <v>11</v>
      </c>
      <c r="E7" s="593"/>
      <c r="F7" s="593"/>
      <c r="G7" s="593"/>
      <c r="H7" s="593"/>
      <c r="I7" s="593"/>
    </row>
    <row r="8" spans="1:70" s="135" customFormat="1" ht="27.65" hidden="1" customHeight="1" x14ac:dyDescent="0.3">
      <c r="B8" s="210" t="s">
        <v>12</v>
      </c>
      <c r="C8" s="210"/>
      <c r="D8" s="592" t="s">
        <v>13</v>
      </c>
      <c r="E8" s="592"/>
      <c r="F8" s="592" t="s">
        <v>14</v>
      </c>
      <c r="G8" s="592"/>
      <c r="H8" s="592" t="s">
        <v>15</v>
      </c>
      <c r="I8" s="592"/>
    </row>
    <row r="9" spans="1:70" s="135" customFormat="1" ht="27.65" hidden="1" customHeight="1" x14ac:dyDescent="0.3">
      <c r="B9" s="209" t="e">
        <f>#REF!</f>
        <v>#REF!</v>
      </c>
      <c r="C9" s="209"/>
      <c r="D9" s="583" t="e">
        <f>#REF!</f>
        <v>#REF!</v>
      </c>
      <c r="E9" s="583"/>
      <c r="F9" s="583" t="e">
        <f>#REF!</f>
        <v>#REF!</v>
      </c>
      <c r="G9" s="583"/>
      <c r="H9" s="583" t="e">
        <f>#REF!</f>
        <v>#REF!</v>
      </c>
      <c r="I9" s="583"/>
    </row>
    <row r="10" spans="1:70" s="138" customFormat="1" hidden="1" thickBot="1" x14ac:dyDescent="0.35">
      <c r="B10" s="139"/>
      <c r="C10" s="139"/>
      <c r="D10" s="140"/>
      <c r="E10" s="140"/>
      <c r="F10" s="140"/>
      <c r="AP10" s="140"/>
      <c r="AW10" s="141"/>
      <c r="BD10" s="140"/>
      <c r="BE10" s="140"/>
      <c r="BF10" s="140"/>
      <c r="BM10" s="142"/>
      <c r="BN10" s="143"/>
    </row>
    <row r="11" spans="1:70" s="138" customFormat="1" ht="62.15" hidden="1" customHeight="1" x14ac:dyDescent="0.3">
      <c r="A11" s="144"/>
      <c r="B11" s="584" t="s">
        <v>16</v>
      </c>
      <c r="C11" s="585"/>
      <c r="D11" s="585"/>
      <c r="E11" s="585"/>
      <c r="F11" s="585"/>
      <c r="G11" s="585"/>
      <c r="H11" s="585"/>
      <c r="I11" s="585"/>
      <c r="J11" s="585"/>
      <c r="K11" s="585"/>
      <c r="L11" s="585"/>
      <c r="M11" s="586"/>
      <c r="BD11" s="145"/>
    </row>
    <row r="12" spans="1:70" s="146" customFormat="1" ht="15" hidden="1" thickBot="1" x14ac:dyDescent="0.4">
      <c r="H12" s="147"/>
      <c r="I12" s="147"/>
      <c r="J12" s="147"/>
      <c r="K12" s="147"/>
    </row>
    <row r="13" spans="1:70" s="148" customFormat="1" ht="56.5" hidden="1" customHeight="1" x14ac:dyDescent="0.35">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M13" s="589" t="s">
        <v>18</v>
      </c>
      <c r="AN13" s="590"/>
      <c r="AO13" s="590"/>
      <c r="AP13" s="590"/>
      <c r="AQ13" s="590"/>
      <c r="AR13" s="590"/>
      <c r="AS13" s="590"/>
      <c r="AT13" s="590"/>
      <c r="AU13" s="591"/>
      <c r="AV13" s="566" t="s">
        <v>19</v>
      </c>
      <c r="AW13" s="566"/>
      <c r="AX13" s="566"/>
      <c r="AY13" s="566"/>
      <c r="AZ13" s="566"/>
      <c r="BA13" s="566"/>
      <c r="BB13" s="566"/>
      <c r="BC13" s="567"/>
      <c r="BD13" s="149"/>
      <c r="BE13" s="149"/>
      <c r="BF13" s="150"/>
      <c r="BG13" s="570" t="s">
        <v>20</v>
      </c>
      <c r="BH13" s="571"/>
      <c r="BI13" s="571"/>
      <c r="BJ13" s="571"/>
      <c r="BK13" s="571"/>
      <c r="BL13" s="571"/>
      <c r="BM13" s="572"/>
      <c r="BN13" s="576" t="s">
        <v>21</v>
      </c>
      <c r="BO13" s="577"/>
      <c r="BP13" s="577"/>
      <c r="BQ13" s="577"/>
      <c r="BR13" s="577"/>
    </row>
    <row r="14" spans="1:70" s="148" customFormat="1" ht="56.5" hidden="1" customHeight="1" x14ac:dyDescent="0.35">
      <c r="A14" s="152"/>
      <c r="B14" s="152"/>
      <c r="C14" s="152"/>
      <c r="D14" s="152"/>
      <c r="E14" s="152"/>
      <c r="F14" s="152"/>
      <c r="G14" s="152"/>
      <c r="H14" s="152"/>
      <c r="I14" s="152"/>
      <c r="J14" s="152"/>
      <c r="K14" s="152"/>
      <c r="L14" s="152"/>
      <c r="M14" s="152"/>
      <c r="N14" s="580" t="s">
        <v>22</v>
      </c>
      <c r="O14" s="580"/>
      <c r="P14" s="580"/>
      <c r="Q14" s="581" t="s">
        <v>23</v>
      </c>
      <c r="R14" s="581"/>
      <c r="S14" s="581"/>
      <c r="T14" s="581"/>
      <c r="U14" s="581"/>
      <c r="V14" s="581"/>
      <c r="W14" s="581"/>
      <c r="X14" s="581"/>
      <c r="Y14" s="581"/>
      <c r="Z14" s="581"/>
      <c r="AA14" s="581"/>
      <c r="AB14" s="581"/>
      <c r="AC14" s="581"/>
      <c r="AD14" s="581"/>
      <c r="AE14" s="581"/>
      <c r="AF14" s="581"/>
      <c r="AG14" s="581"/>
      <c r="AH14" s="581"/>
      <c r="AI14" s="581"/>
      <c r="AJ14" s="581"/>
      <c r="AK14" s="581"/>
      <c r="AL14" s="582"/>
      <c r="AM14" s="153"/>
      <c r="AN14" s="153"/>
      <c r="AO14" s="153"/>
      <c r="AP14" s="153"/>
      <c r="AQ14" s="153"/>
      <c r="AR14" s="151"/>
      <c r="AS14" s="151"/>
      <c r="AT14" s="153"/>
      <c r="AU14" s="153"/>
      <c r="AV14" s="568"/>
      <c r="AW14" s="568"/>
      <c r="AX14" s="568"/>
      <c r="AY14" s="568"/>
      <c r="AZ14" s="568"/>
      <c r="BA14" s="568"/>
      <c r="BB14" s="568"/>
      <c r="BC14" s="569"/>
      <c r="BD14" s="154"/>
      <c r="BE14" s="154"/>
      <c r="BF14" s="155"/>
      <c r="BG14" s="573"/>
      <c r="BH14" s="574"/>
      <c r="BI14" s="574"/>
      <c r="BJ14" s="574"/>
      <c r="BK14" s="574"/>
      <c r="BL14" s="574"/>
      <c r="BM14" s="575"/>
      <c r="BN14" s="578"/>
      <c r="BO14" s="579"/>
      <c r="BP14" s="579"/>
      <c r="BQ14" s="579"/>
      <c r="BR14" s="579"/>
    </row>
    <row r="15" spans="1:70" s="170" customFormat="1" ht="93" customHeight="1" thickBot="1" x14ac:dyDescent="0.4">
      <c r="A15" s="156" t="s">
        <v>24</v>
      </c>
      <c r="B15" s="157" t="s">
        <v>25</v>
      </c>
      <c r="C15" s="34" t="s">
        <v>26</v>
      </c>
      <c r="D15" s="157" t="s">
        <v>0</v>
      </c>
      <c r="E15" s="157" t="s">
        <v>27</v>
      </c>
      <c r="F15" s="157" t="s">
        <v>28</v>
      </c>
      <c r="G15" s="157" t="s">
        <v>29</v>
      </c>
      <c r="H15" s="157" t="s">
        <v>30</v>
      </c>
      <c r="I15" s="157" t="s">
        <v>31</v>
      </c>
      <c r="J15" s="157" t="s">
        <v>32</v>
      </c>
      <c r="K15" s="157" t="s">
        <v>33</v>
      </c>
      <c r="L15" s="157" t="s">
        <v>34</v>
      </c>
      <c r="M15" s="157" t="s">
        <v>35</v>
      </c>
      <c r="N15" s="158" t="s">
        <v>36</v>
      </c>
      <c r="O15" s="159" t="s">
        <v>37</v>
      </c>
      <c r="P15" s="159" t="s">
        <v>38</v>
      </c>
      <c r="Q15" s="160" t="s">
        <v>39</v>
      </c>
      <c r="R15" s="160" t="s">
        <v>40</v>
      </c>
      <c r="S15" s="160" t="s">
        <v>41</v>
      </c>
      <c r="T15" s="160" t="s">
        <v>42</v>
      </c>
      <c r="U15" s="160" t="s">
        <v>43</v>
      </c>
      <c r="V15" s="160" t="s">
        <v>44</v>
      </c>
      <c r="W15" s="160" t="s">
        <v>45</v>
      </c>
      <c r="X15" s="160" t="s">
        <v>46</v>
      </c>
      <c r="Y15" s="160" t="s">
        <v>47</v>
      </c>
      <c r="Z15" s="160" t="s">
        <v>48</v>
      </c>
      <c r="AA15" s="160" t="s">
        <v>49</v>
      </c>
      <c r="AB15" s="160" t="s">
        <v>50</v>
      </c>
      <c r="AC15" s="160" t="s">
        <v>51</v>
      </c>
      <c r="AD15" s="160" t="s">
        <v>52</v>
      </c>
      <c r="AE15" s="160" t="s">
        <v>53</v>
      </c>
      <c r="AF15" s="160" t="s">
        <v>54</v>
      </c>
      <c r="AG15" s="160" t="s">
        <v>55</v>
      </c>
      <c r="AH15" s="160" t="s">
        <v>56</v>
      </c>
      <c r="AI15" s="160" t="s">
        <v>57</v>
      </c>
      <c r="AJ15" s="410" t="s">
        <v>58</v>
      </c>
      <c r="AK15" s="410" t="s">
        <v>59</v>
      </c>
      <c r="AL15" s="410" t="s">
        <v>60</v>
      </c>
      <c r="AM15" s="161" t="s">
        <v>61</v>
      </c>
      <c r="AN15" s="161" t="s">
        <v>62</v>
      </c>
      <c r="AO15" s="161" t="s">
        <v>63</v>
      </c>
      <c r="AP15" s="411" t="s">
        <v>64</v>
      </c>
      <c r="AQ15" s="411" t="s">
        <v>65</v>
      </c>
      <c r="AR15" s="411" t="s">
        <v>66</v>
      </c>
      <c r="AS15" s="411" t="s">
        <v>67</v>
      </c>
      <c r="AT15" s="161" t="s">
        <v>68</v>
      </c>
      <c r="AU15" s="161" t="s">
        <v>69</v>
      </c>
      <c r="AV15" s="162" t="s">
        <v>70</v>
      </c>
      <c r="AW15" s="163" t="s">
        <v>71</v>
      </c>
      <c r="AX15" s="163" t="s">
        <v>72</v>
      </c>
      <c r="AY15" s="163" t="s">
        <v>73</v>
      </c>
      <c r="AZ15" s="163" t="s">
        <v>74</v>
      </c>
      <c r="BA15" s="163" t="s">
        <v>75</v>
      </c>
      <c r="BB15" s="163" t="s">
        <v>76</v>
      </c>
      <c r="BC15" s="163" t="s">
        <v>77</v>
      </c>
      <c r="BD15" s="164" t="s">
        <v>78</v>
      </c>
      <c r="BE15" s="164" t="s">
        <v>79</v>
      </c>
      <c r="BF15" s="165" t="s">
        <v>80</v>
      </c>
      <c r="BG15" s="412" t="s">
        <v>64</v>
      </c>
      <c r="BH15" s="412" t="s">
        <v>65</v>
      </c>
      <c r="BI15" s="413" t="s">
        <v>66</v>
      </c>
      <c r="BJ15" s="413" t="s">
        <v>81</v>
      </c>
      <c r="BK15" s="161" t="s">
        <v>82</v>
      </c>
      <c r="BL15" s="161" t="s">
        <v>83</v>
      </c>
      <c r="BM15" s="166" t="s">
        <v>84</v>
      </c>
      <c r="BN15" s="167" t="s">
        <v>85</v>
      </c>
      <c r="BO15" s="168" t="s">
        <v>86</v>
      </c>
      <c r="BP15" s="168" t="s">
        <v>87</v>
      </c>
      <c r="BQ15" s="168" t="s">
        <v>88</v>
      </c>
      <c r="BR15" s="169" t="s">
        <v>89</v>
      </c>
    </row>
    <row r="16" spans="1:70" s="138" customFormat="1" ht="41.15" customHeight="1" thickBot="1" x14ac:dyDescent="0.35">
      <c r="A16" s="471">
        <v>1</v>
      </c>
      <c r="B16" s="474" t="s">
        <v>90</v>
      </c>
      <c r="C16" s="326" t="s">
        <v>91</v>
      </c>
      <c r="D16" s="477" t="s">
        <v>91</v>
      </c>
      <c r="E16" s="478" t="s">
        <v>92</v>
      </c>
      <c r="F16" s="477" t="s">
        <v>5</v>
      </c>
      <c r="G16" s="462" t="s">
        <v>93</v>
      </c>
      <c r="H16" s="462" t="s">
        <v>94</v>
      </c>
      <c r="I16" s="481" t="s">
        <v>95</v>
      </c>
      <c r="J16" s="481" t="s">
        <v>96</v>
      </c>
      <c r="K16" s="481" t="s">
        <v>97</v>
      </c>
      <c r="L16" s="484" t="str">
        <f>CONCATENATE(I16," ",J16," ",K16)</f>
        <v>Posibilidad de afectación reputacional por el desacierto en los conceptos emitidos y/o el incumplimiento en términos legales, procesales y procedimentales a partir de una mala ejecución en el procedimiento establecido y los terminos legales</v>
      </c>
      <c r="M16" s="462" t="s">
        <v>98</v>
      </c>
      <c r="N16" s="462" t="s">
        <v>99</v>
      </c>
      <c r="O16" s="462" t="s">
        <v>99</v>
      </c>
      <c r="P16" s="462" t="s">
        <v>100</v>
      </c>
      <c r="Q16" s="462"/>
      <c r="R16" s="462"/>
      <c r="S16" s="462"/>
      <c r="T16" s="462"/>
      <c r="U16" s="462"/>
      <c r="V16" s="462"/>
      <c r="W16" s="462"/>
      <c r="X16" s="462"/>
      <c r="Y16" s="462"/>
      <c r="Z16" s="462"/>
      <c r="AA16" s="462"/>
      <c r="AB16" s="462"/>
      <c r="AC16" s="462"/>
      <c r="AD16" s="462"/>
      <c r="AE16" s="462"/>
      <c r="AF16" s="462"/>
      <c r="AG16" s="462"/>
      <c r="AH16" s="462"/>
      <c r="AI16" s="462"/>
      <c r="AJ16" s="465">
        <f>COUNTIF(Q16:AI19,"Si")</f>
        <v>0</v>
      </c>
      <c r="AK16" s="468">
        <f>IF((COUNTIF(P16:AI19,"Si"))&lt;=0,0,(IF((COUNTIF(P16:AI19,"Si"))&lt;=5,3,(IF(COUNTIF(P16:AI19,"Si")&lt;=11,4,5)))))</f>
        <v>0</v>
      </c>
      <c r="AL16" s="468">
        <f>IF((COUNTIF(P16:AI19,"Si"))&lt;=0,0,(IF((COUNTIF(P16:AI19,"Si"))&lt;=5,"MODERADO",(IF(COUNTIF(P16:AI19,"Si")&lt;=11,"ALTO","EXTREMO")))))</f>
        <v>0</v>
      </c>
      <c r="AM16" s="465">
        <v>948</v>
      </c>
      <c r="AN16" s="465"/>
      <c r="AO16" s="465" t="str">
        <f>IF(AN16="Rara vez",1,(IF(AN16="Improbable",2,(IF(AN16="Posible",3,IF(AN16="Probable",4,IF(AN16="Seguro",5,"Revisar")))))))</f>
        <v>Revisar</v>
      </c>
      <c r="AP16" s="452">
        <f>IF(F16="Corrupción",AO16,IF(AM16&lt;=2,1,IF(AM16&lt;=24,2,IF(AM16&lt;=500,3,IF(AM16&lt;=5000,4,IF(AM16&gt;5000,5,"Revisar"))))))</f>
        <v>4</v>
      </c>
      <c r="AQ16" s="452" t="str">
        <f>IF(F16="Corrupción",(IF(AP16=1,"Rara Vez",IF(AP16=2,"Improbable",IF(AP16=3,"Posible",IF(AP16=4,"Probable",IF(AP16=5,"Seguro","Revisar")))))),IF(AP16=1,"Muy Baja",IF(AP16=2,"Baja",IF(AP16=3,"Media",IF(AP16=4,"Alta","Muy Alta")))))</f>
        <v>Alta</v>
      </c>
      <c r="AR16" s="452">
        <f>IF(F16="Corrupción",AK16,(ROUND(((VLOOKUP(N16,Datos!$B$25:$C$29,2,FALSE)*Datos!$B$32)+(VLOOKUP(O16,Datos!$B$25:$C$29,2,FALSE)*Datos!$C$32)+(VLOOKUP(P16,Datos!$B$25:$C$29,2,FALSE)*Datos!$D$32))*5,0)))</f>
        <v>1</v>
      </c>
      <c r="AS16" s="440" t="str">
        <f>IF(AR16=1,"Insignificante",IF(AR16=2,"Menor",IF(AR16=3,"Moderado",IF(AR16=4,"Mayor","Catastrófico"))))</f>
        <v>Insignificante</v>
      </c>
      <c r="AT16" s="443">
        <f>_xlfn.NUMBERVALUE(CONCATENATE(AP16,AR16),"##")</f>
        <v>41</v>
      </c>
      <c r="AU16" s="446" t="str">
        <f>VLOOKUP(AT16,Datos!$I$37:$J$61,2,FALSE)</f>
        <v>MODERADO</v>
      </c>
      <c r="AV16" s="192" t="s">
        <v>101</v>
      </c>
      <c r="AW16" s="193" t="s">
        <v>102</v>
      </c>
      <c r="AX16" s="193" t="s">
        <v>103</v>
      </c>
      <c r="AY16" s="188" t="s">
        <v>104</v>
      </c>
      <c r="AZ16" s="188" t="s">
        <v>105</v>
      </c>
      <c r="BA16" s="188" t="s">
        <v>106</v>
      </c>
      <c r="BB16" s="188" t="s">
        <v>107</v>
      </c>
      <c r="BC16" s="185" t="s">
        <v>108</v>
      </c>
      <c r="BD16" s="145">
        <f>IF(AY16=Datos!$C$63,Datos!$C$73,IF(AY16=Datos!$C$64,Datos!$C$74,IF(AY16=Datos!$C$65,Datos!$C$75,"Revisar")))+IF(AZ16=Datos!$D$63,Datos!$D$73,IF(AZ16=Datos!$D$64,Datos!$D$74,"Revisar"))+IF(BA16=Datos!$E$63,Datos!$E$73,IF(BA16=Datos!$E$64,Datos!$E$74,"Revisar"))+IF(BC16=Datos!$G$63,Datos!$G$73,IF(BC16=Datos!$G$64,Datos!$G$74,IF(BC16=Datos!$G$65,Datos!$G$75,"Revisar")))</f>
        <v>0.65</v>
      </c>
      <c r="BE16" s="145">
        <f>IF(AY16=Datos!$C$65,BD16,0)</f>
        <v>0</v>
      </c>
      <c r="BF16" s="145">
        <f>IF(OR(AY16=Datos!$C$63,AY16=Datos!$C$64),BD16,0)</f>
        <v>0.65</v>
      </c>
      <c r="BG16" s="449">
        <f>IF(ROUND(AP16-SUM(BF16:BF19),0)&lt;=0,1,ROUND(AP16-SUM(BF16:BF19),0))</f>
        <v>3</v>
      </c>
      <c r="BH16" s="452" t="str">
        <f>IF(F16="Corrupción",(IF(BG16=1,"Rara Vez",IF(BG16=2,"Improbable",IF(BG16=3,"Posible",IF(BG16=4,"Probable","Seguro"))))),IF(BG16=1,"Muy Baja",IF(BG16=2,"Baja",IF(BG16=3,"Media",IF(BG16=4,"Alta","Muy Alta")))))</f>
        <v>Media</v>
      </c>
      <c r="BI16" s="449">
        <f>ROUND(AR16-SUM(BE16:BE19),0)</f>
        <v>1</v>
      </c>
      <c r="BJ16" s="449" t="str">
        <f>IF(BI16=1,"Insignificante",IF(BI16=2,"Menor",IF(BI16=3,"Moderado",IF(BI16=4,"Mayor","Catastrófico"))))</f>
        <v>Insignificante</v>
      </c>
      <c r="BK16" s="453">
        <f>_xlfn.NUMBERVALUE(CONCATENATE(BG16,BI16),"##")</f>
        <v>31</v>
      </c>
      <c r="BL16" s="456" t="str">
        <f>+VLOOKUP(BK16,Datos!$I$37:$J$65,2,FALSE)</f>
        <v>MODERADO</v>
      </c>
      <c r="BM16" s="459" t="s">
        <v>109</v>
      </c>
      <c r="BN16" s="189" t="s">
        <v>110</v>
      </c>
      <c r="BO16" s="185" t="s">
        <v>102</v>
      </c>
      <c r="BP16" s="222">
        <v>45870</v>
      </c>
      <c r="BQ16" s="222">
        <v>46022</v>
      </c>
      <c r="BR16" s="190" t="s">
        <v>111</v>
      </c>
    </row>
    <row r="17" spans="1:70" ht="41.15" customHeight="1" thickBot="1" x14ac:dyDescent="0.4">
      <c r="A17" s="472"/>
      <c r="B17" s="475"/>
      <c r="C17" s="326" t="s">
        <v>91</v>
      </c>
      <c r="D17" s="460"/>
      <c r="E17" s="479"/>
      <c r="F17" s="460"/>
      <c r="G17" s="463"/>
      <c r="H17" s="463"/>
      <c r="I17" s="482"/>
      <c r="J17" s="482"/>
      <c r="K17" s="482"/>
      <c r="L17" s="485"/>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6"/>
      <c r="AK17" s="469"/>
      <c r="AL17" s="469"/>
      <c r="AM17" s="466"/>
      <c r="AN17" s="466"/>
      <c r="AO17" s="466"/>
      <c r="AP17" s="450"/>
      <c r="AQ17" s="450"/>
      <c r="AR17" s="450"/>
      <c r="AS17" s="441"/>
      <c r="AT17" s="444"/>
      <c r="AU17" s="447"/>
      <c r="AV17" s="192" t="s">
        <v>112</v>
      </c>
      <c r="AW17" s="193" t="s">
        <v>102</v>
      </c>
      <c r="AX17" s="193" t="s">
        <v>103</v>
      </c>
      <c r="AY17" s="194" t="s">
        <v>104</v>
      </c>
      <c r="AZ17" s="194" t="s">
        <v>105</v>
      </c>
      <c r="BA17" s="194" t="s">
        <v>106</v>
      </c>
      <c r="BB17" s="194" t="s">
        <v>107</v>
      </c>
      <c r="BC17" s="191" t="s">
        <v>108</v>
      </c>
      <c r="BD17" s="195">
        <f>IF(AY17=Datos!$C$63,Datos!$C$73,IF(AY17=Datos!$C$64,Datos!$C$74,IF(AY17=Datos!$C$65,Datos!$C$75,"Revisar")))+IF(AZ17=Datos!$D$63,Datos!$D$73,IF(AZ17=Datos!$D$64,Datos!$D$74,"Revisar"))+IF(BA17=Datos!$E$63,Datos!$E$73,IF(BA17=Datos!$E$64,Datos!$E$74,"Revisar"))+IF(BC17=Datos!$G$63,Datos!$G$73,IF(BC17=Datos!$G$64,Datos!$G$74,IF(BC17=Datos!$G$65,Datos!$G$75,"Revisar")))</f>
        <v>0.65</v>
      </c>
      <c r="BE17" s="195">
        <f>IF(AY17=Datos!$C$65,BD17,0)</f>
        <v>0</v>
      </c>
      <c r="BF17" s="195">
        <f>IF(OR(AY17=Datos!$C$63,AY17=Datos!$C$64),BD17,0)</f>
        <v>0.65</v>
      </c>
      <c r="BG17" s="450"/>
      <c r="BH17" s="450"/>
      <c r="BI17" s="450"/>
      <c r="BJ17" s="450"/>
      <c r="BK17" s="454"/>
      <c r="BL17" s="457"/>
      <c r="BM17" s="460"/>
      <c r="BN17" s="196"/>
      <c r="BO17" s="191"/>
      <c r="BP17" s="191"/>
      <c r="BQ17" s="191"/>
      <c r="BR17" s="197"/>
    </row>
    <row r="18" spans="1:70" ht="41.15" customHeight="1" thickBot="1" x14ac:dyDescent="0.4">
      <c r="A18" s="472"/>
      <c r="B18" s="475"/>
      <c r="C18" s="326" t="s">
        <v>91</v>
      </c>
      <c r="D18" s="460"/>
      <c r="E18" s="479"/>
      <c r="F18" s="460"/>
      <c r="G18" s="463"/>
      <c r="H18" s="463"/>
      <c r="I18" s="482"/>
      <c r="J18" s="482"/>
      <c r="K18" s="482"/>
      <c r="L18" s="485"/>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6"/>
      <c r="AK18" s="469"/>
      <c r="AL18" s="469"/>
      <c r="AM18" s="466"/>
      <c r="AN18" s="466"/>
      <c r="AO18" s="466"/>
      <c r="AP18" s="450"/>
      <c r="AQ18" s="450"/>
      <c r="AR18" s="450"/>
      <c r="AS18" s="441"/>
      <c r="AT18" s="444"/>
      <c r="AU18" s="447"/>
      <c r="AV18" s="199"/>
      <c r="AW18" s="193"/>
      <c r="AX18" s="193"/>
      <c r="AY18" s="194"/>
      <c r="AZ18" s="194"/>
      <c r="BA18" s="194"/>
      <c r="BB18" s="194"/>
      <c r="BC18" s="191"/>
      <c r="BD18" s="195" t="e">
        <f>IF(AY18=Datos!$C$63,Datos!$C$73,IF(AY18=Datos!$C$64,Datos!$C$74,IF(AY18=Datos!$C$65,Datos!$C$75,"Revisar")))+IF(AZ18=Datos!$D$63,Datos!$D$73,IF(AZ18=Datos!$D$64,Datos!$D$74,"Revisar"))+IF(BA18=Datos!$E$63,Datos!$E$73,IF(BA18=Datos!$E$64,Datos!$E$74,"Revisar"))+IF(BC18=Datos!$G$63,Datos!$G$73,IF(BC18=Datos!$G$64,Datos!$G$74,IF(BC18=Datos!$G$65,Datos!$G$75,"Revisar")))</f>
        <v>#VALUE!</v>
      </c>
      <c r="BE18" s="195">
        <f>IF(AY18=Datos!$C$65,BD18,0)</f>
        <v>0</v>
      </c>
      <c r="BF18" s="195">
        <f>IF(OR(AY18=Datos!$C$63,AY18=Datos!$C$64),BD18,0)</f>
        <v>0</v>
      </c>
      <c r="BG18" s="450"/>
      <c r="BH18" s="450"/>
      <c r="BI18" s="450"/>
      <c r="BJ18" s="450"/>
      <c r="BK18" s="454"/>
      <c r="BL18" s="457"/>
      <c r="BM18" s="460"/>
      <c r="BN18" s="200"/>
      <c r="BO18" s="200"/>
      <c r="BP18" s="200"/>
      <c r="BQ18" s="200"/>
      <c r="BR18" s="201"/>
    </row>
    <row r="19" spans="1:70" ht="41.15" customHeight="1" thickBot="1" x14ac:dyDescent="0.4">
      <c r="A19" s="473"/>
      <c r="B19" s="476"/>
      <c r="C19" s="326" t="s">
        <v>91</v>
      </c>
      <c r="D19" s="461"/>
      <c r="E19" s="480"/>
      <c r="F19" s="461"/>
      <c r="G19" s="464"/>
      <c r="H19" s="464"/>
      <c r="I19" s="483"/>
      <c r="J19" s="483"/>
      <c r="K19" s="483"/>
      <c r="L19" s="486"/>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7"/>
      <c r="AK19" s="470"/>
      <c r="AL19" s="470"/>
      <c r="AM19" s="467"/>
      <c r="AN19" s="467"/>
      <c r="AO19" s="467"/>
      <c r="AP19" s="451"/>
      <c r="AQ19" s="451"/>
      <c r="AR19" s="451"/>
      <c r="AS19" s="442"/>
      <c r="AT19" s="445"/>
      <c r="AU19" s="448"/>
      <c r="AV19" s="199"/>
      <c r="AW19" s="193"/>
      <c r="AX19" s="193"/>
      <c r="AY19" s="205"/>
      <c r="AZ19" s="205"/>
      <c r="BA19" s="205"/>
      <c r="BB19" s="205"/>
      <c r="BC19" s="202"/>
      <c r="BD19" s="206" t="e">
        <f>IF(AY19=Datos!$C$63,Datos!$C$73,IF(AY19=Datos!$C$64,Datos!$C$74,IF(AY19=Datos!$C$65,Datos!$C$75,"Revisar")))+IF(AZ19=Datos!$D$63,Datos!$D$73,IF(AZ19=Datos!$D$64,Datos!$D$74,"Revisar"))+IF(BA19=Datos!$E$63,Datos!$E$73,IF(BA19=Datos!$E$64,Datos!$E$74,"Revisar"))+IF(BC19=Datos!$G$63,Datos!$G$73,IF(BC19=Datos!$G$64,Datos!$G$74,IF(BC19=Datos!$G$65,Datos!$G$75,"Revisar")))</f>
        <v>#VALUE!</v>
      </c>
      <c r="BE19" s="206">
        <f>IF(AY19=Datos!$C$65,BD19,0)</f>
        <v>0</v>
      </c>
      <c r="BF19" s="206">
        <f>IF(OR(AY19=Datos!$C$63,AY19=Datos!$C$64),BD19,0)</f>
        <v>0</v>
      </c>
      <c r="BG19" s="451"/>
      <c r="BH19" s="451"/>
      <c r="BI19" s="451"/>
      <c r="BJ19" s="451"/>
      <c r="BK19" s="455"/>
      <c r="BL19" s="458"/>
      <c r="BM19" s="461"/>
      <c r="BN19" s="207"/>
      <c r="BO19" s="207"/>
      <c r="BP19" s="207"/>
      <c r="BQ19" s="207"/>
      <c r="BR19" s="208"/>
    </row>
    <row r="20" spans="1:70" s="138" customFormat="1" ht="41.15" customHeight="1" thickBot="1" x14ac:dyDescent="0.35">
      <c r="A20" s="471">
        <v>2</v>
      </c>
      <c r="B20" s="474" t="s">
        <v>90</v>
      </c>
      <c r="C20" s="326" t="s">
        <v>91</v>
      </c>
      <c r="D20" s="477" t="s">
        <v>91</v>
      </c>
      <c r="E20" s="478" t="s">
        <v>92</v>
      </c>
      <c r="F20" s="477" t="s">
        <v>5</v>
      </c>
      <c r="G20" s="462" t="s">
        <v>93</v>
      </c>
      <c r="H20" s="462" t="s">
        <v>94</v>
      </c>
      <c r="I20" s="481" t="s">
        <v>113</v>
      </c>
      <c r="J20" s="481" t="s">
        <v>114</v>
      </c>
      <c r="K20" s="481" t="s">
        <v>115</v>
      </c>
      <c r="L20" s="484" t="str">
        <f>CONCATENATE(I20," ",J20," ",K20)</f>
        <v>Posibilidad de afectación economica por decisiones judiciales contrarias a los intereses de la entidad  a causa de falencias en la ejecución de la politica de prevención del daño antijuridico PPDA</v>
      </c>
      <c r="M20" s="462" t="s">
        <v>98</v>
      </c>
      <c r="N20" s="462" t="s">
        <v>116</v>
      </c>
      <c r="O20" s="462" t="s">
        <v>100</v>
      </c>
      <c r="P20" s="462" t="s">
        <v>100</v>
      </c>
      <c r="Q20" s="462"/>
      <c r="R20" s="462"/>
      <c r="S20" s="462"/>
      <c r="T20" s="462"/>
      <c r="U20" s="462"/>
      <c r="V20" s="462"/>
      <c r="W20" s="462"/>
      <c r="X20" s="462"/>
      <c r="Y20" s="462"/>
      <c r="Z20" s="462"/>
      <c r="AA20" s="462"/>
      <c r="AB20" s="462"/>
      <c r="AC20" s="462"/>
      <c r="AD20" s="462"/>
      <c r="AE20" s="462"/>
      <c r="AF20" s="462"/>
      <c r="AG20" s="462"/>
      <c r="AH20" s="462"/>
      <c r="AI20" s="462"/>
      <c r="AJ20" s="465">
        <f>COUNTIF(Q20:AI23,"Si")</f>
        <v>0</v>
      </c>
      <c r="AK20" s="468">
        <f>IF((COUNTIF(P20:AI23,"Si"))&lt;=0,0,(IF((COUNTIF(P20:AI23,"Si"))&lt;=5,3,(IF(COUNTIF(P20:AI23,"Si")&lt;=11,4,5)))))</f>
        <v>0</v>
      </c>
      <c r="AL20" s="468">
        <f>IF((COUNTIF(P20:AI23,"Si"))&lt;=0,0,(IF((COUNTIF(P20:AI23,"Si"))&lt;=5,"MODERADO",(IF(COUNTIF(P20:AI23,"Si")&lt;=11,"ALTO","EXTREMO")))))</f>
        <v>0</v>
      </c>
      <c r="AM20" s="465">
        <v>3</v>
      </c>
      <c r="AN20" s="465"/>
      <c r="AO20" s="465" t="str">
        <f t="shared" ref="AO20" si="0">IF(AN20="Rara vez",1,(IF(AN20="Improbable",2,(IF(AN20="Posible",3,IF(AN20="Probable",4,IF(AN20="Seguro",5,"Revisar")))))))</f>
        <v>Revisar</v>
      </c>
      <c r="AP20" s="452">
        <f t="shared" ref="AP20" si="1">IF(F20="Corrupción",AO20,IF(AM20&lt;=2,1,IF(AM20&lt;=24,2,IF(AM20&lt;=500,3,IF(AM20&lt;=5000,4,IF(AM20&gt;5000,5,"Revisar"))))))</f>
        <v>2</v>
      </c>
      <c r="AQ20" s="452" t="str">
        <f t="shared" ref="AQ20" si="2">IF(F20="Corrupción",(IF(AP20=1,"Rara Vez",IF(AP20=2,"Improbable",IF(AP20=3,"Posible",IF(AP20=4,"Probable",IF(AP20=5,"Seguro","Revisar")))))),IF(AP20=1,"Muy Baja",IF(AP20=2,"Baja",IF(AP20=3,"Media",IF(AP20=4,"Alta","Muy Alta")))))</f>
        <v>Baja</v>
      </c>
      <c r="AR20" s="452">
        <f>IF(F20="Corrupción",AK20,(ROUND(((VLOOKUP(N20,Datos!$B$25:$C$29,2,FALSE)*Datos!$B$32)+(VLOOKUP(O20,Datos!$B$25:$C$29,2,FALSE)*Datos!$C$32)+(VLOOKUP(P20,Datos!$B$25:$C$29,2,FALSE)*Datos!$D$32))*5,0)))</f>
        <v>2</v>
      </c>
      <c r="AS20" s="440" t="str">
        <f>IF(AR20=1,"Insignificante",IF(AR20=2,"Menor",IF(AR20=3,"Moderado",IF(AR20=4,"Mayor","Catastrófico"))))</f>
        <v>Menor</v>
      </c>
      <c r="AT20" s="443">
        <f>_xlfn.NUMBERVALUE(CONCATENATE(AP20,AR20),"##")</f>
        <v>22</v>
      </c>
      <c r="AU20" s="446" t="str">
        <f>VLOOKUP(AT20,Datos!$I$37:$J$61,2,FALSE)</f>
        <v>MODERADO</v>
      </c>
      <c r="AV20" s="199" t="s">
        <v>117</v>
      </c>
      <c r="AW20" s="193" t="s">
        <v>118</v>
      </c>
      <c r="AX20" s="193" t="s">
        <v>119</v>
      </c>
      <c r="AY20" s="188" t="s">
        <v>120</v>
      </c>
      <c r="AZ20" s="188" t="s">
        <v>105</v>
      </c>
      <c r="BA20" s="188" t="s">
        <v>106</v>
      </c>
      <c r="BB20" s="188" t="s">
        <v>121</v>
      </c>
      <c r="BC20" s="185" t="s">
        <v>108</v>
      </c>
      <c r="BD20" s="145">
        <f>IF(AY20=Datos!$C$63,Datos!$C$73,IF(AY20=Datos!$C$64,Datos!$C$74,IF(AY20=Datos!$C$65,Datos!$C$75,"Revisar")))+IF(AZ20=Datos!$D$63,Datos!$D$73,IF(AZ20=Datos!$D$64,Datos!$D$74,"Revisar"))+IF(BA20=Datos!$E$63,Datos!$E$73,IF(BA20=Datos!$E$64,Datos!$E$74,"Revisar"))+IF(BC20=Datos!$G$63,Datos!$G$73,IF(BC20=Datos!$G$64,Datos!$G$74,IF(BC20=Datos!$G$65,Datos!$G$75,"Revisar")))</f>
        <v>0.54999999999999993</v>
      </c>
      <c r="BE20" s="145">
        <f>IF(AY20=Datos!$C$65,BD20,0)</f>
        <v>0</v>
      </c>
      <c r="BF20" s="145">
        <f>IF(OR(AY20=Datos!$C$63,AY20=Datos!$C$64),BD20,0)</f>
        <v>0.54999999999999993</v>
      </c>
      <c r="BG20" s="449">
        <f>IF(ROUND(AP20-SUM(BF20:BF23),0)&lt;=0,1,ROUND(AP20-SUM(BF20:BF23),0))</f>
        <v>1</v>
      </c>
      <c r="BH20" s="452" t="str">
        <f>IF(F20="Corrupción",(IF(BG20=1,"Rara Vez",IF(BG20=2,"Improbable",IF(BG20=3,"Posible",IF(BG20=4,"Probable","Seguro"))))),IF(BG20=1,"Muy Baja",IF(BG20=2,"Baja",IF(BG20=3,"Media",IF(BG20=4,"Alta","Muy Alta")))))</f>
        <v>Muy Baja</v>
      </c>
      <c r="BI20" s="449">
        <f>ROUND(AR20-SUM(BE20:BE23),0)</f>
        <v>2</v>
      </c>
      <c r="BJ20" s="449" t="str">
        <f>IF(BI20=1,"Insignificante",IF(BI20=2,"Menor",IF(BI20=3,"Moderado",IF(BI20=4,"Mayor","Catastrófico"))))</f>
        <v>Menor</v>
      </c>
      <c r="BK20" s="453">
        <f>_xlfn.NUMBERVALUE(CONCATENATE(BG20,BI20),"##")</f>
        <v>12</v>
      </c>
      <c r="BL20" s="456" t="str">
        <f>+VLOOKUP(BK20,Datos!$I$37:$J$65,2,FALSE)</f>
        <v>BAJO</v>
      </c>
      <c r="BM20" s="459" t="s">
        <v>122</v>
      </c>
      <c r="BN20" s="189"/>
      <c r="BO20" s="185"/>
      <c r="BP20" s="222"/>
      <c r="BQ20" s="222"/>
      <c r="BR20" s="190"/>
    </row>
    <row r="21" spans="1:70" ht="41.15" customHeight="1" thickBot="1" x14ac:dyDescent="0.4">
      <c r="A21" s="472"/>
      <c r="B21" s="475"/>
      <c r="C21" s="326" t="s">
        <v>91</v>
      </c>
      <c r="D21" s="460"/>
      <c r="E21" s="479"/>
      <c r="F21" s="460"/>
      <c r="G21" s="463"/>
      <c r="H21" s="463"/>
      <c r="I21" s="482"/>
      <c r="J21" s="482"/>
      <c r="K21" s="482"/>
      <c r="L21" s="485"/>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6"/>
      <c r="AK21" s="469"/>
      <c r="AL21" s="469"/>
      <c r="AM21" s="466"/>
      <c r="AN21" s="466"/>
      <c r="AO21" s="466"/>
      <c r="AP21" s="450"/>
      <c r="AQ21" s="450"/>
      <c r="AR21" s="450"/>
      <c r="AS21" s="441"/>
      <c r="AT21" s="444"/>
      <c r="AU21" s="447"/>
      <c r="AV21" s="199"/>
      <c r="AW21" s="193"/>
      <c r="AX21" s="193"/>
      <c r="AY21" s="194"/>
      <c r="AZ21" s="194"/>
      <c r="BA21" s="194"/>
      <c r="BB21" s="194"/>
      <c r="BC21" s="191"/>
      <c r="BD21" s="195" t="e">
        <f>IF(AY21=Datos!$C$63,Datos!$C$73,IF(AY21=Datos!$C$64,Datos!$C$74,IF(AY21=Datos!$C$65,Datos!$C$75,"Revisar")))+IF(AZ21=Datos!$D$63,Datos!$D$73,IF(AZ21=Datos!$D$64,Datos!$D$74,"Revisar"))+IF(BA21=Datos!$E$63,Datos!$E$73,IF(BA21=Datos!$E$64,Datos!$E$74,"Revisar"))+IF(BC21=Datos!$G$63,Datos!$G$73,IF(BC21=Datos!$G$64,Datos!$G$74,IF(BC21=Datos!$G$65,Datos!$G$75,"Revisar")))</f>
        <v>#VALUE!</v>
      </c>
      <c r="BE21" s="195">
        <f>IF(AY21=Datos!$C$65,BD21,0)</f>
        <v>0</v>
      </c>
      <c r="BF21" s="195">
        <f>IF(OR(AY21=Datos!$C$63,AY21=Datos!$C$64),BD21,0)</f>
        <v>0</v>
      </c>
      <c r="BG21" s="450"/>
      <c r="BH21" s="450"/>
      <c r="BI21" s="450"/>
      <c r="BJ21" s="450"/>
      <c r="BK21" s="454"/>
      <c r="BL21" s="457"/>
      <c r="BM21" s="460"/>
      <c r="BN21" s="196"/>
      <c r="BO21" s="191"/>
      <c r="BP21" s="191"/>
      <c r="BQ21" s="191"/>
      <c r="BR21" s="197"/>
    </row>
    <row r="22" spans="1:70" ht="41.15" customHeight="1" thickBot="1" x14ac:dyDescent="0.4">
      <c r="A22" s="472"/>
      <c r="B22" s="475"/>
      <c r="C22" s="326" t="s">
        <v>91</v>
      </c>
      <c r="D22" s="460"/>
      <c r="E22" s="479"/>
      <c r="F22" s="460"/>
      <c r="G22" s="463"/>
      <c r="H22" s="463"/>
      <c r="I22" s="482"/>
      <c r="J22" s="482"/>
      <c r="K22" s="482"/>
      <c r="L22" s="485"/>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6"/>
      <c r="AK22" s="469"/>
      <c r="AL22" s="469"/>
      <c r="AM22" s="466"/>
      <c r="AN22" s="466"/>
      <c r="AO22" s="466"/>
      <c r="AP22" s="450"/>
      <c r="AQ22" s="450"/>
      <c r="AR22" s="450"/>
      <c r="AS22" s="441"/>
      <c r="AT22" s="444"/>
      <c r="AU22" s="447"/>
      <c r="AV22" s="199"/>
      <c r="AW22" s="193"/>
      <c r="AX22" s="193"/>
      <c r="AY22" s="194"/>
      <c r="AZ22" s="194"/>
      <c r="BA22" s="194"/>
      <c r="BB22" s="194"/>
      <c r="BC22" s="191"/>
      <c r="BD22" s="195" t="e">
        <f>IF(AY22=Datos!$C$63,Datos!$C$73,IF(AY22=Datos!$C$64,Datos!$C$74,IF(AY22=Datos!$C$65,Datos!$C$75,"Revisar")))+IF(AZ22=Datos!$D$63,Datos!$D$73,IF(AZ22=Datos!$D$64,Datos!$D$74,"Revisar"))+IF(BA22=Datos!$E$63,Datos!$E$73,IF(BA22=Datos!$E$64,Datos!$E$74,"Revisar"))+IF(BC22=Datos!$G$63,Datos!$G$73,IF(BC22=Datos!$G$64,Datos!$G$74,IF(BC22=Datos!$G$65,Datos!$G$75,"Revisar")))</f>
        <v>#VALUE!</v>
      </c>
      <c r="BE22" s="195">
        <f>IF(AY22=Datos!$C$65,BD22,0)</f>
        <v>0</v>
      </c>
      <c r="BF22" s="195">
        <f>IF(OR(AY22=Datos!$C$63,AY22=Datos!$C$64),BD22,0)</f>
        <v>0</v>
      </c>
      <c r="BG22" s="450"/>
      <c r="BH22" s="450"/>
      <c r="BI22" s="450"/>
      <c r="BJ22" s="450"/>
      <c r="BK22" s="454"/>
      <c r="BL22" s="457"/>
      <c r="BM22" s="460"/>
      <c r="BN22" s="200"/>
      <c r="BO22" s="200"/>
      <c r="BP22" s="200"/>
      <c r="BQ22" s="200"/>
      <c r="BR22" s="201"/>
    </row>
    <row r="23" spans="1:70" ht="41.15" customHeight="1" thickBot="1" x14ac:dyDescent="0.4">
      <c r="A23" s="473"/>
      <c r="B23" s="476"/>
      <c r="C23" s="326" t="s">
        <v>91</v>
      </c>
      <c r="D23" s="461"/>
      <c r="E23" s="480"/>
      <c r="F23" s="461"/>
      <c r="G23" s="464"/>
      <c r="H23" s="464"/>
      <c r="I23" s="483"/>
      <c r="J23" s="483"/>
      <c r="K23" s="483"/>
      <c r="L23" s="486"/>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7"/>
      <c r="AK23" s="470"/>
      <c r="AL23" s="470"/>
      <c r="AM23" s="467"/>
      <c r="AN23" s="467"/>
      <c r="AO23" s="467"/>
      <c r="AP23" s="451"/>
      <c r="AQ23" s="451"/>
      <c r="AR23" s="451"/>
      <c r="AS23" s="442"/>
      <c r="AT23" s="445"/>
      <c r="AU23" s="448"/>
      <c r="AV23" s="199"/>
      <c r="AW23" s="193"/>
      <c r="AX23" s="193"/>
      <c r="AY23" s="205"/>
      <c r="AZ23" s="205"/>
      <c r="BA23" s="205"/>
      <c r="BB23" s="205"/>
      <c r="BC23" s="202"/>
      <c r="BD23" s="206" t="e">
        <f>IF(AY23=Datos!$C$63,Datos!$C$73,IF(AY23=Datos!$C$64,Datos!$C$74,IF(AY23=Datos!$C$65,Datos!$C$75,"Revisar")))+IF(AZ23=Datos!$D$63,Datos!$D$73,IF(AZ23=Datos!$D$64,Datos!$D$74,"Revisar"))+IF(BA23=Datos!$E$63,Datos!$E$73,IF(BA23=Datos!$E$64,Datos!$E$74,"Revisar"))+IF(BC23=Datos!$G$63,Datos!$G$73,IF(BC23=Datos!$G$64,Datos!$G$74,IF(BC23=Datos!$G$65,Datos!$G$75,"Revisar")))</f>
        <v>#VALUE!</v>
      </c>
      <c r="BE23" s="206">
        <f>IF(AY23=Datos!$C$65,BD23,0)</f>
        <v>0</v>
      </c>
      <c r="BF23" s="206">
        <f>IF(OR(AY23=Datos!$C$63,AY23=Datos!$C$64),BD23,0)</f>
        <v>0</v>
      </c>
      <c r="BG23" s="451"/>
      <c r="BH23" s="451"/>
      <c r="BI23" s="451"/>
      <c r="BJ23" s="451"/>
      <c r="BK23" s="455"/>
      <c r="BL23" s="458"/>
      <c r="BM23" s="461"/>
      <c r="BN23" s="207"/>
      <c r="BO23" s="207"/>
      <c r="BP23" s="207"/>
      <c r="BQ23" s="207"/>
      <c r="BR23" s="208"/>
    </row>
    <row r="24" spans="1:70" s="138" customFormat="1" ht="41.15" customHeight="1" thickBot="1" x14ac:dyDescent="0.35">
      <c r="A24" s="471">
        <v>3</v>
      </c>
      <c r="B24" s="474" t="s">
        <v>90</v>
      </c>
      <c r="C24" s="326" t="s">
        <v>91</v>
      </c>
      <c r="D24" s="477" t="s">
        <v>91</v>
      </c>
      <c r="E24" s="478" t="s">
        <v>92</v>
      </c>
      <c r="F24" s="477" t="s">
        <v>4</v>
      </c>
      <c r="G24" s="462" t="s">
        <v>93</v>
      </c>
      <c r="H24" s="462" t="s">
        <v>94</v>
      </c>
      <c r="I24" s="481" t="s">
        <v>123</v>
      </c>
      <c r="J24" s="481" t="s">
        <v>124</v>
      </c>
      <c r="K24" s="515" t="s">
        <v>125</v>
      </c>
      <c r="L24" s="484" t="str">
        <f>CONCATENATE(I24," ",J24," ",K24)</f>
        <v>Posibilidad de efectos dañosos sobre recursos públicos por la caducidad de la acción de repetición  debido a fallas en la gestión y trámite de los procesos judiciales.</v>
      </c>
      <c r="M24" s="462" t="s">
        <v>98</v>
      </c>
      <c r="N24" s="462" t="s">
        <v>116</v>
      </c>
      <c r="O24" s="462" t="s">
        <v>99</v>
      </c>
      <c r="P24" s="462" t="s">
        <v>100</v>
      </c>
      <c r="Q24" s="462"/>
      <c r="R24" s="462"/>
      <c r="S24" s="462"/>
      <c r="T24" s="462"/>
      <c r="U24" s="462"/>
      <c r="V24" s="462"/>
      <c r="W24" s="462"/>
      <c r="X24" s="462"/>
      <c r="Y24" s="462"/>
      <c r="Z24" s="462"/>
      <c r="AA24" s="462"/>
      <c r="AB24" s="462"/>
      <c r="AC24" s="462"/>
      <c r="AD24" s="462"/>
      <c r="AE24" s="462"/>
      <c r="AF24" s="462"/>
      <c r="AG24" s="462"/>
      <c r="AH24" s="462"/>
      <c r="AI24" s="462"/>
      <c r="AJ24" s="465">
        <f>COUNTIF(Q24:AI27,"Si")</f>
        <v>0</v>
      </c>
      <c r="AK24" s="468">
        <f>IF((COUNTIF(P24:AI27,"Si"))&lt;=0,0,(IF((COUNTIF(P24:AI27,"Si"))&lt;=5,3,(IF(COUNTIF(P24:AI27,"Si")&lt;=11,4,5)))))</f>
        <v>0</v>
      </c>
      <c r="AL24" s="468">
        <f>IF((COUNTIF(P24:AI27,"Si"))&lt;=0,0,(IF((COUNTIF(P24:AI27,"Si"))&lt;=5,"MODERADO",(IF(COUNTIF(P24:AI27,"Si")&lt;=11,"ALTO","EXTREMO")))))</f>
        <v>0</v>
      </c>
      <c r="AM24" s="465">
        <v>4</v>
      </c>
      <c r="AN24" s="465"/>
      <c r="AO24" s="465" t="str">
        <f t="shared" ref="AO24" si="3">IF(AN24="Rara vez",1,(IF(AN24="Improbable",2,(IF(AN24="Posible",3,IF(AN24="Probable",4,IF(AN24="Seguro",5,"Revisar")))))))</f>
        <v>Revisar</v>
      </c>
      <c r="AP24" s="452">
        <f t="shared" ref="AP24" si="4">IF(F24="Corrupción",AO24,IF(AM24&lt;=2,1,IF(AM24&lt;=24,2,IF(AM24&lt;=500,3,IF(AM24&lt;=5000,4,IF(AM24&gt;5000,5,"Revisar"))))))</f>
        <v>2</v>
      </c>
      <c r="AQ24" s="452" t="str">
        <f t="shared" ref="AQ24" si="5">IF(F24="Corrupción",(IF(AP24=1,"Rara Vez",IF(AP24=2,"Improbable",IF(AP24=3,"Posible",IF(AP24=4,"Probable",IF(AP24=5,"Seguro","Revisar")))))),IF(AP24=1,"Muy Baja",IF(AP24=2,"Baja",IF(AP24=3,"Media",IF(AP24=4,"Alta","Muy Alta")))))</f>
        <v>Baja</v>
      </c>
      <c r="AR24" s="452">
        <f>IF(F24="Corrupción",AK24,(ROUND(((VLOOKUP(N24,Datos!$B$25:$C$29,2,FALSE)*Datos!$B$32)+(VLOOKUP(O24,Datos!$B$25:$C$29,2,FALSE)*Datos!$C$32)+(VLOOKUP(P24,Datos!$B$25:$C$29,2,FALSE)*Datos!$D$32))*5,0)))</f>
        <v>2</v>
      </c>
      <c r="AS24" s="440" t="str">
        <f>IF(AR24=1,"Insignificante",IF(AR24=2,"Menor",IF(AR24=3,"Moderado",IF(AR24=4,"Mayor","Catastrófico"))))</f>
        <v>Menor</v>
      </c>
      <c r="AT24" s="443">
        <f>_xlfn.NUMBERVALUE(CONCATENATE(AP24,AR24),"##")</f>
        <v>22</v>
      </c>
      <c r="AU24" s="446" t="str">
        <f>VLOOKUP(AT24,Datos!$I$37:$J$61,2,FALSE)</f>
        <v>MODERADO</v>
      </c>
      <c r="AV24" s="186" t="s">
        <v>126</v>
      </c>
      <c r="AW24" s="187" t="s">
        <v>127</v>
      </c>
      <c r="AX24" s="187" t="s">
        <v>128</v>
      </c>
      <c r="AY24" s="188" t="s">
        <v>120</v>
      </c>
      <c r="AZ24" s="188" t="s">
        <v>105</v>
      </c>
      <c r="BA24" s="188" t="s">
        <v>106</v>
      </c>
      <c r="BB24" s="188" t="s">
        <v>129</v>
      </c>
      <c r="BC24" s="185" t="s">
        <v>108</v>
      </c>
      <c r="BD24" s="145">
        <f>IF(AY24=Datos!$C$63,Datos!$C$73,IF(AY24=Datos!$C$64,Datos!$C$74,IF(AY24=Datos!$C$65,Datos!$C$75,"Revisar")))+IF(AZ24=Datos!$D$63,Datos!$D$73,IF(AZ24=Datos!$D$64,Datos!$D$74,"Revisar"))+IF(BA24=Datos!$E$63,Datos!$E$73,IF(BA24=Datos!$E$64,Datos!$E$74,"Revisar"))+IF(BC24=Datos!$G$63,Datos!$G$73,IF(BC24=Datos!$G$64,Datos!$G$74,IF(BC24=Datos!$G$65,Datos!$G$75,"Revisar")))</f>
        <v>0.54999999999999993</v>
      </c>
      <c r="BE24" s="145">
        <f>IF(AY24=Datos!$C$65,BD24,0)</f>
        <v>0</v>
      </c>
      <c r="BF24" s="145">
        <f>IF(OR(AY24=Datos!$C$63,AY24=Datos!$C$64),BD24,0)</f>
        <v>0.54999999999999993</v>
      </c>
      <c r="BG24" s="449">
        <f>IF(ROUND(AP24-SUM(BF24:BF27),0)&lt;=0,1,ROUND(AP24-SUM(BF24:BF27),0))</f>
        <v>1</v>
      </c>
      <c r="BH24" s="452" t="str">
        <f>IF(F24="Corrupción",(IF(BG24=1,"Rara Vez",IF(BG24=2,"Improbable",IF(BG24=3,"Posible",IF(BG24=4,"Probable","Seguro"))))),IF(BG24=1,"Muy Baja",IF(BG24=2,"Baja",IF(BG24=3,"Media",IF(BG24=4,"Alta","Muy Alta")))))</f>
        <v>Muy Baja</v>
      </c>
      <c r="BI24" s="449">
        <f>ROUND(AR24-SUM(BE24:BE27),0)</f>
        <v>2</v>
      </c>
      <c r="BJ24" s="449" t="str">
        <f>IF(BI24=1,"Insignificante",IF(BI24=2,"Menor",IF(BI24=3,"Moderado",IF(BI24=4,"Mayor","Catastrófico"))))</f>
        <v>Menor</v>
      </c>
      <c r="BK24" s="453">
        <f>_xlfn.NUMBERVALUE(CONCATENATE(BG24,BI24),"##")</f>
        <v>12</v>
      </c>
      <c r="BL24" s="456" t="str">
        <f>+VLOOKUP(BK24,Datos!$I$37:$J$65,2,FALSE)</f>
        <v>BAJO</v>
      </c>
      <c r="BM24" s="459" t="s">
        <v>122</v>
      </c>
      <c r="BN24" s="189"/>
      <c r="BO24" s="185"/>
      <c r="BP24" s="222"/>
      <c r="BQ24" s="222"/>
      <c r="BR24" s="190"/>
    </row>
    <row r="25" spans="1:70" ht="41.15" customHeight="1" thickBot="1" x14ac:dyDescent="0.4">
      <c r="A25" s="472"/>
      <c r="B25" s="475"/>
      <c r="C25" s="326" t="s">
        <v>91</v>
      </c>
      <c r="D25" s="460"/>
      <c r="E25" s="479"/>
      <c r="F25" s="460"/>
      <c r="G25" s="463"/>
      <c r="H25" s="463"/>
      <c r="I25" s="482"/>
      <c r="J25" s="482"/>
      <c r="K25" s="516"/>
      <c r="L25" s="485"/>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6"/>
      <c r="AK25" s="469"/>
      <c r="AL25" s="469"/>
      <c r="AM25" s="466"/>
      <c r="AN25" s="466"/>
      <c r="AO25" s="466"/>
      <c r="AP25" s="450"/>
      <c r="AQ25" s="450"/>
      <c r="AR25" s="450"/>
      <c r="AS25" s="441"/>
      <c r="AT25" s="444"/>
      <c r="AU25" s="447"/>
      <c r="AV25" s="192"/>
      <c r="AW25" s="193"/>
      <c r="AX25" s="193"/>
      <c r="AY25" s="194"/>
      <c r="AZ25" s="194"/>
      <c r="BA25" s="194"/>
      <c r="BB25" s="194"/>
      <c r="BC25" s="191"/>
      <c r="BD25" s="195" t="e">
        <f>IF(AY25=Datos!$C$63,Datos!$C$73,IF(AY25=Datos!$C$64,Datos!$C$74,IF(AY25=Datos!$C$65,Datos!$C$75,"Revisar")))+IF(AZ25=Datos!$D$63,Datos!$D$73,IF(AZ25=Datos!$D$64,Datos!$D$74,"Revisar"))+IF(BA25=Datos!$E$63,Datos!$E$73,IF(BA25=Datos!$E$64,Datos!$E$74,"Revisar"))+IF(BC25=Datos!$G$63,Datos!$G$73,IF(BC25=Datos!$G$64,Datos!$G$74,IF(BC25=Datos!$G$65,Datos!$G$75,"Revisar")))</f>
        <v>#VALUE!</v>
      </c>
      <c r="BE25" s="195">
        <f>IF(AY25=Datos!$C$65,BD25,0)</f>
        <v>0</v>
      </c>
      <c r="BF25" s="195">
        <f>IF(OR(AY25=Datos!$C$63,AY25=Datos!$C$64),BD25,0)</f>
        <v>0</v>
      </c>
      <c r="BG25" s="450"/>
      <c r="BH25" s="450"/>
      <c r="BI25" s="450"/>
      <c r="BJ25" s="450"/>
      <c r="BK25" s="454"/>
      <c r="BL25" s="457"/>
      <c r="BM25" s="460"/>
      <c r="BN25" s="196"/>
      <c r="BO25" s="191"/>
      <c r="BP25" s="191"/>
      <c r="BQ25" s="191"/>
      <c r="BR25" s="197"/>
    </row>
    <row r="26" spans="1:70" ht="41.15" customHeight="1" thickBot="1" x14ac:dyDescent="0.4">
      <c r="A26" s="472"/>
      <c r="B26" s="475"/>
      <c r="C26" s="326" t="s">
        <v>91</v>
      </c>
      <c r="D26" s="460"/>
      <c r="E26" s="479"/>
      <c r="F26" s="460"/>
      <c r="G26" s="463"/>
      <c r="H26" s="463"/>
      <c r="I26" s="482"/>
      <c r="J26" s="482"/>
      <c r="K26" s="516"/>
      <c r="L26" s="485"/>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6"/>
      <c r="AK26" s="469"/>
      <c r="AL26" s="469"/>
      <c r="AM26" s="466"/>
      <c r="AN26" s="466"/>
      <c r="AO26" s="466"/>
      <c r="AP26" s="450"/>
      <c r="AQ26" s="450"/>
      <c r="AR26" s="450"/>
      <c r="AS26" s="441"/>
      <c r="AT26" s="444"/>
      <c r="AU26" s="447"/>
      <c r="AV26" s="199"/>
      <c r="AW26" s="193"/>
      <c r="AX26" s="193"/>
      <c r="AY26" s="194"/>
      <c r="AZ26" s="194"/>
      <c r="BA26" s="194"/>
      <c r="BB26" s="194"/>
      <c r="BC26" s="191"/>
      <c r="BD26" s="195" t="e">
        <f>IF(AY26=Datos!$C$63,Datos!$C$73,IF(AY26=Datos!$C$64,Datos!$C$74,IF(AY26=Datos!$C$65,Datos!$C$75,"Revisar")))+IF(AZ26=Datos!$D$63,Datos!$D$73,IF(AZ26=Datos!$D$64,Datos!$D$74,"Revisar"))+IF(BA26=Datos!$E$63,Datos!$E$73,IF(BA26=Datos!$E$64,Datos!$E$74,"Revisar"))+IF(BC26=Datos!$G$63,Datos!$G$73,IF(BC26=Datos!$G$64,Datos!$G$74,IF(BC26=Datos!$G$65,Datos!$G$75,"Revisar")))</f>
        <v>#VALUE!</v>
      </c>
      <c r="BE26" s="195">
        <f>IF(AY26=Datos!$C$65,BD26,0)</f>
        <v>0</v>
      </c>
      <c r="BF26" s="195">
        <f>IF(OR(AY26=Datos!$C$63,AY26=Datos!$C$64),BD26,0)</f>
        <v>0</v>
      </c>
      <c r="BG26" s="450"/>
      <c r="BH26" s="450"/>
      <c r="BI26" s="450"/>
      <c r="BJ26" s="450"/>
      <c r="BK26" s="454"/>
      <c r="BL26" s="457"/>
      <c r="BM26" s="460"/>
      <c r="BN26" s="200"/>
      <c r="BO26" s="200"/>
      <c r="BP26" s="200"/>
      <c r="BQ26" s="200"/>
      <c r="BR26" s="201"/>
    </row>
    <row r="27" spans="1:70" ht="41.15" customHeight="1" thickBot="1" x14ac:dyDescent="0.4">
      <c r="A27" s="473"/>
      <c r="B27" s="476"/>
      <c r="C27" s="326" t="s">
        <v>91</v>
      </c>
      <c r="D27" s="461"/>
      <c r="E27" s="480"/>
      <c r="F27" s="461"/>
      <c r="G27" s="464"/>
      <c r="H27" s="464"/>
      <c r="I27" s="483"/>
      <c r="J27" s="483"/>
      <c r="K27" s="517"/>
      <c r="L27" s="486"/>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7"/>
      <c r="AK27" s="470"/>
      <c r="AL27" s="470"/>
      <c r="AM27" s="467"/>
      <c r="AN27" s="467"/>
      <c r="AO27" s="467"/>
      <c r="AP27" s="451"/>
      <c r="AQ27" s="451"/>
      <c r="AR27" s="451"/>
      <c r="AS27" s="442"/>
      <c r="AT27" s="445"/>
      <c r="AU27" s="448"/>
      <c r="AV27" s="203"/>
      <c r="AW27" s="204"/>
      <c r="AX27" s="204"/>
      <c r="AY27" s="205"/>
      <c r="AZ27" s="205"/>
      <c r="BA27" s="205"/>
      <c r="BB27" s="205"/>
      <c r="BC27" s="202"/>
      <c r="BD27" s="206" t="e">
        <f>IF(AY27=Datos!$C$63,Datos!$C$73,IF(AY27=Datos!$C$64,Datos!$C$74,IF(AY27=Datos!$C$65,Datos!$C$75,"Revisar")))+IF(AZ27=Datos!$D$63,Datos!$D$73,IF(AZ27=Datos!$D$64,Datos!$D$74,"Revisar"))+IF(BA27=Datos!$E$63,Datos!$E$73,IF(BA27=Datos!$E$64,Datos!$E$74,"Revisar"))+IF(BC27=Datos!$G$63,Datos!$G$73,IF(BC27=Datos!$G$64,Datos!$G$74,IF(BC27=Datos!$G$65,Datos!$G$75,"Revisar")))</f>
        <v>#VALUE!</v>
      </c>
      <c r="BE27" s="206">
        <f>IF(AY27=Datos!$C$65,BD27,0)</f>
        <v>0</v>
      </c>
      <c r="BF27" s="206">
        <f>IF(OR(AY27=Datos!$C$63,AY27=Datos!$C$64),BD27,0)</f>
        <v>0</v>
      </c>
      <c r="BG27" s="451"/>
      <c r="BH27" s="451"/>
      <c r="BI27" s="451"/>
      <c r="BJ27" s="451"/>
      <c r="BK27" s="455"/>
      <c r="BL27" s="458"/>
      <c r="BM27" s="461"/>
      <c r="BN27" s="207"/>
      <c r="BO27" s="207"/>
      <c r="BP27" s="207"/>
      <c r="BQ27" s="207"/>
      <c r="BR27" s="208"/>
    </row>
    <row r="28" spans="1:70" s="246" customFormat="1" ht="41.15" customHeight="1" thickBot="1" x14ac:dyDescent="0.3">
      <c r="A28" s="594">
        <v>1</v>
      </c>
      <c r="B28" s="559" t="s">
        <v>130</v>
      </c>
      <c r="C28" s="327" t="s">
        <v>131</v>
      </c>
      <c r="D28" s="562" t="s">
        <v>131</v>
      </c>
      <c r="E28" s="563" t="s">
        <v>132</v>
      </c>
      <c r="F28" s="562" t="s">
        <v>5</v>
      </c>
      <c r="G28" s="547" t="s">
        <v>93</v>
      </c>
      <c r="H28" s="550" t="s">
        <v>94</v>
      </c>
      <c r="I28" s="553" t="s">
        <v>95</v>
      </c>
      <c r="J28" s="553" t="s">
        <v>133</v>
      </c>
      <c r="K28" s="553" t="s">
        <v>134</v>
      </c>
      <c r="L28" s="556" t="str">
        <f>CONCATENATE(I28," ",J28," ",K28)</f>
        <v>Posibilidad de afectación reputacional por insatisfacción de las necesidades de información debido a que no se identifican dichas necesidades y a que no se evalúa la efectividad de los canales de comunicación a través de los cuales se transmite información de interés a los grupos de valor de la entidad.</v>
      </c>
      <c r="M28" s="547" t="s">
        <v>98</v>
      </c>
      <c r="N28" s="547" t="s">
        <v>99</v>
      </c>
      <c r="O28" s="547" t="s">
        <v>99</v>
      </c>
      <c r="P28" s="547" t="s">
        <v>116</v>
      </c>
      <c r="Q28" s="547"/>
      <c r="R28" s="547"/>
      <c r="S28" s="547"/>
      <c r="T28" s="547"/>
      <c r="U28" s="547"/>
      <c r="V28" s="547"/>
      <c r="W28" s="547"/>
      <c r="X28" s="547"/>
      <c r="Y28" s="547"/>
      <c r="Z28" s="547"/>
      <c r="AA28" s="547"/>
      <c r="AB28" s="547"/>
      <c r="AC28" s="547"/>
      <c r="AD28" s="547"/>
      <c r="AE28" s="547"/>
      <c r="AF28" s="547"/>
      <c r="AG28" s="547"/>
      <c r="AH28" s="547"/>
      <c r="AI28" s="547"/>
      <c r="AJ28" s="544">
        <f>COUNTIF(Q28:AI31,"Si")</f>
        <v>0</v>
      </c>
      <c r="AK28" s="541">
        <f>IF((COUNTIF(P28:AI31,"Si"))&lt;=0,0,(IF((COUNTIF(P28:AI31,"Si"))&lt;=5,3,(IF(COUNTIF(P28:AI31,"Si")&lt;=11,4,5)))))</f>
        <v>0</v>
      </c>
      <c r="AL28" s="541">
        <f>IF((COUNTIF(P28:AI31,"Si"))&lt;=0,0,(IF((COUNTIF(P28:AI31,"Si"))&lt;=5,"MODERADO",(IF(COUNTIF(P28:AI31,"Si")&lt;=11,"ALTO","EXTREMO")))))</f>
        <v>0</v>
      </c>
      <c r="AM28" s="544">
        <v>3</v>
      </c>
      <c r="AN28" s="544"/>
      <c r="AO28" s="544" t="str">
        <f>IF(AN28="Rara vez",1,(IF(AN28="Improbable",2,(IF(AN28="Posible",3,IF(AN28="Probable",4,IF(AN28="Seguro",5,"Revisar")))))))</f>
        <v>Revisar</v>
      </c>
      <c r="AP28" s="531">
        <f>IF(F28="Corrupción",AO28,IF(AM28&lt;=2,1,IF(AM28&lt;=24,2,IF(AM28&lt;=500,3,IF(AM28&lt;=5000,4,IF(AM28&gt;5000,5,"Revisar"))))))</f>
        <v>2</v>
      </c>
      <c r="AQ28" s="531" t="str">
        <f>IF(F28="Corrupción",(IF(AP28=1,"Rara Vez",IF(AP28=2,"Improbable",IF(AP28=3,"Posible",IF(AP28=4,"Probable",IF(AP28=5,"Seguro","Revisar")))))),IF(AP28=1,"Muy Baja",IF(AP28=2,"Baja",IF(AP28=3,"Media",IF(AP28=4,"Alta","Muy Alta")))))</f>
        <v>Baja</v>
      </c>
      <c r="AR28" s="531">
        <f>IF(F28="Corrupción",AK28,(ROUND(((VLOOKUP(N28,Datos!$B$25:$C$29,2,FALSE)*Datos!$B$32)+(VLOOKUP(O28,Datos!$B$25:$C$29,2,FALSE)*Datos!$C$32)+(VLOOKUP(P28,Datos!$B$25:$C$29,2,FALSE)*Datos!$D$32))*5,0)))</f>
        <v>2</v>
      </c>
      <c r="AS28" s="532" t="str">
        <f>IF(AR28=1,"Insignificante",IF(AR28=2,"Menor",IF(AR28=3,"Moderado",IF(AR28=4,"Mayor","Catastrófico"))))</f>
        <v>Menor</v>
      </c>
      <c r="AT28" s="535">
        <f>_xlfn.NUMBERVALUE(CONCATENATE(AP28,AR28),"##")</f>
        <v>22</v>
      </c>
      <c r="AU28" s="538" t="str">
        <f>VLOOKUP(AT28,Datos!$I$37:$J$61,2,FALSE)</f>
        <v>MODERADO</v>
      </c>
      <c r="AV28" s="295" t="s">
        <v>135</v>
      </c>
      <c r="AW28" s="296" t="s">
        <v>136</v>
      </c>
      <c r="AX28" s="296" t="s">
        <v>137</v>
      </c>
      <c r="AY28" s="297" t="s">
        <v>120</v>
      </c>
      <c r="AZ28" s="297" t="s">
        <v>105</v>
      </c>
      <c r="BA28" s="297" t="s">
        <v>106</v>
      </c>
      <c r="BB28" s="297" t="s">
        <v>138</v>
      </c>
      <c r="BC28" s="294" t="s">
        <v>108</v>
      </c>
      <c r="BD28" s="253">
        <f>IF(AY28=Datos!$C$63,Datos!$C$73,IF(AY28=Datos!$C$64,Datos!$C$74,IF(AY28=Datos!$C$65,Datos!$C$75,"Revisar")))+IF(AZ28=Datos!$D$63,Datos!$D$73,IF(AZ28=Datos!$D$64,Datos!$D$74,"Revisar"))+IF(BA28=Datos!$E$63,Datos!$E$73,IF(BA28=Datos!$E$64,Datos!$E$74,"Revisar"))+IF(BC28=Datos!$G$63,Datos!$G$73,IF(BC28=Datos!$G$64,Datos!$G$74,IF(BC28=Datos!$G$65,Datos!$G$75,"Revisar")))</f>
        <v>0.54999999999999993</v>
      </c>
      <c r="BE28" s="253">
        <f>IF(AY28=Datos!$C$65,BD28,0)</f>
        <v>0</v>
      </c>
      <c r="BF28" s="253">
        <f>IF(OR(AY28=Datos!$C$63,AY28=Datos!$C$64),BD28,0)</f>
        <v>0.54999999999999993</v>
      </c>
      <c r="BG28" s="519">
        <f>IF(ROUND(AP28-SUM(BF28:BF31),0)&lt;=0,1,ROUND(AP28-SUM(BF28:BF31),0))</f>
        <v>1</v>
      </c>
      <c r="BH28" s="531" t="str">
        <f>IF(F28="Corrupción",(IF(BG28=1,"Rara Vez",IF(BG28=2,"Improbable",IF(BG28=3,"Posible",IF(BG28=4,"Probable","Seguro"))))),IF(BG28=1,"Muy Baja",IF(BG28=2,"Baja",IF(BG28=3,"Media",IF(BG28=4,"Alta","Muy Alta")))))</f>
        <v>Muy Baja</v>
      </c>
      <c r="BI28" s="519">
        <f>ROUND(AR28-SUM(BE28:BE31),0)</f>
        <v>2</v>
      </c>
      <c r="BJ28" s="519" t="str">
        <f>IF(BI28=1,"Insignificante",IF(BI28=2,"Menor",IF(BI28=3,"Moderado",IF(BI28=4,"Mayor","Catastrófico"))))</f>
        <v>Menor</v>
      </c>
      <c r="BK28" s="522">
        <f>_xlfn.NUMBERVALUE(CONCATENATE(BG28,BI28),"##")</f>
        <v>12</v>
      </c>
      <c r="BL28" s="525" t="str">
        <f>+VLOOKUP(BK28,Datos!$I$37:$J$65,2,FALSE)</f>
        <v>BAJO</v>
      </c>
      <c r="BM28" s="528" t="s">
        <v>122</v>
      </c>
      <c r="BN28" s="298"/>
      <c r="BO28" s="294"/>
      <c r="BP28" s="294"/>
      <c r="BQ28" s="294"/>
      <c r="BR28" s="299"/>
    </row>
    <row r="29" spans="1:70" s="246" customFormat="1" ht="41.15" customHeight="1" thickBot="1" x14ac:dyDescent="0.3">
      <c r="A29" s="595"/>
      <c r="B29" s="560"/>
      <c r="C29" s="327" t="s">
        <v>131</v>
      </c>
      <c r="D29" s="529"/>
      <c r="E29" s="564"/>
      <c r="F29" s="529"/>
      <c r="G29" s="548"/>
      <c r="H29" s="551"/>
      <c r="I29" s="554"/>
      <c r="J29" s="554"/>
      <c r="K29" s="554"/>
      <c r="L29" s="557"/>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5"/>
      <c r="AK29" s="542"/>
      <c r="AL29" s="542"/>
      <c r="AM29" s="545"/>
      <c r="AN29" s="545"/>
      <c r="AO29" s="545"/>
      <c r="AP29" s="520"/>
      <c r="AQ29" s="520"/>
      <c r="AR29" s="520"/>
      <c r="AS29" s="533"/>
      <c r="AT29" s="536"/>
      <c r="AU29" s="539"/>
      <c r="AV29" s="302"/>
      <c r="AW29" s="296"/>
      <c r="AX29" s="296"/>
      <c r="AY29" s="303"/>
      <c r="AZ29" s="303"/>
      <c r="BA29" s="303"/>
      <c r="BB29" s="303"/>
      <c r="BC29" s="301"/>
      <c r="BD29" s="304" t="e">
        <f>IF(AY29=Datos!$C$63,Datos!$C$73,IF(AY29=Datos!$C$64,Datos!$C$74,IF(AY29=Datos!$C$65,Datos!$C$75,"Revisar")))+IF(AZ29=Datos!$D$63,Datos!$D$73,IF(AZ29=Datos!$D$64,Datos!$D$74,"Revisar"))+IF(BA29=Datos!$E$63,Datos!$E$73,IF(BA29=Datos!$E$64,Datos!$E$74,"Revisar"))+IF(BC29=Datos!$G$63,Datos!$G$73,IF(BC29=Datos!$G$64,Datos!$G$74,IF(BC29=Datos!$G$65,Datos!$G$75,"Revisar")))</f>
        <v>#VALUE!</v>
      </c>
      <c r="BE29" s="304">
        <f>IF(AY29=Datos!$C$65,BD29,0)</f>
        <v>0</v>
      </c>
      <c r="BF29" s="304">
        <f>IF(OR(AY29=Datos!$C$63,AY29=Datos!$C$64),BD29,0)</f>
        <v>0</v>
      </c>
      <c r="BG29" s="520"/>
      <c r="BH29" s="520"/>
      <c r="BI29" s="520"/>
      <c r="BJ29" s="520"/>
      <c r="BK29" s="523"/>
      <c r="BL29" s="526"/>
      <c r="BM29" s="529"/>
      <c r="BN29" s="305"/>
      <c r="BO29" s="301"/>
      <c r="BP29" s="301"/>
      <c r="BQ29" s="301"/>
      <c r="BR29" s="306"/>
    </row>
    <row r="30" spans="1:70" s="246" customFormat="1" ht="41.15" customHeight="1" thickBot="1" x14ac:dyDescent="0.3">
      <c r="A30" s="595"/>
      <c r="B30" s="560"/>
      <c r="C30" s="327" t="s">
        <v>131</v>
      </c>
      <c r="D30" s="529"/>
      <c r="E30" s="564"/>
      <c r="F30" s="529"/>
      <c r="G30" s="548"/>
      <c r="H30" s="551"/>
      <c r="I30" s="554"/>
      <c r="J30" s="554"/>
      <c r="K30" s="554"/>
      <c r="L30" s="557"/>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5"/>
      <c r="AK30" s="542"/>
      <c r="AL30" s="542"/>
      <c r="AM30" s="545"/>
      <c r="AN30" s="545"/>
      <c r="AO30" s="545"/>
      <c r="AP30" s="520"/>
      <c r="AQ30" s="520"/>
      <c r="AR30" s="520"/>
      <c r="AS30" s="533"/>
      <c r="AT30" s="536"/>
      <c r="AU30" s="539"/>
      <c r="AV30" s="307"/>
      <c r="AW30" s="308"/>
      <c r="AX30" s="308"/>
      <c r="AY30" s="303"/>
      <c r="AZ30" s="303"/>
      <c r="BA30" s="303"/>
      <c r="BB30" s="303"/>
      <c r="BC30" s="301"/>
      <c r="BD30" s="304" t="e">
        <f>IF(AY30=Datos!$C$63,Datos!$C$73,IF(AY30=Datos!$C$64,Datos!$C$74,IF(AY30=Datos!$C$65,Datos!$C$75,"Revisar")))+IF(AZ30=Datos!$D$63,Datos!$D$73,IF(AZ30=Datos!$D$64,Datos!$D$74,"Revisar"))+IF(BA30=Datos!$E$63,Datos!$E$73,IF(BA30=Datos!$E$64,Datos!$E$74,"Revisar"))+IF(BC30=Datos!$G$63,Datos!$G$73,IF(BC30=Datos!$G$64,Datos!$G$74,IF(BC30=Datos!$G$65,Datos!$G$75,"Revisar")))</f>
        <v>#VALUE!</v>
      </c>
      <c r="BE30" s="304">
        <f>IF(AY30=Datos!$C$65,BD30,0)</f>
        <v>0</v>
      </c>
      <c r="BF30" s="304">
        <f>IF(OR(AY30=Datos!$C$63,AY30=Datos!$C$64),BD30,0)</f>
        <v>0</v>
      </c>
      <c r="BG30" s="520"/>
      <c r="BH30" s="520"/>
      <c r="BI30" s="520"/>
      <c r="BJ30" s="520"/>
      <c r="BK30" s="523"/>
      <c r="BL30" s="526"/>
      <c r="BM30" s="529"/>
      <c r="BN30" s="309"/>
      <c r="BO30" s="309"/>
      <c r="BP30" s="309"/>
      <c r="BQ30" s="309"/>
      <c r="BR30" s="310"/>
    </row>
    <row r="31" spans="1:70" s="246" customFormat="1" ht="41.15" customHeight="1" thickBot="1" x14ac:dyDescent="0.3">
      <c r="A31" s="596"/>
      <c r="B31" s="561"/>
      <c r="C31" s="327" t="s">
        <v>131</v>
      </c>
      <c r="D31" s="530"/>
      <c r="E31" s="565"/>
      <c r="F31" s="530"/>
      <c r="G31" s="549"/>
      <c r="H31" s="552"/>
      <c r="I31" s="555"/>
      <c r="J31" s="555"/>
      <c r="K31" s="555"/>
      <c r="L31" s="558"/>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6"/>
      <c r="AK31" s="543"/>
      <c r="AL31" s="543"/>
      <c r="AM31" s="546"/>
      <c r="AN31" s="546"/>
      <c r="AO31" s="546"/>
      <c r="AP31" s="521"/>
      <c r="AQ31" s="521"/>
      <c r="AR31" s="521"/>
      <c r="AS31" s="534"/>
      <c r="AT31" s="537"/>
      <c r="AU31" s="540"/>
      <c r="AV31" s="313"/>
      <c r="AW31" s="314"/>
      <c r="AX31" s="314"/>
      <c r="AY31" s="315"/>
      <c r="AZ31" s="315"/>
      <c r="BA31" s="315"/>
      <c r="BB31" s="315"/>
      <c r="BC31" s="312"/>
      <c r="BD31" s="316" t="e">
        <f>IF(AY31=Datos!$C$63,Datos!$C$73,IF(AY31=Datos!$C$64,Datos!$C$74,IF(AY31=Datos!$C$65,Datos!$C$75,"Revisar")))+IF(AZ31=Datos!$D$63,Datos!$D$73,IF(AZ31=Datos!$D$64,Datos!$D$74,"Revisar"))+IF(BA31=Datos!$E$63,Datos!$E$73,IF(BA31=Datos!$E$64,Datos!$E$74,"Revisar"))+IF(BC31=Datos!$G$63,Datos!$G$73,IF(BC31=Datos!$G$64,Datos!$G$74,IF(BC31=Datos!$G$65,Datos!$G$75,"Revisar")))</f>
        <v>#VALUE!</v>
      </c>
      <c r="BE31" s="316">
        <f>IF(AY31=Datos!$C$65,BD31,0)</f>
        <v>0</v>
      </c>
      <c r="BF31" s="316">
        <f>IF(OR(AY31=Datos!$C$63,AY31=Datos!$C$64),BD31,0)</f>
        <v>0</v>
      </c>
      <c r="BG31" s="521"/>
      <c r="BH31" s="521"/>
      <c r="BI31" s="521"/>
      <c r="BJ31" s="521"/>
      <c r="BK31" s="524"/>
      <c r="BL31" s="527"/>
      <c r="BM31" s="530"/>
      <c r="BN31" s="317"/>
      <c r="BO31" s="317"/>
      <c r="BP31" s="317"/>
      <c r="BQ31" s="317"/>
      <c r="BR31" s="318"/>
    </row>
    <row r="32" spans="1:70" s="138" customFormat="1" ht="41.15" customHeight="1" thickBot="1" x14ac:dyDescent="0.35">
      <c r="A32" s="471">
        <v>1</v>
      </c>
      <c r="B32" s="474" t="s">
        <v>139</v>
      </c>
      <c r="C32" s="326" t="s">
        <v>140</v>
      </c>
      <c r="D32" s="477" t="s">
        <v>140</v>
      </c>
      <c r="E32" s="478" t="s">
        <v>141</v>
      </c>
      <c r="F32" s="477" t="s">
        <v>5</v>
      </c>
      <c r="G32" s="462" t="s">
        <v>93</v>
      </c>
      <c r="H32" s="462" t="s">
        <v>94</v>
      </c>
      <c r="I32" s="481" t="s">
        <v>142</v>
      </c>
      <c r="J32" s="481" t="s">
        <v>143</v>
      </c>
      <c r="K32" s="481" t="s">
        <v>144</v>
      </c>
      <c r="L32" s="484" t="str">
        <f>CONCATENATE(I32," ",J32," ",K32)</f>
        <v>Posibilidad de afectación operacional y reputacional por incumplimiento en la ejecución de las actividades contenidas en el Plan de Auditorías y Seguimientos aprobado para la vigencia, debido a deficiencias en la Planeación anual y de las actividades individuales</v>
      </c>
      <c r="M32" s="462" t="s">
        <v>98</v>
      </c>
      <c r="N32" s="462" t="s">
        <v>99</v>
      </c>
      <c r="O32" s="462" t="s">
        <v>116</v>
      </c>
      <c r="P32" s="462" t="s">
        <v>100</v>
      </c>
      <c r="Q32" s="462"/>
      <c r="R32" s="462"/>
      <c r="S32" s="462"/>
      <c r="T32" s="462"/>
      <c r="U32" s="462"/>
      <c r="V32" s="462"/>
      <c r="W32" s="462"/>
      <c r="X32" s="462"/>
      <c r="Y32" s="462"/>
      <c r="Z32" s="462"/>
      <c r="AA32" s="462"/>
      <c r="AB32" s="462"/>
      <c r="AC32" s="462"/>
      <c r="AD32" s="462"/>
      <c r="AE32" s="462"/>
      <c r="AF32" s="462"/>
      <c r="AG32" s="462"/>
      <c r="AH32" s="462"/>
      <c r="AI32" s="462"/>
      <c r="AJ32" s="465">
        <f>COUNTIF(Q32:AI35,"Si")</f>
        <v>0</v>
      </c>
      <c r="AK32" s="468">
        <f>IF((COUNTIF(P32:AI35,"Si"))&lt;=0,0,(IF((COUNTIF(P32:AI35,"Si"))&lt;=5,3,(IF(COUNTIF(P32:AI35,"Si")&lt;=11,4,5)))))</f>
        <v>0</v>
      </c>
      <c r="AL32" s="468">
        <f>IF((COUNTIF(P32:AI35,"Si"))&lt;=0,0,(IF((COUNTIF(P32:AI35,"Si"))&lt;=5,"MODERADO",(IF(COUNTIF(P32:AI35,"Si")&lt;=11,"ALTO","EXTREMO")))))</f>
        <v>0</v>
      </c>
      <c r="AM32" s="465">
        <v>30</v>
      </c>
      <c r="AN32" s="465"/>
      <c r="AO32" s="465" t="str">
        <f t="shared" ref="AO32" si="6">IF(AN32="Rara vez",1,(IF(AN32="Improbable",2,(IF(AN32="Posible",3,IF(AN32="Probable",4,IF(AN32="Seguro",5,"Revisar")))))))</f>
        <v>Revisar</v>
      </c>
      <c r="AP32" s="452">
        <f t="shared" ref="AP32" si="7">IF(F32="Corrupción",AO32,IF(AM32&lt;=2,1,IF(AM32&lt;=24,2,IF(AM32&lt;=500,3,IF(AM32&lt;=5000,4,IF(AM32&gt;5000,5,"Revisar"))))))</f>
        <v>3</v>
      </c>
      <c r="AQ32" s="452" t="str">
        <f t="shared" ref="AQ32" si="8">IF(F32="Corrupción",(IF(AP32=1,"Rara Vez",IF(AP32=2,"Improbable",IF(AP32=3,"Posible",IF(AP32=4,"Probable",IF(AP32=5,"Seguro","Revisar")))))),IF(AP32=1,"Muy Baja",IF(AP32=2,"Baja",IF(AP32=3,"Media",IF(AP32=4,"Alta","Muy Alta")))))</f>
        <v>Media</v>
      </c>
      <c r="AR32" s="452">
        <f>IF(F32="Corrupción",AK32,(ROUND(((VLOOKUP(N32,Datos!$B$25:$C$29,2,FALSE)*Datos!$B$32)+(VLOOKUP(O32,Datos!$B$25:$C$29,2,FALSE)*Datos!$C$32)+(VLOOKUP(P32,Datos!$B$25:$C$29,2,FALSE)*Datos!$D$32))*5,0)))</f>
        <v>2</v>
      </c>
      <c r="AS32" s="440" t="str">
        <f>IF(AR32=1,"Insignificante",IF(AR32=2,"Menor",IF(AR32=3,"Moderado",IF(AR32=4,"Mayor","Catastrófico"))))</f>
        <v>Menor</v>
      </c>
      <c r="AT32" s="443">
        <f>_xlfn.NUMBERVALUE(CONCATENATE(AP32,AR32),"##")</f>
        <v>32</v>
      </c>
      <c r="AU32" s="446" t="str">
        <f>VLOOKUP(AT32,Datos!$I$37:$J$61,2,FALSE)</f>
        <v>MODERADO</v>
      </c>
      <c r="AV32" s="186" t="s">
        <v>145</v>
      </c>
      <c r="AW32" s="187" t="s">
        <v>146</v>
      </c>
      <c r="AX32" s="187" t="s">
        <v>147</v>
      </c>
      <c r="AY32" s="188" t="s">
        <v>104</v>
      </c>
      <c r="AZ32" s="188" t="s">
        <v>105</v>
      </c>
      <c r="BA32" s="188" t="s">
        <v>106</v>
      </c>
      <c r="BB32" s="188" t="s">
        <v>148</v>
      </c>
      <c r="BC32" s="185" t="s">
        <v>108</v>
      </c>
      <c r="BD32" s="145">
        <f>IF(AY32=Datos!$C$63,Datos!$C$73,IF(AY32=Datos!$C$64,Datos!$C$74,IF(AY32=Datos!$C$65,Datos!$C$75,"Revisar")))+IF(AZ32=Datos!$D$63,Datos!$D$73,IF(AZ32=Datos!$D$64,Datos!$D$74,"Revisar"))+IF(BA32=Datos!$E$63,Datos!$E$73,IF(BA32=Datos!$E$64,Datos!$E$74,"Revisar"))+IF(BC32=Datos!$G$63,Datos!$G$73,IF(BC32=Datos!$G$64,Datos!$G$74,IF(BC32=Datos!$G$65,Datos!$G$75,"Revisar")))</f>
        <v>0.65</v>
      </c>
      <c r="BE32" s="145">
        <f>IF(AY32=Datos!$C$65,BD32,0)</f>
        <v>0</v>
      </c>
      <c r="BF32" s="145">
        <f>IF(OR(AY32=Datos!$C$63,AY32=Datos!$C$64),BD32,0)</f>
        <v>0.65</v>
      </c>
      <c r="BG32" s="449">
        <f>IF(ROUND(AP32-SUM(BF32:BF35),0)&lt;=0,1,ROUND(AP32-SUM(BF32:BF35),0))</f>
        <v>2</v>
      </c>
      <c r="BH32" s="452" t="str">
        <f>IF(F32="Corrupción",(IF(BG32=1,"Rara Vez",IF(BG32=2,"Improbable",IF(BG32=3,"Posible",IF(BG32=4,"Probable","Seguro"))))),IF(BG32=1,"Muy Baja",IF(BG32=2,"Baja",IF(BG32=3,"Media",IF(BG32=4,"Alta","Muy Alta")))))</f>
        <v>Baja</v>
      </c>
      <c r="BI32" s="449">
        <f>ROUND(AR32-SUM(BE32:BE35),0)</f>
        <v>2</v>
      </c>
      <c r="BJ32" s="449" t="str">
        <f>IF(BI32=1,"Insignificante",IF(BI32=2,"Menor",IF(BI32=3,"Moderado",IF(BI32=4,"Mayor","Catastrófico"))))</f>
        <v>Menor</v>
      </c>
      <c r="BK32" s="453">
        <f>_xlfn.NUMBERVALUE(CONCATENATE(BG32,BI32),"##")</f>
        <v>22</v>
      </c>
      <c r="BL32" s="456" t="str">
        <f>+VLOOKUP(BK32,Datos!$I$37:$J$65,2,FALSE)</f>
        <v>MODERADO</v>
      </c>
      <c r="BM32" s="459" t="s">
        <v>109</v>
      </c>
      <c r="BN32" s="189" t="s">
        <v>149</v>
      </c>
      <c r="BO32" s="185" t="s">
        <v>146</v>
      </c>
      <c r="BP32" s="222">
        <v>45870</v>
      </c>
      <c r="BQ32" s="222">
        <v>45992</v>
      </c>
      <c r="BR32" s="233" t="s">
        <v>150</v>
      </c>
    </row>
    <row r="33" spans="1:70" ht="41.15" customHeight="1" thickBot="1" x14ac:dyDescent="0.4">
      <c r="A33" s="472"/>
      <c r="B33" s="475"/>
      <c r="C33" s="326" t="s">
        <v>140</v>
      </c>
      <c r="D33" s="460"/>
      <c r="E33" s="479"/>
      <c r="F33" s="460"/>
      <c r="G33" s="463"/>
      <c r="H33" s="463"/>
      <c r="I33" s="482"/>
      <c r="J33" s="482"/>
      <c r="K33" s="482"/>
      <c r="L33" s="485"/>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6"/>
      <c r="AK33" s="469"/>
      <c r="AL33" s="469"/>
      <c r="AM33" s="466"/>
      <c r="AN33" s="466"/>
      <c r="AO33" s="466"/>
      <c r="AP33" s="450"/>
      <c r="AQ33" s="450"/>
      <c r="AR33" s="450"/>
      <c r="AS33" s="441"/>
      <c r="AT33" s="444"/>
      <c r="AU33" s="447"/>
      <c r="AV33" s="192"/>
      <c r="AW33" s="193"/>
      <c r="AX33" s="193"/>
      <c r="AY33" s="188"/>
      <c r="AZ33" s="188"/>
      <c r="BA33" s="188"/>
      <c r="BB33" s="188"/>
      <c r="BC33" s="185"/>
      <c r="BD33" s="195" t="e">
        <f>IF(AY33=Datos!$C$63,Datos!$C$73,IF(AY33=Datos!$C$64,Datos!$C$74,IF(AY33=Datos!$C$65,Datos!$C$75,"Revisar")))+IF(AZ33=Datos!$D$63,Datos!$D$73,IF(AZ33=Datos!$D$64,Datos!$D$74,"Revisar"))+IF(BA33=Datos!$E$63,Datos!$E$73,IF(BA33=Datos!$E$64,Datos!$E$74,"Revisar"))+IF(BC33=Datos!$G$63,Datos!$G$73,IF(BC33=Datos!$G$64,Datos!$G$74,IF(BC33=Datos!$G$65,Datos!$G$75,"Revisar")))</f>
        <v>#VALUE!</v>
      </c>
      <c r="BE33" s="195">
        <f>IF(AY33=Datos!$C$65,BD33,0)</f>
        <v>0</v>
      </c>
      <c r="BF33" s="195">
        <f>IF(OR(AY33=Datos!$C$63,AY33=Datos!$C$64),BD33,0)</f>
        <v>0</v>
      </c>
      <c r="BG33" s="450"/>
      <c r="BH33" s="450"/>
      <c r="BI33" s="450"/>
      <c r="BJ33" s="450"/>
      <c r="BK33" s="454"/>
      <c r="BL33" s="457"/>
      <c r="BM33" s="460"/>
      <c r="BN33" s="196"/>
      <c r="BO33" s="191"/>
      <c r="BP33" s="191"/>
      <c r="BQ33" s="191"/>
      <c r="BR33" s="197"/>
    </row>
    <row r="34" spans="1:70" ht="41.15" customHeight="1" thickBot="1" x14ac:dyDescent="0.4">
      <c r="A34" s="472"/>
      <c r="B34" s="475"/>
      <c r="C34" s="326" t="s">
        <v>140</v>
      </c>
      <c r="D34" s="460"/>
      <c r="E34" s="479"/>
      <c r="F34" s="460"/>
      <c r="G34" s="463"/>
      <c r="H34" s="463"/>
      <c r="I34" s="482"/>
      <c r="J34" s="482"/>
      <c r="K34" s="482"/>
      <c r="L34" s="485"/>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6"/>
      <c r="AK34" s="469"/>
      <c r="AL34" s="469"/>
      <c r="AM34" s="466"/>
      <c r="AN34" s="466"/>
      <c r="AO34" s="466"/>
      <c r="AP34" s="450"/>
      <c r="AQ34" s="450"/>
      <c r="AR34" s="450"/>
      <c r="AS34" s="441"/>
      <c r="AT34" s="444"/>
      <c r="AU34" s="447"/>
      <c r="AV34" s="199"/>
      <c r="AW34" s="193"/>
      <c r="AX34" s="193"/>
      <c r="AY34" s="188"/>
      <c r="AZ34" s="188"/>
      <c r="BA34" s="188"/>
      <c r="BB34" s="188"/>
      <c r="BC34" s="185"/>
      <c r="BD34" s="195" t="e">
        <f>IF(AY34=Datos!$C$63,Datos!$C$73,IF(AY34=Datos!$C$64,Datos!$C$74,IF(AY34=Datos!$C$65,Datos!$C$75,"Revisar")))+IF(AZ34=Datos!$D$63,Datos!$D$73,IF(AZ34=Datos!$D$64,Datos!$D$74,"Revisar"))+IF(BA34=Datos!$E$63,Datos!$E$73,IF(BA34=Datos!$E$64,Datos!$E$74,"Revisar"))+IF(BC34=Datos!$G$63,Datos!$G$73,IF(BC34=Datos!$G$64,Datos!$G$74,IF(BC34=Datos!$G$65,Datos!$G$75,"Revisar")))</f>
        <v>#VALUE!</v>
      </c>
      <c r="BE34" s="195">
        <f>IF(AY34=Datos!$C$65,BD34,0)</f>
        <v>0</v>
      </c>
      <c r="BF34" s="195">
        <f>IF(OR(AY34=Datos!$C$63,AY34=Datos!$C$64),BD34,0)</f>
        <v>0</v>
      </c>
      <c r="BG34" s="450"/>
      <c r="BH34" s="450"/>
      <c r="BI34" s="450"/>
      <c r="BJ34" s="450"/>
      <c r="BK34" s="454"/>
      <c r="BL34" s="457"/>
      <c r="BM34" s="460"/>
      <c r="BN34" s="200"/>
      <c r="BO34" s="200"/>
      <c r="BP34" s="200"/>
      <c r="BQ34" s="200"/>
      <c r="BR34" s="201"/>
    </row>
    <row r="35" spans="1:70" ht="41.15" customHeight="1" thickBot="1" x14ac:dyDescent="0.4">
      <c r="A35" s="511"/>
      <c r="B35" s="512"/>
      <c r="C35" s="326" t="s">
        <v>140</v>
      </c>
      <c r="D35" s="501"/>
      <c r="E35" s="513"/>
      <c r="F35" s="501"/>
      <c r="G35" s="510"/>
      <c r="H35" s="510"/>
      <c r="I35" s="482"/>
      <c r="J35" s="482"/>
      <c r="K35" s="482"/>
      <c r="L35" s="514"/>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05"/>
      <c r="AK35" s="506"/>
      <c r="AL35" s="506"/>
      <c r="AM35" s="505"/>
      <c r="AN35" s="505"/>
      <c r="AO35" s="505"/>
      <c r="AP35" s="507"/>
      <c r="AQ35" s="507"/>
      <c r="AR35" s="507"/>
      <c r="AS35" s="441"/>
      <c r="AT35" s="444"/>
      <c r="AU35" s="508"/>
      <c r="AV35" s="230"/>
      <c r="AW35" s="226"/>
      <c r="AX35" s="226"/>
      <c r="AY35" s="221"/>
      <c r="AZ35" s="221"/>
      <c r="BA35" s="221"/>
      <c r="BB35" s="221"/>
      <c r="BC35" s="220"/>
      <c r="BD35" s="211" t="e">
        <f>IF(AY35=Datos!$C$63,Datos!$C$73,IF(AY35=Datos!$C$64,Datos!$C$74,IF(AY35=Datos!$C$65,Datos!$C$75,"Revisar")))+IF(AZ35=Datos!$D$63,Datos!$D$73,IF(AZ35=Datos!$D$64,Datos!$D$74,"Revisar"))+IF(BA35=Datos!$E$63,Datos!$E$73,IF(BA35=Datos!$E$64,Datos!$E$74,"Revisar"))+IF(BC35=Datos!$G$63,Datos!$G$73,IF(BC35=Datos!$G$64,Datos!$G$74,IF(BC35=Datos!$G$65,Datos!$G$75,"Revisar")))</f>
        <v>#VALUE!</v>
      </c>
      <c r="BE35" s="211">
        <f>IF(AY35=Datos!$C$65,BD35,0)</f>
        <v>0</v>
      </c>
      <c r="BF35" s="211">
        <f>IF(OR(AY35=Datos!$C$63,AY35=Datos!$C$64),BD35,0)</f>
        <v>0</v>
      </c>
      <c r="BG35" s="507"/>
      <c r="BH35" s="507"/>
      <c r="BI35" s="507"/>
      <c r="BJ35" s="507"/>
      <c r="BK35" s="509"/>
      <c r="BL35" s="500"/>
      <c r="BM35" s="501"/>
      <c r="BN35" s="212"/>
      <c r="BO35" s="212"/>
      <c r="BP35" s="212"/>
      <c r="BQ35" s="212"/>
      <c r="BR35" s="213"/>
    </row>
    <row r="36" spans="1:70" s="138" customFormat="1" ht="41.15" customHeight="1" thickBot="1" x14ac:dyDescent="0.35">
      <c r="A36" s="471">
        <v>2</v>
      </c>
      <c r="B36" s="474" t="s">
        <v>139</v>
      </c>
      <c r="C36" s="326" t="s">
        <v>140</v>
      </c>
      <c r="D36" s="477" t="s">
        <v>140</v>
      </c>
      <c r="E36" s="478" t="s">
        <v>141</v>
      </c>
      <c r="F36" s="477" t="s">
        <v>2</v>
      </c>
      <c r="G36" s="462" t="s">
        <v>151</v>
      </c>
      <c r="H36" s="462" t="s">
        <v>152</v>
      </c>
      <c r="I36" s="462" t="s">
        <v>153</v>
      </c>
      <c r="J36" s="462" t="s">
        <v>154</v>
      </c>
      <c r="K36" s="462" t="s">
        <v>155</v>
      </c>
      <c r="L36" s="484" t="str">
        <f>CONCATENATE(I36," ",J36," ",K36)</f>
        <v>Posibilidad de recibir o solicitar dádiva o cualquier beneficio propio o de terceros en la elaboración de informes por omitir o adulterar información relevante frente a situaciones observadas en el desarrollo de las diferentes evaluaciones, auditorías y/o seguimientos establecidos en el Plan Anual de Auditorías y Seguimientos debido a la falta de ética profesional de los funcionarios y/o contratistas del GIT de Control Interno</v>
      </c>
      <c r="M36" s="462" t="s">
        <v>156</v>
      </c>
      <c r="N36" s="462"/>
      <c r="O36" s="462"/>
      <c r="P36" s="462"/>
      <c r="Q36" s="462" t="s">
        <v>157</v>
      </c>
      <c r="R36" s="462" t="s">
        <v>157</v>
      </c>
      <c r="S36" s="462" t="s">
        <v>158</v>
      </c>
      <c r="T36" s="462" t="s">
        <v>158</v>
      </c>
      <c r="U36" s="462" t="s">
        <v>157</v>
      </c>
      <c r="V36" s="462" t="s">
        <v>158</v>
      </c>
      <c r="W36" s="462" t="s">
        <v>158</v>
      </c>
      <c r="X36" s="462" t="s">
        <v>158</v>
      </c>
      <c r="Y36" s="462" t="s">
        <v>158</v>
      </c>
      <c r="Z36" s="462" t="s">
        <v>157</v>
      </c>
      <c r="AA36" s="462" t="s">
        <v>157</v>
      </c>
      <c r="AB36" s="462" t="s">
        <v>157</v>
      </c>
      <c r="AC36" s="462" t="s">
        <v>158</v>
      </c>
      <c r="AD36" s="462" t="s">
        <v>157</v>
      </c>
      <c r="AE36" s="462" t="s">
        <v>157</v>
      </c>
      <c r="AF36" s="462" t="s">
        <v>158</v>
      </c>
      <c r="AG36" s="462" t="s">
        <v>158</v>
      </c>
      <c r="AH36" s="462" t="s">
        <v>158</v>
      </c>
      <c r="AI36" s="462" t="s">
        <v>158</v>
      </c>
      <c r="AJ36" s="465">
        <f>COUNTIF(Q36:AI39,"Si")</f>
        <v>8</v>
      </c>
      <c r="AK36" s="468">
        <f>IF((COUNTIF(P36:AI39,"Si"))&lt;=0,0,(IF((COUNTIF(P36:AI39,"Si"))&lt;=5,3,(IF(COUNTIF(P36:AI39,"Si")&lt;=11,4,5)))))</f>
        <v>4</v>
      </c>
      <c r="AL36" s="468" t="str">
        <f>IF((COUNTIF(P36:AI39,"Si"))&lt;=0,0,(IF((COUNTIF(P36:AI39,"Si"))&lt;=5,"MODERADO",(IF(COUNTIF(P36:AI39,"Si")&lt;=11,"ALTO","EXTREMO")))))</f>
        <v>ALTO</v>
      </c>
      <c r="AM36" s="465"/>
      <c r="AN36" s="465" t="s">
        <v>159</v>
      </c>
      <c r="AO36" s="465">
        <f t="shared" ref="AO36" si="9">IF(AN36="Rara vez",1,(IF(AN36="Improbable",2,(IF(AN36="Posible",3,IF(AN36="Probable",4,IF(AN36="Seguro",5,"Revisar")))))))</f>
        <v>1</v>
      </c>
      <c r="AP36" s="452">
        <f t="shared" ref="AP36" si="10">IF(F36="Corrupción",AO36,IF(AM36&lt;=2,1,IF(AM36&lt;=24,2,IF(AM36&lt;=500,3,IF(AM36&lt;=5000,4,IF(AM36&gt;5000,5,"Revisar"))))))</f>
        <v>1</v>
      </c>
      <c r="AQ36" s="452" t="str">
        <f t="shared" ref="AQ36" si="11">IF(F36="Corrupción",(IF(AP36=1,"Rara Vez",IF(AP36=2,"Improbable",IF(AP36=3,"Posible",IF(AP36=4,"Probable",IF(AP36=5,"Seguro","Revisar")))))),IF(AP36=1,"Muy Baja",IF(AP36=2,"Baja",IF(AP36=3,"Media",IF(AP36=4,"Alta","Muy Alta")))))</f>
        <v>Rara Vez</v>
      </c>
      <c r="AR36" s="452">
        <f>IF(F36="Corrupción",AK36,(ROUND(((VLOOKUP(N36,Datos!$B$25:$C$29,2,FALSE)*Datos!$B$32)+(VLOOKUP(O36,Datos!$B$25:$C$29,2,FALSE)*Datos!$C$32)+(VLOOKUP(P36,Datos!$B$25:$C$29,2,FALSE)*Datos!$D$32))*5,0)))</f>
        <v>4</v>
      </c>
      <c r="AS36" s="452" t="str">
        <f>IF(AR36=1,"Insignificante",IF(AR36=2,"Menor",IF(AR36=3,"Moderado",IF(AR36=4,"Mayor","Catastrófico"))))</f>
        <v>Mayor</v>
      </c>
      <c r="AT36" s="497">
        <f>_xlfn.NUMBERVALUE(CONCATENATE(AP36,AR36),"##")</f>
        <v>14</v>
      </c>
      <c r="AU36" s="446" t="str">
        <f>VLOOKUP(AT36,Datos!$I$37:$J$61,2,FALSE)</f>
        <v>ALTO</v>
      </c>
      <c r="AV36" s="186" t="s">
        <v>160</v>
      </c>
      <c r="AW36" s="187" t="s">
        <v>146</v>
      </c>
      <c r="AX36" s="187" t="s">
        <v>161</v>
      </c>
      <c r="AY36" s="188" t="s">
        <v>104</v>
      </c>
      <c r="AZ36" s="188" t="s">
        <v>105</v>
      </c>
      <c r="BA36" s="188" t="s">
        <v>106</v>
      </c>
      <c r="BB36" s="188" t="s">
        <v>138</v>
      </c>
      <c r="BC36" s="185" t="s">
        <v>108</v>
      </c>
      <c r="BD36" s="145">
        <f>IF(AY36=Datos!$C$63,Datos!$C$73,IF(AY36=Datos!$C$64,Datos!$C$74,IF(AY36=Datos!$C$65,Datos!$C$75,"Revisar")))+IF(AZ36=Datos!$D$63,Datos!$D$73,IF(AZ36=Datos!$D$64,Datos!$D$74,"Revisar"))+IF(BA36=Datos!$E$63,Datos!$E$73,IF(BA36=Datos!$E$64,Datos!$E$74,"Revisar"))+IF(BC36=Datos!$G$63,Datos!$G$73,IF(BC36=Datos!$G$64,Datos!$G$74,IF(BC36=Datos!$G$65,Datos!$G$75,"Revisar")))</f>
        <v>0.65</v>
      </c>
      <c r="BE36" s="145">
        <f>IF(AY36=Datos!$C$65,BD36,0)</f>
        <v>0</v>
      </c>
      <c r="BF36" s="145">
        <f>IF(OR(AY36=Datos!$C$63,AY36=Datos!$C$64),BD36,0)</f>
        <v>0.65</v>
      </c>
      <c r="BG36" s="452">
        <f>IF(ROUND(AP36-SUM(BF36:BF39),0)&lt;=0,1,ROUND(AP36-SUM(BF36:BF39),0))</f>
        <v>1</v>
      </c>
      <c r="BH36" s="452" t="str">
        <f>IF(F36="Corrupción",(IF(BG36=1,"Rara Vez",IF(BG36=2,"Improbable",IF(BG36=3,"Posible",IF(BG36=4,"Probable","Seguro"))))),IF(BG36=1,"Muy Baja",IF(BG36=2,"Baja",IF(BG36=3,"Media",IF(BG36=4,"Alta","Muy Alta")))))</f>
        <v>Rara Vez</v>
      </c>
      <c r="BI36" s="452">
        <f>ROUND(AR36-SUM(BE36:BE39),0)</f>
        <v>4</v>
      </c>
      <c r="BJ36" s="452" t="str">
        <f>IF(BI36=1,"Insignificante",IF(BI36=2,"Menor",IF(BI36=3,"Moderado",IF(BI36=4,"Mayor","Catastrófico"))))</f>
        <v>Mayor</v>
      </c>
      <c r="BK36" s="491">
        <f>_xlfn.NUMBERVALUE(CONCATENATE(BG36,BI36),"##")</f>
        <v>14</v>
      </c>
      <c r="BL36" s="492" t="str">
        <f>+VLOOKUP(BK36,Datos!$I$37:$J$65,2,FALSE)</f>
        <v>ALTO</v>
      </c>
      <c r="BM36" s="477" t="s">
        <v>109</v>
      </c>
      <c r="BN36" s="189" t="s">
        <v>162</v>
      </c>
      <c r="BO36" s="185" t="s">
        <v>146</v>
      </c>
      <c r="BP36" s="222">
        <v>45870</v>
      </c>
      <c r="BQ36" s="222">
        <v>45931</v>
      </c>
      <c r="BR36" s="190" t="s">
        <v>163</v>
      </c>
    </row>
    <row r="37" spans="1:70" ht="41.15" customHeight="1" thickBot="1" x14ac:dyDescent="0.4">
      <c r="A37" s="472"/>
      <c r="B37" s="475"/>
      <c r="C37" s="326" t="s">
        <v>140</v>
      </c>
      <c r="D37" s="460"/>
      <c r="E37" s="479"/>
      <c r="F37" s="460"/>
      <c r="G37" s="463"/>
      <c r="H37" s="463"/>
      <c r="I37" s="463"/>
      <c r="J37" s="463"/>
      <c r="K37" s="463"/>
      <c r="L37" s="485"/>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6"/>
      <c r="AK37" s="469"/>
      <c r="AL37" s="469"/>
      <c r="AM37" s="466"/>
      <c r="AN37" s="466"/>
      <c r="AO37" s="466"/>
      <c r="AP37" s="450"/>
      <c r="AQ37" s="450"/>
      <c r="AR37" s="450"/>
      <c r="AS37" s="450"/>
      <c r="AT37" s="498"/>
      <c r="AU37" s="447"/>
      <c r="AV37" s="192"/>
      <c r="AW37" s="193"/>
      <c r="AX37" s="193"/>
      <c r="AY37" s="194"/>
      <c r="AZ37" s="194"/>
      <c r="BA37" s="194"/>
      <c r="BB37" s="194"/>
      <c r="BC37" s="191"/>
      <c r="BD37" s="195" t="e">
        <f>IF(AY37=Datos!$C$63,Datos!$C$73,IF(AY37=Datos!$C$64,Datos!$C$74,IF(AY37=Datos!$C$65,Datos!$C$75,"Revisar")))+IF(AZ37=Datos!$D$63,Datos!$D$73,IF(AZ37=Datos!$D$64,Datos!$D$74,"Revisar"))+IF(BA37=Datos!$E$63,Datos!$E$73,IF(BA37=Datos!$E$64,Datos!$E$74,"Revisar"))+IF(BC37=Datos!$G$63,Datos!$G$73,IF(BC37=Datos!$G$64,Datos!$G$74,IF(BC37=Datos!$G$65,Datos!$G$75,"Revisar")))</f>
        <v>#VALUE!</v>
      </c>
      <c r="BE37" s="195">
        <f>IF(AY37=Datos!$C$65,BD37,0)</f>
        <v>0</v>
      </c>
      <c r="BF37" s="195">
        <f>IF(OR(AY37=Datos!$C$63,AY37=Datos!$C$64),BD37,0)</f>
        <v>0</v>
      </c>
      <c r="BG37" s="450"/>
      <c r="BH37" s="450"/>
      <c r="BI37" s="450"/>
      <c r="BJ37" s="450"/>
      <c r="BK37" s="454"/>
      <c r="BL37" s="457"/>
      <c r="BM37" s="460"/>
      <c r="BN37" s="196"/>
      <c r="BO37" s="191"/>
      <c r="BP37" s="191"/>
      <c r="BQ37" s="191"/>
      <c r="BR37" s="197"/>
    </row>
    <row r="38" spans="1:70" ht="41.15" customHeight="1" thickBot="1" x14ac:dyDescent="0.4">
      <c r="A38" s="472"/>
      <c r="B38" s="475"/>
      <c r="C38" s="326" t="s">
        <v>140</v>
      </c>
      <c r="D38" s="460"/>
      <c r="E38" s="479"/>
      <c r="F38" s="460"/>
      <c r="G38" s="463"/>
      <c r="H38" s="463"/>
      <c r="I38" s="463"/>
      <c r="J38" s="463"/>
      <c r="K38" s="463"/>
      <c r="L38" s="485"/>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6"/>
      <c r="AK38" s="469"/>
      <c r="AL38" s="469"/>
      <c r="AM38" s="466"/>
      <c r="AN38" s="466"/>
      <c r="AO38" s="466"/>
      <c r="AP38" s="450"/>
      <c r="AQ38" s="450"/>
      <c r="AR38" s="450"/>
      <c r="AS38" s="450"/>
      <c r="AT38" s="498"/>
      <c r="AU38" s="447"/>
      <c r="AV38" s="199"/>
      <c r="AW38" s="193"/>
      <c r="AX38" s="193"/>
      <c r="AY38" s="194"/>
      <c r="AZ38" s="194"/>
      <c r="BA38" s="194"/>
      <c r="BB38" s="194"/>
      <c r="BC38" s="191"/>
      <c r="BD38" s="195" t="e">
        <f>IF(AY38=Datos!$C$63,Datos!$C$73,IF(AY38=Datos!$C$64,Datos!$C$74,IF(AY38=Datos!$C$65,Datos!$C$75,"Revisar")))+IF(AZ38=Datos!$D$63,Datos!$D$73,IF(AZ38=Datos!$D$64,Datos!$D$74,"Revisar"))+IF(BA38=Datos!$E$63,Datos!$E$73,IF(BA38=Datos!$E$64,Datos!$E$74,"Revisar"))+IF(BC38=Datos!$G$63,Datos!$G$73,IF(BC38=Datos!$G$64,Datos!$G$74,IF(BC38=Datos!$G$65,Datos!$G$75,"Revisar")))</f>
        <v>#VALUE!</v>
      </c>
      <c r="BE38" s="195">
        <f>IF(AY38=Datos!$C$65,BD38,0)</f>
        <v>0</v>
      </c>
      <c r="BF38" s="195">
        <f>IF(OR(AY38=Datos!$C$63,AY38=Datos!$C$64),BD38,0)</f>
        <v>0</v>
      </c>
      <c r="BG38" s="450"/>
      <c r="BH38" s="450"/>
      <c r="BI38" s="450"/>
      <c r="BJ38" s="450"/>
      <c r="BK38" s="454"/>
      <c r="BL38" s="457"/>
      <c r="BM38" s="460"/>
      <c r="BN38" s="200"/>
      <c r="BO38" s="200"/>
      <c r="BP38" s="200"/>
      <c r="BQ38" s="200"/>
      <c r="BR38" s="201"/>
    </row>
    <row r="39" spans="1:70" ht="41.15" customHeight="1" thickBot="1" x14ac:dyDescent="0.4">
      <c r="A39" s="473"/>
      <c r="B39" s="476"/>
      <c r="C39" s="326" t="s">
        <v>140</v>
      </c>
      <c r="D39" s="461"/>
      <c r="E39" s="480"/>
      <c r="F39" s="461"/>
      <c r="G39" s="464"/>
      <c r="H39" s="464"/>
      <c r="I39" s="464"/>
      <c r="J39" s="464"/>
      <c r="K39" s="464"/>
      <c r="L39" s="486"/>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7"/>
      <c r="AK39" s="470"/>
      <c r="AL39" s="470"/>
      <c r="AM39" s="467"/>
      <c r="AN39" s="467"/>
      <c r="AO39" s="467"/>
      <c r="AP39" s="451"/>
      <c r="AQ39" s="451"/>
      <c r="AR39" s="451"/>
      <c r="AS39" s="451"/>
      <c r="AT39" s="499"/>
      <c r="AU39" s="448"/>
      <c r="AV39" s="234"/>
      <c r="AW39" s="204"/>
      <c r="AX39" s="204"/>
      <c r="AY39" s="205"/>
      <c r="AZ39" s="205"/>
      <c r="BA39" s="205"/>
      <c r="BB39" s="205"/>
      <c r="BC39" s="202"/>
      <c r="BD39" s="206" t="e">
        <f>IF(AY39=Datos!$C$63,Datos!$C$73,IF(AY39=Datos!$C$64,Datos!$C$74,IF(AY39=Datos!$C$65,Datos!$C$75,"Revisar")))+IF(AZ39=Datos!$D$63,Datos!$D$73,IF(AZ39=Datos!$D$64,Datos!$D$74,"Revisar"))+IF(BA39=Datos!$E$63,Datos!$E$73,IF(BA39=Datos!$E$64,Datos!$E$74,"Revisar"))+IF(BC39=Datos!$G$63,Datos!$G$73,IF(BC39=Datos!$G$64,Datos!$G$74,IF(BC39=Datos!$G$65,Datos!$G$75,"Revisar")))</f>
        <v>#VALUE!</v>
      </c>
      <c r="BE39" s="206">
        <f>IF(AY39=Datos!$C$65,BD39,0)</f>
        <v>0</v>
      </c>
      <c r="BF39" s="206">
        <f>IF(OR(AY39=Datos!$C$63,AY39=Datos!$C$64),BD39,0)</f>
        <v>0</v>
      </c>
      <c r="BG39" s="451"/>
      <c r="BH39" s="451"/>
      <c r="BI39" s="451"/>
      <c r="BJ39" s="451"/>
      <c r="BK39" s="455"/>
      <c r="BL39" s="458"/>
      <c r="BM39" s="461"/>
      <c r="BN39" s="207"/>
      <c r="BO39" s="207"/>
      <c r="BP39" s="207"/>
      <c r="BQ39" s="207"/>
      <c r="BR39" s="208"/>
    </row>
    <row r="40" spans="1:70" s="138" customFormat="1" ht="41.15" customHeight="1" thickBot="1" x14ac:dyDescent="0.35">
      <c r="A40" s="471">
        <v>1</v>
      </c>
      <c r="B40" s="474" t="s">
        <v>164</v>
      </c>
      <c r="C40" s="326" t="s">
        <v>165</v>
      </c>
      <c r="D40" s="477" t="s">
        <v>165</v>
      </c>
      <c r="E40" s="478" t="s">
        <v>166</v>
      </c>
      <c r="F40" s="477" t="s">
        <v>5</v>
      </c>
      <c r="G40" s="462" t="s">
        <v>93</v>
      </c>
      <c r="H40" s="462" t="s">
        <v>94</v>
      </c>
      <c r="I40" s="481" t="s">
        <v>167</v>
      </c>
      <c r="J40" s="481" t="s">
        <v>168</v>
      </c>
      <c r="K40" s="481" t="s">
        <v>169</v>
      </c>
      <c r="L40" s="484" t="str">
        <f>CONCATENATE(I40," ",J40," ",K40)</f>
        <v>Posibilidad de afectación operacional por inadecuada formulación de planeación estratégica debido a que la metodología no responda a los lineamientos en la materia y a las necesidades institucionales, o la aplicación inadecuada de esta</v>
      </c>
      <c r="M40" s="462" t="s">
        <v>98</v>
      </c>
      <c r="N40" s="462" t="s">
        <v>99</v>
      </c>
      <c r="O40" s="462" t="s">
        <v>170</v>
      </c>
      <c r="P40" s="462" t="s">
        <v>116</v>
      </c>
      <c r="Q40" s="462"/>
      <c r="R40" s="462"/>
      <c r="S40" s="462"/>
      <c r="T40" s="462"/>
      <c r="U40" s="462"/>
      <c r="V40" s="462"/>
      <c r="W40" s="462"/>
      <c r="X40" s="462"/>
      <c r="Y40" s="462"/>
      <c r="Z40" s="462"/>
      <c r="AA40" s="462"/>
      <c r="AB40" s="462"/>
      <c r="AC40" s="462"/>
      <c r="AD40" s="462"/>
      <c r="AE40" s="462"/>
      <c r="AF40" s="462"/>
      <c r="AG40" s="462"/>
      <c r="AH40" s="462"/>
      <c r="AI40" s="462"/>
      <c r="AJ40" s="465">
        <f>COUNTIF(Q40:AI43,"Si")</f>
        <v>0</v>
      </c>
      <c r="AK40" s="468">
        <f>IF((COUNTIF(P40:AI43,"Si"))&lt;=0,0,(IF((COUNTIF(P40:AI43,"Si"))&lt;=5,3,(IF(COUNTIF(P40:AI43,"Si")&lt;=11,4,5)))))</f>
        <v>0</v>
      </c>
      <c r="AL40" s="468">
        <f>IF((COUNTIF(P40:AI43,"Si"))&lt;=0,0,(IF((COUNTIF(P40:AI43,"Si"))&lt;=5,"MODERADO",(IF(COUNTIF(P40:AI43,"Si")&lt;=11,"ALTO","EXTREMO")))))</f>
        <v>0</v>
      </c>
      <c r="AM40" s="465">
        <v>1</v>
      </c>
      <c r="AN40" s="465"/>
      <c r="AO40" s="465" t="str">
        <f t="shared" ref="AO40" si="12">IF(AN40="Rara vez",1,(IF(AN40="Improbable",2,(IF(AN40="Posible",3,IF(AN40="Probable",4,IF(AN40="Seguro",5,"Revisar")))))))</f>
        <v>Revisar</v>
      </c>
      <c r="AP40" s="452">
        <f t="shared" ref="AP40" si="13">IF(F40="Corrupción",AO40,IF(AM40&lt;=2,1,IF(AM40&lt;=24,2,IF(AM40&lt;=500,3,IF(AM40&lt;=5000,4,IF(AM40&gt;5000,5,"Revisar"))))))</f>
        <v>1</v>
      </c>
      <c r="AQ40" s="452" t="str">
        <f t="shared" ref="AQ40" si="14">IF(F40="Corrupción",(IF(AP40=1,"Rara Vez",IF(AP40=2,"Improbable",IF(AP40=3,"Posible",IF(AP40=4,"Probable",IF(AP40=5,"Seguro","Revisar")))))),IF(AP40=1,"Muy Baja",IF(AP40=2,"Baja",IF(AP40=3,"Media",IF(AP40=4,"Alta","Muy Alta")))))</f>
        <v>Muy Baja</v>
      </c>
      <c r="AR40" s="452">
        <f>IF(F40="Corrupción",AK40,(ROUND(((VLOOKUP(N40,Datos!$B$25:$C$29,2,FALSE)*Datos!$B$32)+(VLOOKUP(O40,Datos!$B$25:$C$29,2,FALSE)*Datos!$C$32)+(VLOOKUP(P40,Datos!$B$25:$C$29,2,FALSE)*Datos!$D$32))*5,0)))</f>
        <v>3</v>
      </c>
      <c r="AS40" s="440" t="str">
        <f>IF(AR40=1,"Insignificante",IF(AR40=2,"Menor",IF(AR40=3,"Moderado",IF(AR40=4,"Mayor","Catastrófico"))))</f>
        <v>Moderado</v>
      </c>
      <c r="AT40" s="443">
        <f>_xlfn.NUMBERVALUE(CONCATENATE(AP40,AR40),"##")</f>
        <v>13</v>
      </c>
      <c r="AU40" s="446" t="str">
        <f>VLOOKUP(AT40,Datos!$I$37:$J$61,2,FALSE)</f>
        <v>MODERADO</v>
      </c>
      <c r="AV40" s="186" t="s">
        <v>171</v>
      </c>
      <c r="AW40" s="187" t="s">
        <v>172</v>
      </c>
      <c r="AX40" s="187" t="s">
        <v>173</v>
      </c>
      <c r="AY40" s="188" t="s">
        <v>104</v>
      </c>
      <c r="AZ40" s="188" t="s">
        <v>105</v>
      </c>
      <c r="BA40" s="188" t="s">
        <v>106</v>
      </c>
      <c r="BB40" s="188" t="s">
        <v>121</v>
      </c>
      <c r="BC40" s="185" t="s">
        <v>108</v>
      </c>
      <c r="BD40" s="145">
        <f>IF(AY40=Datos!$C$63,Datos!$C$73,IF(AY40=Datos!$C$64,Datos!$C$74,IF(AY40=Datos!$C$65,Datos!$C$75,"Revisar")))+IF(AZ40=Datos!$D$63,Datos!$D$73,IF(AZ40=Datos!$D$64,Datos!$D$74,"Revisar"))+IF(BA40=Datos!$E$63,Datos!$E$73,IF(BA40=Datos!$E$64,Datos!$E$74,"Revisar"))+IF(BC40=Datos!$G$63,Datos!$G$73,IF(BC40=Datos!$G$64,Datos!$G$74,IF(BC40=Datos!$G$65,Datos!$G$75,"Revisar")))</f>
        <v>0.65</v>
      </c>
      <c r="BE40" s="145">
        <f>IF(AY40=Datos!$C$65,BD40,0)</f>
        <v>0</v>
      </c>
      <c r="BF40" s="145">
        <f>IF(OR(AY40=Datos!$C$63,AY40=Datos!$C$64),BD40,0)</f>
        <v>0.65</v>
      </c>
      <c r="BG40" s="449">
        <f>IF(ROUND(AP40-SUM(BF40:BF43),0)&lt;=0,1,ROUND(AP40-SUM(BF40:BF43),0))</f>
        <v>1</v>
      </c>
      <c r="BH40" s="452" t="str">
        <f>IF(F40="Corrupción",(IF(BG40=1,"Rara Vez",IF(BG40=2,"Improbable",IF(BG40=3,"Posible",IF(BG40=4,"Probable","Seguro"))))),IF(BG40=1,"Muy Baja",IF(BG40=2,"Baja",IF(BG40=3,"Media",IF(BG40=4,"Alta","Muy Alta")))))</f>
        <v>Muy Baja</v>
      </c>
      <c r="BI40" s="449">
        <f>ROUND(AR40-SUM(BE40:BE43),0)</f>
        <v>3</v>
      </c>
      <c r="BJ40" s="449" t="str">
        <f>IF(BI40=1,"Insignificante",IF(BI40=2,"Menor",IF(BI40=3,"Moderado",IF(BI40=4,"Mayor","Catastrófico"))))</f>
        <v>Moderado</v>
      </c>
      <c r="BK40" s="453">
        <f>_xlfn.NUMBERVALUE(CONCATENATE(BG40,BI40),"##")</f>
        <v>13</v>
      </c>
      <c r="BL40" s="456" t="str">
        <f>+VLOOKUP(BK40,Datos!$I$37:$J$65,2,FALSE)</f>
        <v>MODERADO</v>
      </c>
      <c r="BM40" s="459" t="s">
        <v>109</v>
      </c>
      <c r="BN40" s="189"/>
      <c r="BO40" s="185"/>
      <c r="BP40" s="185"/>
      <c r="BQ40" s="185"/>
      <c r="BR40" s="190"/>
    </row>
    <row r="41" spans="1:70" ht="41.15" customHeight="1" thickBot="1" x14ac:dyDescent="0.4">
      <c r="A41" s="472"/>
      <c r="B41" s="475"/>
      <c r="C41" s="326" t="s">
        <v>165</v>
      </c>
      <c r="D41" s="460"/>
      <c r="E41" s="479"/>
      <c r="F41" s="460"/>
      <c r="G41" s="463"/>
      <c r="H41" s="463"/>
      <c r="I41" s="482"/>
      <c r="J41" s="482"/>
      <c r="K41" s="482"/>
      <c r="L41" s="485"/>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6"/>
      <c r="AK41" s="469"/>
      <c r="AL41" s="469"/>
      <c r="AM41" s="466"/>
      <c r="AN41" s="466"/>
      <c r="AO41" s="466"/>
      <c r="AP41" s="450"/>
      <c r="AQ41" s="450"/>
      <c r="AR41" s="450"/>
      <c r="AS41" s="441"/>
      <c r="AT41" s="444"/>
      <c r="AU41" s="447"/>
      <c r="AV41" s="192" t="s">
        <v>174</v>
      </c>
      <c r="AW41" s="187" t="s">
        <v>172</v>
      </c>
      <c r="AX41" s="193" t="s">
        <v>175</v>
      </c>
      <c r="AY41" s="194" t="s">
        <v>120</v>
      </c>
      <c r="AZ41" s="194" t="s">
        <v>105</v>
      </c>
      <c r="BA41" s="194" t="s">
        <v>176</v>
      </c>
      <c r="BB41" s="194" t="s">
        <v>121</v>
      </c>
      <c r="BC41" s="191" t="s">
        <v>177</v>
      </c>
      <c r="BD41" s="195">
        <f>IF(AY41=Datos!$C$63,Datos!$C$73,IF(AY41=Datos!$C$64,Datos!$C$74,IF(AY41=Datos!$C$65,Datos!$C$75,"Revisar")))+IF(AZ41=Datos!$D$63,Datos!$D$73,IF(AZ41=Datos!$D$64,Datos!$D$74,"Revisar"))+IF(BA41=Datos!$E$63,Datos!$E$73,IF(BA41=Datos!$E$64,Datos!$E$74,"Revisar"))+IF(BC41=Datos!$G$63,Datos!$G$73,IF(BC41=Datos!$G$64,Datos!$G$74,IF(BC41=Datos!$G$65,Datos!$G$75,"Revisar")))</f>
        <v>0.3</v>
      </c>
      <c r="BE41" s="195">
        <f>IF(AY41=Datos!$C$65,BD41,0)</f>
        <v>0</v>
      </c>
      <c r="BF41" s="195">
        <f>IF(OR(AY41=Datos!$C$63,AY41=Datos!$C$64),BD41,0)</f>
        <v>0.3</v>
      </c>
      <c r="BG41" s="450"/>
      <c r="BH41" s="450"/>
      <c r="BI41" s="450"/>
      <c r="BJ41" s="450"/>
      <c r="BK41" s="454"/>
      <c r="BL41" s="457"/>
      <c r="BM41" s="460"/>
      <c r="BN41" s="196" t="s">
        <v>178</v>
      </c>
      <c r="BO41" s="191" t="s">
        <v>179</v>
      </c>
      <c r="BP41" s="228">
        <v>45901</v>
      </c>
      <c r="BQ41" s="228">
        <v>45930</v>
      </c>
      <c r="BR41" s="197" t="s">
        <v>180</v>
      </c>
    </row>
    <row r="42" spans="1:70" ht="41.15" customHeight="1" thickBot="1" x14ac:dyDescent="0.4">
      <c r="A42" s="472"/>
      <c r="B42" s="475"/>
      <c r="C42" s="326" t="s">
        <v>165</v>
      </c>
      <c r="D42" s="460"/>
      <c r="E42" s="479"/>
      <c r="F42" s="460"/>
      <c r="G42" s="463"/>
      <c r="H42" s="463"/>
      <c r="I42" s="482"/>
      <c r="J42" s="482"/>
      <c r="K42" s="482"/>
      <c r="L42" s="485"/>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6"/>
      <c r="AK42" s="469"/>
      <c r="AL42" s="469"/>
      <c r="AM42" s="466"/>
      <c r="AN42" s="466"/>
      <c r="AO42" s="466"/>
      <c r="AP42" s="450"/>
      <c r="AQ42" s="450"/>
      <c r="AR42" s="450"/>
      <c r="AS42" s="441"/>
      <c r="AT42" s="444"/>
      <c r="AU42" s="447"/>
      <c r="AV42" s="186"/>
      <c r="AW42" s="187"/>
      <c r="AX42" s="187"/>
      <c r="AY42" s="188"/>
      <c r="AZ42" s="188"/>
      <c r="BA42" s="188"/>
      <c r="BB42" s="188"/>
      <c r="BC42" s="185"/>
      <c r="BD42" s="195" t="e">
        <f>IF(AY42=Datos!$C$63,Datos!$C$73,IF(AY42=Datos!$C$64,Datos!$C$74,IF(AY42=Datos!$C$65,Datos!$C$75,"Revisar")))+IF(AZ42=Datos!$D$63,Datos!$D$73,IF(AZ42=Datos!$D$64,Datos!$D$74,"Revisar"))+IF(BA42=Datos!$E$63,Datos!$E$73,IF(BA42=Datos!$E$64,Datos!$E$74,"Revisar"))+IF(BC42=Datos!$G$63,Datos!$G$73,IF(BC42=Datos!$G$64,Datos!$G$74,IF(BC42=Datos!$G$65,Datos!$G$75,"Revisar")))</f>
        <v>#VALUE!</v>
      </c>
      <c r="BE42" s="195">
        <f>IF(AY42=Datos!$C$65,BD42,0)</f>
        <v>0</v>
      </c>
      <c r="BF42" s="195">
        <f>IF(OR(AY42=Datos!$C$63,AY42=Datos!$C$64),BD42,0)</f>
        <v>0</v>
      </c>
      <c r="BG42" s="450"/>
      <c r="BH42" s="450"/>
      <c r="BI42" s="450"/>
      <c r="BJ42" s="450"/>
      <c r="BK42" s="454"/>
      <c r="BL42" s="457"/>
      <c r="BM42" s="460"/>
      <c r="BN42" s="200"/>
      <c r="BO42" s="200"/>
      <c r="BP42" s="200"/>
      <c r="BQ42" s="200"/>
      <c r="BR42" s="201"/>
    </row>
    <row r="43" spans="1:70" ht="41.15" customHeight="1" thickBot="1" x14ac:dyDescent="0.4">
      <c r="A43" s="473"/>
      <c r="B43" s="476"/>
      <c r="C43" s="326" t="s">
        <v>165</v>
      </c>
      <c r="D43" s="461"/>
      <c r="E43" s="480"/>
      <c r="F43" s="461"/>
      <c r="G43" s="464"/>
      <c r="H43" s="464"/>
      <c r="I43" s="483"/>
      <c r="J43" s="483"/>
      <c r="K43" s="483"/>
      <c r="L43" s="486"/>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7"/>
      <c r="AK43" s="470"/>
      <c r="AL43" s="470"/>
      <c r="AM43" s="467"/>
      <c r="AN43" s="467"/>
      <c r="AO43" s="467"/>
      <c r="AP43" s="451"/>
      <c r="AQ43" s="451"/>
      <c r="AR43" s="451"/>
      <c r="AS43" s="442"/>
      <c r="AT43" s="445"/>
      <c r="AU43" s="448"/>
      <c r="AV43" s="192"/>
      <c r="AW43" s="193"/>
      <c r="AX43" s="193"/>
      <c r="AY43" s="194"/>
      <c r="AZ43" s="194"/>
      <c r="BA43" s="194"/>
      <c r="BB43" s="194"/>
      <c r="BC43" s="191"/>
      <c r="BD43" s="206" t="e">
        <f>IF(AY43=Datos!$C$63,Datos!$C$73,IF(AY43=Datos!$C$64,Datos!$C$74,IF(AY43=Datos!$C$65,Datos!$C$75,"Revisar")))+IF(AZ43=Datos!$D$63,Datos!$D$73,IF(AZ43=Datos!$D$64,Datos!$D$74,"Revisar"))+IF(BA43=Datos!$E$63,Datos!$E$73,IF(BA43=Datos!$E$64,Datos!$E$74,"Revisar"))+IF(BC43=Datos!$G$63,Datos!$G$73,IF(BC43=Datos!$G$64,Datos!$G$74,IF(BC43=Datos!$G$65,Datos!$G$75,"Revisar")))</f>
        <v>#VALUE!</v>
      </c>
      <c r="BE43" s="206">
        <f>IF(AY43=Datos!$C$65,BD43,0)</f>
        <v>0</v>
      </c>
      <c r="BF43" s="206">
        <f>IF(OR(AY43=Datos!$C$63,AY43=Datos!$C$64),BD43,0)</f>
        <v>0</v>
      </c>
      <c r="BG43" s="451"/>
      <c r="BH43" s="451"/>
      <c r="BI43" s="451"/>
      <c r="BJ43" s="451"/>
      <c r="BK43" s="455"/>
      <c r="BL43" s="458"/>
      <c r="BM43" s="461"/>
      <c r="BN43" s="207"/>
      <c r="BO43" s="207"/>
      <c r="BP43" s="207"/>
      <c r="BQ43" s="207"/>
      <c r="BR43" s="208"/>
    </row>
    <row r="44" spans="1:70" s="138" customFormat="1" ht="41.15" customHeight="1" thickBot="1" x14ac:dyDescent="0.35">
      <c r="A44" s="471">
        <v>2</v>
      </c>
      <c r="B44" s="474" t="s">
        <v>164</v>
      </c>
      <c r="C44" s="326" t="s">
        <v>165</v>
      </c>
      <c r="D44" s="477" t="s">
        <v>165</v>
      </c>
      <c r="E44" s="478" t="s">
        <v>166</v>
      </c>
      <c r="F44" s="477" t="s">
        <v>5</v>
      </c>
      <c r="G44" s="462" t="s">
        <v>93</v>
      </c>
      <c r="H44" s="462" t="s">
        <v>94</v>
      </c>
      <c r="I44" s="481" t="s">
        <v>142</v>
      </c>
      <c r="J44" s="481" t="s">
        <v>181</v>
      </c>
      <c r="K44" s="481" t="s">
        <v>182</v>
      </c>
      <c r="L44" s="484" t="str">
        <f>CONCATENATE(I44," ",J44," ",K44)</f>
        <v>Posibilidad de afectación operacional y reputacional por seguimiento de la planeación estratégica inoportuna o que no genere información de calidad para la toma de decisiones debido a que se emitan instrumentos (tablero dinámico de seguimiento e informe de planeación institucional) de manera inoportuna o que no tengan la calidad requerida</v>
      </c>
      <c r="M44" s="462" t="s">
        <v>98</v>
      </c>
      <c r="N44" s="462" t="s">
        <v>99</v>
      </c>
      <c r="O44" s="462" t="s">
        <v>116</v>
      </c>
      <c r="P44" s="462" t="s">
        <v>116</v>
      </c>
      <c r="Q44" s="462"/>
      <c r="R44" s="462"/>
      <c r="S44" s="462"/>
      <c r="T44" s="462"/>
      <c r="U44" s="462"/>
      <c r="V44" s="462"/>
      <c r="W44" s="462"/>
      <c r="X44" s="462"/>
      <c r="Y44" s="462"/>
      <c r="Z44" s="462"/>
      <c r="AA44" s="462"/>
      <c r="AB44" s="462"/>
      <c r="AC44" s="462"/>
      <c r="AD44" s="462"/>
      <c r="AE44" s="462"/>
      <c r="AF44" s="462"/>
      <c r="AG44" s="462"/>
      <c r="AH44" s="462"/>
      <c r="AI44" s="462"/>
      <c r="AJ44" s="465">
        <f>COUNTIF(Q44:AI47,"Si")</f>
        <v>0</v>
      </c>
      <c r="AK44" s="468">
        <f>IF((COUNTIF(P44:AI47,"Si"))&lt;=0,0,(IF((COUNTIF(P44:AI47,"Si"))&lt;=5,3,(IF(COUNTIF(P44:AI47,"Si")&lt;=11,4,5)))))</f>
        <v>0</v>
      </c>
      <c r="AL44" s="468">
        <f>IF((COUNTIF(P44:AI47,"Si"))&lt;=0,0,(IF((COUNTIF(P44:AI47,"Si"))&lt;=5,"MODERADO",(IF(COUNTIF(P44:AI47,"Si")&lt;=11,"ALTO","EXTREMO")))))</f>
        <v>0</v>
      </c>
      <c r="AM44" s="465">
        <v>4</v>
      </c>
      <c r="AN44" s="465"/>
      <c r="AO44" s="465" t="str">
        <f t="shared" ref="AO44" si="15">IF(AN44="Rara vez",1,(IF(AN44="Improbable",2,(IF(AN44="Posible",3,IF(AN44="Probable",4,IF(AN44="Seguro",5,"Revisar")))))))</f>
        <v>Revisar</v>
      </c>
      <c r="AP44" s="452">
        <f t="shared" ref="AP44" si="16">IF(F44="Corrupción",AO44,IF(AM44&lt;=2,1,IF(AM44&lt;=24,2,IF(AM44&lt;=500,3,IF(AM44&lt;=5000,4,IF(AM44&gt;5000,5,"Revisar"))))))</f>
        <v>2</v>
      </c>
      <c r="AQ44" s="452" t="str">
        <f t="shared" ref="AQ44" si="17">IF(F44="Corrupción",(IF(AP44=1,"Rara Vez",IF(AP44=2,"Improbable",IF(AP44=3,"Posible",IF(AP44=4,"Probable",IF(AP44=5,"Seguro","Revisar")))))),IF(AP44=1,"Muy Baja",IF(AP44=2,"Baja",IF(AP44=3,"Media",IF(AP44=4,"Alta","Muy Alta")))))</f>
        <v>Baja</v>
      </c>
      <c r="AR44" s="452">
        <f>IF(F44="Corrupción",AK44,(ROUND(((VLOOKUP(N44,Datos!$B$25:$C$29,2,FALSE)*Datos!$B$32)+(VLOOKUP(O44,Datos!$B$25:$C$29,2,FALSE)*Datos!$C$32)+(VLOOKUP(P44,Datos!$B$25:$C$29,2,FALSE)*Datos!$D$32))*5,0)))</f>
        <v>2</v>
      </c>
      <c r="AS44" s="440" t="str">
        <f>IF(AR44=1,"Insignificante",IF(AR44=2,"Menor",IF(AR44=3,"Moderado",IF(AR44=4,"Mayor","Catastrófico"))))</f>
        <v>Menor</v>
      </c>
      <c r="AT44" s="443">
        <f>_xlfn.NUMBERVALUE(CONCATENATE(AP44,AR44),"##")</f>
        <v>22</v>
      </c>
      <c r="AU44" s="446" t="str">
        <f>VLOOKUP(AT44,Datos!$I$37:$J$61,2,FALSE)</f>
        <v>MODERADO</v>
      </c>
      <c r="AV44" s="186" t="s">
        <v>183</v>
      </c>
      <c r="AW44" s="187" t="s">
        <v>172</v>
      </c>
      <c r="AX44" s="187" t="s">
        <v>184</v>
      </c>
      <c r="AY44" s="188" t="s">
        <v>104</v>
      </c>
      <c r="AZ44" s="188" t="s">
        <v>105</v>
      </c>
      <c r="BA44" s="188" t="s">
        <v>106</v>
      </c>
      <c r="BB44" s="188" t="s">
        <v>185</v>
      </c>
      <c r="BC44" s="185" t="s">
        <v>108</v>
      </c>
      <c r="BD44" s="145">
        <f>IF(AY44=Datos!$C$63,Datos!$C$73,IF(AY44=Datos!$C$64,Datos!$C$74,IF(AY44=Datos!$C$65,Datos!$C$75,"Revisar")))+IF(AZ44=Datos!$D$63,Datos!$D$73,IF(AZ44=Datos!$D$64,Datos!$D$74,"Revisar"))+IF(BA44=Datos!$E$63,Datos!$E$73,IF(BA44=Datos!$E$64,Datos!$E$74,"Revisar"))+IF(BC44=Datos!$G$63,Datos!$G$73,IF(BC44=Datos!$G$64,Datos!$G$74,IF(BC44=Datos!$G$65,Datos!$G$75,"Revisar")))</f>
        <v>0.65</v>
      </c>
      <c r="BE44" s="145">
        <f>IF(AY44=Datos!$C$65,BD44,0)</f>
        <v>0</v>
      </c>
      <c r="BF44" s="145">
        <f>IF(OR(AY44=Datos!$C$63,AY44=Datos!$C$64),BD44,0)</f>
        <v>0.65</v>
      </c>
      <c r="BG44" s="449">
        <f>IF(ROUND(AP44-SUM(BF44:BF47),0)&lt;=0,1,ROUND(AP44-SUM(BF44:BF47),0))</f>
        <v>1</v>
      </c>
      <c r="BH44" s="452" t="str">
        <f>IF(F44="Corrupción",(IF(BG44=1,"Rara Vez",IF(BG44=2,"Improbable",IF(BG44=3,"Posible",IF(BG44=4,"Probable","Seguro"))))),IF(BG44=1,"Muy Baja",IF(BG44=2,"Baja",IF(BG44=3,"Media",IF(BG44=4,"Alta","Muy Alta")))))</f>
        <v>Muy Baja</v>
      </c>
      <c r="BI44" s="449">
        <f>ROUND(AR44-SUM(BE44:BE47),0)</f>
        <v>2</v>
      </c>
      <c r="BJ44" s="449" t="str">
        <f>IF(BI44=1,"Insignificante",IF(BI44=2,"Menor",IF(BI44=3,"Moderado",IF(BI44=4,"Mayor","Catastrófico"))))</f>
        <v>Menor</v>
      </c>
      <c r="BK44" s="453">
        <f>_xlfn.NUMBERVALUE(CONCATENATE(BG44,BI44),"##")</f>
        <v>12</v>
      </c>
      <c r="BL44" s="456" t="str">
        <f>+VLOOKUP(BK44,Datos!$I$37:$J$65,2,FALSE)</f>
        <v>BAJO</v>
      </c>
      <c r="BM44" s="459" t="s">
        <v>122</v>
      </c>
      <c r="BN44" s="189"/>
      <c r="BO44" s="185"/>
      <c r="BP44" s="185"/>
      <c r="BQ44" s="185"/>
      <c r="BR44" s="190"/>
    </row>
    <row r="45" spans="1:70" ht="41.15" customHeight="1" thickBot="1" x14ac:dyDescent="0.4">
      <c r="A45" s="472"/>
      <c r="B45" s="475"/>
      <c r="C45" s="326" t="s">
        <v>165</v>
      </c>
      <c r="D45" s="460"/>
      <c r="E45" s="479"/>
      <c r="F45" s="460"/>
      <c r="G45" s="463"/>
      <c r="H45" s="463"/>
      <c r="I45" s="482"/>
      <c r="J45" s="482"/>
      <c r="K45" s="482"/>
      <c r="L45" s="485"/>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6"/>
      <c r="AK45" s="469"/>
      <c r="AL45" s="469"/>
      <c r="AM45" s="466"/>
      <c r="AN45" s="466"/>
      <c r="AO45" s="466"/>
      <c r="AP45" s="450"/>
      <c r="AQ45" s="450"/>
      <c r="AR45" s="450"/>
      <c r="AS45" s="441"/>
      <c r="AT45" s="444"/>
      <c r="AU45" s="447"/>
      <c r="AV45" s="192" t="s">
        <v>186</v>
      </c>
      <c r="AW45" s="193" t="s">
        <v>187</v>
      </c>
      <c r="AX45" s="193" t="s">
        <v>188</v>
      </c>
      <c r="AY45" s="194" t="s">
        <v>104</v>
      </c>
      <c r="AZ45" s="194" t="s">
        <v>105</v>
      </c>
      <c r="BA45" s="194" t="s">
        <v>106</v>
      </c>
      <c r="BB45" s="194" t="s">
        <v>185</v>
      </c>
      <c r="BC45" s="191" t="s">
        <v>108</v>
      </c>
      <c r="BD45" s="195">
        <f>IF(AY45=Datos!$C$63,Datos!$C$73,IF(AY45=Datos!$C$64,Datos!$C$74,IF(AY45=Datos!$C$65,Datos!$C$75,"Revisar")))+IF(AZ45=Datos!$D$63,Datos!$D$73,IF(AZ45=Datos!$D$64,Datos!$D$74,"Revisar"))+IF(BA45=Datos!$E$63,Datos!$E$73,IF(BA45=Datos!$E$64,Datos!$E$74,"Revisar"))+IF(BC45=Datos!$G$63,Datos!$G$73,IF(BC45=Datos!$G$64,Datos!$G$74,IF(BC45=Datos!$G$65,Datos!$G$75,"Revisar")))</f>
        <v>0.65</v>
      </c>
      <c r="BE45" s="195">
        <f>IF(AY45=Datos!$C$65,BD45,0)</f>
        <v>0</v>
      </c>
      <c r="BF45" s="195">
        <f>IF(OR(AY45=Datos!$C$63,AY45=Datos!$C$64),BD45,0)</f>
        <v>0.65</v>
      </c>
      <c r="BG45" s="450"/>
      <c r="BH45" s="450"/>
      <c r="BI45" s="450"/>
      <c r="BJ45" s="450"/>
      <c r="BK45" s="454"/>
      <c r="BL45" s="457"/>
      <c r="BM45" s="460"/>
      <c r="BN45" s="196"/>
      <c r="BO45" s="191"/>
      <c r="BP45" s="191"/>
      <c r="BQ45" s="191"/>
      <c r="BR45" s="197"/>
    </row>
    <row r="46" spans="1:70" ht="41.15" customHeight="1" thickBot="1" x14ac:dyDescent="0.4">
      <c r="A46" s="472"/>
      <c r="B46" s="475"/>
      <c r="C46" s="326" t="s">
        <v>165</v>
      </c>
      <c r="D46" s="460"/>
      <c r="E46" s="479"/>
      <c r="F46" s="460"/>
      <c r="G46" s="463"/>
      <c r="H46" s="463"/>
      <c r="I46" s="482"/>
      <c r="J46" s="482"/>
      <c r="K46" s="482"/>
      <c r="L46" s="485"/>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6"/>
      <c r="AK46" s="469"/>
      <c r="AL46" s="469"/>
      <c r="AM46" s="466"/>
      <c r="AN46" s="466"/>
      <c r="AO46" s="466"/>
      <c r="AP46" s="450"/>
      <c r="AQ46" s="450"/>
      <c r="AR46" s="450"/>
      <c r="AS46" s="441"/>
      <c r="AT46" s="444"/>
      <c r="AU46" s="447"/>
      <c r="AV46" s="229"/>
      <c r="AW46" s="193"/>
      <c r="AX46" s="193"/>
      <c r="AY46" s="194"/>
      <c r="AZ46" s="194"/>
      <c r="BA46" s="194"/>
      <c r="BB46" s="194"/>
      <c r="BC46" s="191"/>
      <c r="BD46" s="195" t="e">
        <f>IF(AY46=Datos!$C$63,Datos!$C$73,IF(AY46=Datos!$C$64,Datos!$C$74,IF(AY46=Datos!$C$65,Datos!$C$75,"Revisar")))+IF(AZ46=Datos!$D$63,Datos!$D$73,IF(AZ46=Datos!$D$64,Datos!$D$74,"Revisar"))+IF(BA46=Datos!$E$63,Datos!$E$73,IF(BA46=Datos!$E$64,Datos!$E$74,"Revisar"))+IF(BC46=Datos!$G$63,Datos!$G$73,IF(BC46=Datos!$G$64,Datos!$G$74,IF(BC46=Datos!$G$65,Datos!$G$75,"Revisar")))</f>
        <v>#VALUE!</v>
      </c>
      <c r="BE46" s="195">
        <f>IF(AY46=Datos!$C$65,BD46,0)</f>
        <v>0</v>
      </c>
      <c r="BF46" s="195">
        <f>IF(OR(AY46=Datos!$C$63,AY46=Datos!$C$64),BD46,0)</f>
        <v>0</v>
      </c>
      <c r="BG46" s="450"/>
      <c r="BH46" s="450"/>
      <c r="BI46" s="450"/>
      <c r="BJ46" s="450"/>
      <c r="BK46" s="454"/>
      <c r="BL46" s="457"/>
      <c r="BM46" s="460"/>
      <c r="BN46" s="200"/>
      <c r="BO46" s="200"/>
      <c r="BP46" s="200"/>
      <c r="BQ46" s="200"/>
      <c r="BR46" s="201"/>
    </row>
    <row r="47" spans="1:70" ht="41.15" customHeight="1" thickBot="1" x14ac:dyDescent="0.4">
      <c r="A47" s="511"/>
      <c r="B47" s="512"/>
      <c r="C47" s="326" t="s">
        <v>165</v>
      </c>
      <c r="D47" s="501"/>
      <c r="E47" s="513"/>
      <c r="F47" s="501"/>
      <c r="G47" s="510"/>
      <c r="H47" s="510"/>
      <c r="I47" s="482"/>
      <c r="J47" s="482"/>
      <c r="K47" s="482"/>
      <c r="L47" s="514"/>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05"/>
      <c r="AK47" s="506"/>
      <c r="AL47" s="506"/>
      <c r="AM47" s="505"/>
      <c r="AN47" s="505"/>
      <c r="AO47" s="505"/>
      <c r="AP47" s="507"/>
      <c r="AQ47" s="507"/>
      <c r="AR47" s="507"/>
      <c r="AS47" s="441"/>
      <c r="AT47" s="444"/>
      <c r="AU47" s="508"/>
      <c r="AV47" s="230"/>
      <c r="AW47" s="226"/>
      <c r="AX47" s="226"/>
      <c r="AY47" s="221"/>
      <c r="AZ47" s="221"/>
      <c r="BA47" s="221"/>
      <c r="BB47" s="221"/>
      <c r="BC47" s="220"/>
      <c r="BD47" s="211" t="e">
        <f>IF(AY47=Datos!$C$63,Datos!$C$73,IF(AY47=Datos!$C$64,Datos!$C$74,IF(AY47=Datos!$C$65,Datos!$C$75,"Revisar")))+IF(AZ47=Datos!$D$63,Datos!$D$73,IF(AZ47=Datos!$D$64,Datos!$D$74,"Revisar"))+IF(BA47=Datos!$E$63,Datos!$E$73,IF(BA47=Datos!$E$64,Datos!$E$74,"Revisar"))+IF(BC47=Datos!$G$63,Datos!$G$73,IF(BC47=Datos!$G$64,Datos!$G$74,IF(BC47=Datos!$G$65,Datos!$G$75,"Revisar")))</f>
        <v>#VALUE!</v>
      </c>
      <c r="BE47" s="211">
        <f>IF(AY47=Datos!$C$65,BD47,0)</f>
        <v>0</v>
      </c>
      <c r="BF47" s="211">
        <f>IF(OR(AY47=Datos!$C$63,AY47=Datos!$C$64),BD47,0)</f>
        <v>0</v>
      </c>
      <c r="BG47" s="507"/>
      <c r="BH47" s="507"/>
      <c r="BI47" s="507"/>
      <c r="BJ47" s="507"/>
      <c r="BK47" s="509"/>
      <c r="BL47" s="500"/>
      <c r="BM47" s="501"/>
      <c r="BN47" s="212"/>
      <c r="BO47" s="212"/>
      <c r="BP47" s="212"/>
      <c r="BQ47" s="212"/>
      <c r="BR47" s="213"/>
    </row>
    <row r="48" spans="1:70" s="138" customFormat="1" ht="41.15" customHeight="1" thickBot="1" x14ac:dyDescent="0.35">
      <c r="A48" s="471">
        <v>3</v>
      </c>
      <c r="B48" s="474" t="s">
        <v>164</v>
      </c>
      <c r="C48" s="326" t="s">
        <v>165</v>
      </c>
      <c r="D48" s="477" t="s">
        <v>165</v>
      </c>
      <c r="E48" s="478" t="s">
        <v>166</v>
      </c>
      <c r="F48" s="477" t="s">
        <v>5</v>
      </c>
      <c r="G48" s="462" t="s">
        <v>93</v>
      </c>
      <c r="H48" s="462" t="s">
        <v>94</v>
      </c>
      <c r="I48" s="462" t="s">
        <v>142</v>
      </c>
      <c r="J48" s="462" t="s">
        <v>189</v>
      </c>
      <c r="K48" s="462" t="s">
        <v>190</v>
      </c>
      <c r="L48" s="484" t="str">
        <f>CONCATENATE(I48," ",J48," ",K48)</f>
        <v>Posibilidad de afectación operacional y reputacional por puntuación por debajo de la media del sector del Índice de Desempeño Institucional debido a la no formulación de las acciones de mejora para la implementación de las políticas del MIPG por parte de cada uno de los líderes</v>
      </c>
      <c r="M48" s="462" t="s">
        <v>98</v>
      </c>
      <c r="N48" s="462" t="s">
        <v>99</v>
      </c>
      <c r="O48" s="462" t="s">
        <v>116</v>
      </c>
      <c r="P48" s="462" t="s">
        <v>116</v>
      </c>
      <c r="Q48" s="462"/>
      <c r="R48" s="462"/>
      <c r="S48" s="462"/>
      <c r="T48" s="462"/>
      <c r="U48" s="462"/>
      <c r="V48" s="462"/>
      <c r="W48" s="462"/>
      <c r="X48" s="462"/>
      <c r="Y48" s="462"/>
      <c r="Z48" s="462"/>
      <c r="AA48" s="462"/>
      <c r="AB48" s="462"/>
      <c r="AC48" s="462"/>
      <c r="AD48" s="462"/>
      <c r="AE48" s="462"/>
      <c r="AF48" s="462"/>
      <c r="AG48" s="462"/>
      <c r="AH48" s="462"/>
      <c r="AI48" s="462"/>
      <c r="AJ48" s="465">
        <f>COUNTIF(Q48:AI51,"Si")</f>
        <v>0</v>
      </c>
      <c r="AK48" s="468">
        <f>IF((COUNTIF(P48:AI51,"Si"))&lt;=0,0,(IF((COUNTIF(P48:AI51,"Si"))&lt;=5,3,(IF(COUNTIF(P48:AI51,"Si")&lt;=11,4,5)))))</f>
        <v>0</v>
      </c>
      <c r="AL48" s="468">
        <f>IF((COUNTIF(P48:AI51,"Si"))&lt;=0,0,(IF((COUNTIF(P48:AI51,"Si"))&lt;=5,"MODERADO",(IF(COUNTIF(P48:AI51,"Si")&lt;=11,"ALTO","EXTREMO")))))</f>
        <v>0</v>
      </c>
      <c r="AM48" s="465">
        <v>1</v>
      </c>
      <c r="AN48" s="465"/>
      <c r="AO48" s="465" t="str">
        <f t="shared" ref="AO48" si="18">IF(AN48="Rara vez",1,(IF(AN48="Improbable",2,(IF(AN48="Posible",3,IF(AN48="Probable",4,IF(AN48="Seguro",5,"Revisar")))))))</f>
        <v>Revisar</v>
      </c>
      <c r="AP48" s="452">
        <f t="shared" ref="AP48" si="19">IF(F48="Corrupción",AO48,IF(AM48&lt;=2,1,IF(AM48&lt;=24,2,IF(AM48&lt;=500,3,IF(AM48&lt;=5000,4,IF(AM48&gt;5000,5,"Revisar"))))))</f>
        <v>1</v>
      </c>
      <c r="AQ48" s="452" t="str">
        <f t="shared" ref="AQ48" si="20">IF(F48="Corrupción",(IF(AP48=1,"Rara Vez",IF(AP48=2,"Improbable",IF(AP48=3,"Posible",IF(AP48=4,"Probable",IF(AP48=5,"Seguro","Revisar")))))),IF(AP48=1,"Muy Baja",IF(AP48=2,"Baja",IF(AP48=3,"Media",IF(AP48=4,"Alta","Muy Alta")))))</f>
        <v>Muy Baja</v>
      </c>
      <c r="AR48" s="452">
        <f>IF(F48="Corrupción",AK48,(ROUND(((VLOOKUP(N48,Datos!$B$25:$C$29,2,FALSE)*Datos!$B$32)+(VLOOKUP(O48,Datos!$B$25:$C$29,2,FALSE)*Datos!$C$32)+(VLOOKUP(P48,Datos!$B$25:$C$29,2,FALSE)*Datos!$D$32))*5,0)))</f>
        <v>2</v>
      </c>
      <c r="AS48" s="452" t="str">
        <f>IF(AR48=1,"Insignificante",IF(AR48=2,"Menor",IF(AR48=3,"Moderado",IF(AR48=4,"Mayor","Catastrófico"))))</f>
        <v>Menor</v>
      </c>
      <c r="AT48" s="497">
        <f>_xlfn.NUMBERVALUE(CONCATENATE(AP48,AR48),"##")</f>
        <v>12</v>
      </c>
      <c r="AU48" s="446" t="str">
        <f>VLOOKUP(AT48,Datos!$I$37:$J$61,2,FALSE)</f>
        <v>BAJO</v>
      </c>
      <c r="AV48" s="186" t="s">
        <v>191</v>
      </c>
      <c r="AW48" s="187" t="s">
        <v>187</v>
      </c>
      <c r="AX48" s="187" t="s">
        <v>192</v>
      </c>
      <c r="AY48" s="188" t="s">
        <v>193</v>
      </c>
      <c r="AZ48" s="188" t="s">
        <v>105</v>
      </c>
      <c r="BA48" s="188" t="s">
        <v>106</v>
      </c>
      <c r="BB48" s="188" t="s">
        <v>121</v>
      </c>
      <c r="BC48" s="185" t="s">
        <v>108</v>
      </c>
      <c r="BD48" s="145">
        <f>IF(AY48=Datos!$C$63,Datos!$C$73,IF(AY48=Datos!$C$64,Datos!$C$74,IF(AY48=Datos!$C$65,Datos!$C$75,"Revisar")))+IF(AZ48=Datos!$D$63,Datos!$D$73,IF(AZ48=Datos!$D$64,Datos!$D$74,"Revisar"))+IF(BA48=Datos!$E$63,Datos!$E$73,IF(BA48=Datos!$E$64,Datos!$E$74,"Revisar"))+IF(BC48=Datos!$G$63,Datos!$G$73,IF(BC48=Datos!$G$64,Datos!$G$74,IF(BC48=Datos!$G$65,Datos!$G$75,"Revisar")))</f>
        <v>0.5</v>
      </c>
      <c r="BE48" s="145">
        <f>IF(AY48=Datos!$C$65,BD48,0)</f>
        <v>0.5</v>
      </c>
      <c r="BF48" s="145">
        <f>IF(OR(AY48=Datos!$C$63,AY48=Datos!$C$64),BD48,0)</f>
        <v>0</v>
      </c>
      <c r="BG48" s="452">
        <f>IF(ROUND(AP48-SUM(BF48:BF51),0)&lt;=0,1,ROUND(AP48-SUM(BF48:BF51),0))</f>
        <v>1</v>
      </c>
      <c r="BH48" s="452" t="str">
        <f>IF(F48="Corrupción",(IF(BG48=1,"Rara Vez",IF(BG48=2,"Improbable",IF(BG48=3,"Posible",IF(BG48=4,"Probable","Seguro"))))),IF(BG48=1,"Muy Baja",IF(BG48=2,"Baja",IF(BG48=3,"Media",IF(BG48=4,"Alta","Muy Alta")))))</f>
        <v>Muy Baja</v>
      </c>
      <c r="BI48" s="452">
        <f>ROUND(AR48-SUM(BE48:BE51),0)</f>
        <v>2</v>
      </c>
      <c r="BJ48" s="452" t="str">
        <f>IF(BI48=1,"Insignificante",IF(BI48=2,"Menor",IF(BI48=3,"Moderado",IF(BI48=4,"Mayor","Catastrófico"))))</f>
        <v>Menor</v>
      </c>
      <c r="BK48" s="491">
        <f>_xlfn.NUMBERVALUE(CONCATENATE(BG48,BI48),"##")</f>
        <v>12</v>
      </c>
      <c r="BL48" s="492" t="str">
        <f>+VLOOKUP(BK48,Datos!$I$37:$J$65,2,FALSE)</f>
        <v>BAJO</v>
      </c>
      <c r="BM48" s="477" t="s">
        <v>122</v>
      </c>
      <c r="BN48" s="189"/>
      <c r="BO48" s="185"/>
      <c r="BP48" s="185"/>
      <c r="BQ48" s="185"/>
      <c r="BR48" s="190"/>
    </row>
    <row r="49" spans="1:70" ht="41.15" customHeight="1" thickBot="1" x14ac:dyDescent="0.4">
      <c r="A49" s="472"/>
      <c r="B49" s="475"/>
      <c r="C49" s="326" t="s">
        <v>165</v>
      </c>
      <c r="D49" s="460"/>
      <c r="E49" s="479"/>
      <c r="F49" s="460"/>
      <c r="G49" s="463"/>
      <c r="H49" s="463"/>
      <c r="I49" s="463"/>
      <c r="J49" s="463"/>
      <c r="K49" s="463"/>
      <c r="L49" s="485"/>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6"/>
      <c r="AK49" s="469"/>
      <c r="AL49" s="469"/>
      <c r="AM49" s="466"/>
      <c r="AN49" s="466"/>
      <c r="AO49" s="466"/>
      <c r="AP49" s="450"/>
      <c r="AQ49" s="450"/>
      <c r="AR49" s="450"/>
      <c r="AS49" s="450"/>
      <c r="AT49" s="498"/>
      <c r="AU49" s="447"/>
      <c r="AV49" s="192"/>
      <c r="AW49" s="193"/>
      <c r="AX49" s="193"/>
      <c r="AY49" s="194"/>
      <c r="AZ49" s="194"/>
      <c r="BA49" s="194"/>
      <c r="BB49" s="194"/>
      <c r="BC49" s="191"/>
      <c r="BD49" s="195" t="e">
        <f>IF(AY49=Datos!$C$63,Datos!$C$73,IF(AY49=Datos!$C$64,Datos!$C$74,IF(AY49=Datos!$C$65,Datos!$C$75,"Revisar")))+IF(AZ49=Datos!$D$63,Datos!$D$73,IF(AZ49=Datos!$D$64,Datos!$D$74,"Revisar"))+IF(BA49=Datos!$E$63,Datos!$E$73,IF(BA49=Datos!$E$64,Datos!$E$74,"Revisar"))+IF(BC49=Datos!$G$63,Datos!$G$73,IF(BC49=Datos!$G$64,Datos!$G$74,IF(BC49=Datos!$G$65,Datos!$G$75,"Revisar")))</f>
        <v>#VALUE!</v>
      </c>
      <c r="BE49" s="195">
        <f>IF(AY49=Datos!$C$65,BD49,0)</f>
        <v>0</v>
      </c>
      <c r="BF49" s="195">
        <f>IF(OR(AY49=Datos!$C$63,AY49=Datos!$C$64),BD49,0)</f>
        <v>0</v>
      </c>
      <c r="BG49" s="450"/>
      <c r="BH49" s="450"/>
      <c r="BI49" s="450"/>
      <c r="BJ49" s="450"/>
      <c r="BK49" s="454"/>
      <c r="BL49" s="457"/>
      <c r="BM49" s="460"/>
      <c r="BN49" s="196"/>
      <c r="BO49" s="191"/>
      <c r="BP49" s="191"/>
      <c r="BQ49" s="191"/>
      <c r="BR49" s="197"/>
    </row>
    <row r="50" spans="1:70" ht="41.15" customHeight="1" thickBot="1" x14ac:dyDescent="0.4">
      <c r="A50" s="472"/>
      <c r="B50" s="475"/>
      <c r="C50" s="326" t="s">
        <v>165</v>
      </c>
      <c r="D50" s="460"/>
      <c r="E50" s="479"/>
      <c r="F50" s="460"/>
      <c r="G50" s="463"/>
      <c r="H50" s="463"/>
      <c r="I50" s="463"/>
      <c r="J50" s="463"/>
      <c r="K50" s="463"/>
      <c r="L50" s="485"/>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6"/>
      <c r="AK50" s="469"/>
      <c r="AL50" s="469"/>
      <c r="AM50" s="466"/>
      <c r="AN50" s="466"/>
      <c r="AO50" s="466"/>
      <c r="AP50" s="450"/>
      <c r="AQ50" s="450"/>
      <c r="AR50" s="450"/>
      <c r="AS50" s="450"/>
      <c r="AT50" s="498"/>
      <c r="AU50" s="447"/>
      <c r="AV50" s="219"/>
      <c r="AW50" s="193"/>
      <c r="AX50" s="193"/>
      <c r="AY50" s="194"/>
      <c r="AZ50" s="194"/>
      <c r="BA50" s="194"/>
      <c r="BB50" s="194"/>
      <c r="BC50" s="191"/>
      <c r="BD50" s="195" t="e">
        <f>IF(AY50=Datos!$C$63,Datos!$C$73,IF(AY50=Datos!$C$64,Datos!$C$74,IF(AY50=Datos!$C$65,Datos!$C$75,"Revisar")))+IF(AZ50=Datos!$D$63,Datos!$D$73,IF(AZ50=Datos!$D$64,Datos!$D$74,"Revisar"))+IF(BA50=Datos!$E$63,Datos!$E$73,IF(BA50=Datos!$E$64,Datos!$E$74,"Revisar"))+IF(BC50=Datos!$G$63,Datos!$G$73,IF(BC50=Datos!$G$64,Datos!$G$74,IF(BC50=Datos!$G$65,Datos!$G$75,"Revisar")))</f>
        <v>#VALUE!</v>
      </c>
      <c r="BE50" s="195">
        <f>IF(AY50=Datos!$C$65,BD50,0)</f>
        <v>0</v>
      </c>
      <c r="BF50" s="195">
        <f>IF(OR(AY50=Datos!$C$63,AY50=Datos!$C$64),BD50,0)</f>
        <v>0</v>
      </c>
      <c r="BG50" s="450"/>
      <c r="BH50" s="450"/>
      <c r="BI50" s="450"/>
      <c r="BJ50" s="450"/>
      <c r="BK50" s="454"/>
      <c r="BL50" s="457"/>
      <c r="BM50" s="460"/>
      <c r="BN50" s="200"/>
      <c r="BO50" s="200"/>
      <c r="BP50" s="200"/>
      <c r="BQ50" s="200"/>
      <c r="BR50" s="201"/>
    </row>
    <row r="51" spans="1:70" ht="41.15" customHeight="1" thickBot="1" x14ac:dyDescent="0.4">
      <c r="A51" s="473"/>
      <c r="B51" s="476"/>
      <c r="C51" s="326" t="s">
        <v>165</v>
      </c>
      <c r="D51" s="461"/>
      <c r="E51" s="480"/>
      <c r="F51" s="461"/>
      <c r="G51" s="464"/>
      <c r="H51" s="464"/>
      <c r="I51" s="464"/>
      <c r="J51" s="464"/>
      <c r="K51" s="464"/>
      <c r="L51" s="486"/>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7"/>
      <c r="AK51" s="470"/>
      <c r="AL51" s="470"/>
      <c r="AM51" s="467"/>
      <c r="AN51" s="467"/>
      <c r="AO51" s="467"/>
      <c r="AP51" s="451"/>
      <c r="AQ51" s="451"/>
      <c r="AR51" s="451"/>
      <c r="AS51" s="451"/>
      <c r="AT51" s="499"/>
      <c r="AU51" s="448"/>
      <c r="AV51" s="224"/>
      <c r="AW51" s="204"/>
      <c r="AX51" s="204"/>
      <c r="AY51" s="205"/>
      <c r="AZ51" s="205"/>
      <c r="BA51" s="205"/>
      <c r="BB51" s="205"/>
      <c r="BC51" s="202"/>
      <c r="BD51" s="206" t="e">
        <f>IF(AY51=Datos!$C$63,Datos!$C$73,IF(AY51=Datos!$C$64,Datos!$C$74,IF(AY51=Datos!$C$65,Datos!$C$75,"Revisar")))+IF(AZ51=Datos!$D$63,Datos!$D$73,IF(AZ51=Datos!$D$64,Datos!$D$74,"Revisar"))+IF(BA51=Datos!$E$63,Datos!$E$73,IF(BA51=Datos!$E$64,Datos!$E$74,"Revisar"))+IF(BC51=Datos!$G$63,Datos!$G$73,IF(BC51=Datos!$G$64,Datos!$G$74,IF(BC51=Datos!$G$65,Datos!$G$75,"Revisar")))</f>
        <v>#VALUE!</v>
      </c>
      <c r="BE51" s="206">
        <f>IF(AY51=Datos!$C$65,BD51,0)</f>
        <v>0</v>
      </c>
      <c r="BF51" s="206">
        <f>IF(OR(AY51=Datos!$C$63,AY51=Datos!$C$64),BD51,0)</f>
        <v>0</v>
      </c>
      <c r="BG51" s="451"/>
      <c r="BH51" s="451"/>
      <c r="BI51" s="451"/>
      <c r="BJ51" s="451"/>
      <c r="BK51" s="455"/>
      <c r="BL51" s="458"/>
      <c r="BM51" s="461"/>
      <c r="BN51" s="207"/>
      <c r="BO51" s="207"/>
      <c r="BP51" s="207"/>
      <c r="BQ51" s="207"/>
      <c r="BR51" s="208"/>
    </row>
    <row r="52" spans="1:70" s="138" customFormat="1" ht="41.15" customHeight="1" thickBot="1" x14ac:dyDescent="0.35">
      <c r="A52" s="493">
        <v>4</v>
      </c>
      <c r="B52" s="494" t="s">
        <v>164</v>
      </c>
      <c r="C52" s="326" t="s">
        <v>165</v>
      </c>
      <c r="D52" s="459" t="s">
        <v>165</v>
      </c>
      <c r="E52" s="495" t="s">
        <v>166</v>
      </c>
      <c r="F52" s="459" t="s">
        <v>5</v>
      </c>
      <c r="G52" s="488" t="s">
        <v>93</v>
      </c>
      <c r="H52" s="488" t="s">
        <v>94</v>
      </c>
      <c r="I52" s="482" t="s">
        <v>142</v>
      </c>
      <c r="J52" s="482" t="s">
        <v>194</v>
      </c>
      <c r="K52" s="482" t="s">
        <v>195</v>
      </c>
      <c r="L52" s="496" t="str">
        <f>CONCATENATE(I52," ",J52," ",K52)</f>
        <v>Posibilidad de afectación operacional y reputacional por incumplimiento en las metas y objetivos ambientales de la entidad debido a la falta de seguimiento a los indicadores establecidos en los programas ambientales</v>
      </c>
      <c r="M52" s="488" t="s">
        <v>98</v>
      </c>
      <c r="N52" s="488" t="s">
        <v>99</v>
      </c>
      <c r="O52" s="488" t="s">
        <v>116</v>
      </c>
      <c r="P52" s="488" t="s">
        <v>116</v>
      </c>
      <c r="Q52" s="488"/>
      <c r="R52" s="488"/>
      <c r="S52" s="488"/>
      <c r="T52" s="488"/>
      <c r="U52" s="488"/>
      <c r="V52" s="488"/>
      <c r="W52" s="488"/>
      <c r="X52" s="488"/>
      <c r="Y52" s="488"/>
      <c r="Z52" s="488"/>
      <c r="AA52" s="488"/>
      <c r="AB52" s="488"/>
      <c r="AC52" s="488"/>
      <c r="AD52" s="488"/>
      <c r="AE52" s="488"/>
      <c r="AF52" s="488"/>
      <c r="AG52" s="488"/>
      <c r="AH52" s="488"/>
      <c r="AI52" s="488"/>
      <c r="AJ52" s="489">
        <f>COUNTIF(Q52:AI55,"Si")</f>
        <v>0</v>
      </c>
      <c r="AK52" s="490">
        <f>IF((COUNTIF(P52:AI55,"Si"))&lt;=0,0,(IF((COUNTIF(P52:AI55,"Si"))&lt;=5,3,(IF(COUNTIF(P52:AI55,"Si")&lt;=11,4,5)))))</f>
        <v>0</v>
      </c>
      <c r="AL52" s="490">
        <f>IF((COUNTIF(P52:AI55,"Si"))&lt;=0,0,(IF((COUNTIF(P52:AI55,"Si"))&lt;=5,"MODERADO",(IF(COUNTIF(P52:AI55,"Si")&lt;=11,"ALTO","EXTREMO")))))</f>
        <v>0</v>
      </c>
      <c r="AM52" s="489">
        <v>4</v>
      </c>
      <c r="AN52" s="489"/>
      <c r="AO52" s="489" t="str">
        <f t="shared" ref="AO52" si="21">IF(AN52="Rara vez",1,(IF(AN52="Improbable",2,(IF(AN52="Posible",3,IF(AN52="Probable",4,IF(AN52="Seguro",5,"Revisar")))))))</f>
        <v>Revisar</v>
      </c>
      <c r="AP52" s="449">
        <f t="shared" ref="AP52" si="22">IF(F52="Corrupción",AO52,IF(AM52&lt;=2,1,IF(AM52&lt;=24,2,IF(AM52&lt;=500,3,IF(AM52&lt;=5000,4,IF(AM52&gt;5000,5,"Revisar"))))))</f>
        <v>2</v>
      </c>
      <c r="AQ52" s="449" t="str">
        <f t="shared" ref="AQ52" si="23">IF(F52="Corrupción",(IF(AP52=1,"Rara Vez",IF(AP52=2,"Improbable",IF(AP52=3,"Posible",IF(AP52=4,"Probable",IF(AP52=5,"Seguro","Revisar")))))),IF(AP52=1,"Muy Baja",IF(AP52=2,"Baja",IF(AP52=3,"Media",IF(AP52=4,"Alta","Muy Alta")))))</f>
        <v>Baja</v>
      </c>
      <c r="AR52" s="449">
        <f>IF(F52="Corrupción",AK52,(ROUND(((VLOOKUP(N52,Datos!$B$25:$C$29,2,FALSE)*Datos!$B$32)+(VLOOKUP(O52,Datos!$B$25:$C$29,2,FALSE)*Datos!$C$32)+(VLOOKUP(P52,Datos!$B$25:$C$29,2,FALSE)*Datos!$D$32))*5,0)))</f>
        <v>2</v>
      </c>
      <c r="AS52" s="441" t="str">
        <f>IF(AR52=1,"Insignificante",IF(AR52=2,"Menor",IF(AR52=3,"Moderado",IF(AR52=4,"Mayor","Catastrófico"))))</f>
        <v>Menor</v>
      </c>
      <c r="AT52" s="444">
        <f>_xlfn.NUMBERVALUE(CONCATENATE(AP52,AR52),"##")</f>
        <v>22</v>
      </c>
      <c r="AU52" s="487" t="str">
        <f>VLOOKUP(AT52,Datos!$I$37:$J$61,2,FALSE)</f>
        <v>MODERADO</v>
      </c>
      <c r="AV52" s="215" t="s">
        <v>196</v>
      </c>
      <c r="AW52" s="216" t="s">
        <v>197</v>
      </c>
      <c r="AX52" s="216" t="s">
        <v>198</v>
      </c>
      <c r="AY52" s="217" t="s">
        <v>120</v>
      </c>
      <c r="AZ52" s="217" t="s">
        <v>105</v>
      </c>
      <c r="BA52" s="217" t="s">
        <v>106</v>
      </c>
      <c r="BB52" s="217" t="s">
        <v>185</v>
      </c>
      <c r="BC52" s="214" t="s">
        <v>108</v>
      </c>
      <c r="BD52" s="218">
        <f>IF(AY52=Datos!$C$63,Datos!$C$73,IF(AY52=Datos!$C$64,Datos!$C$74,IF(AY52=Datos!$C$65,Datos!$C$75,"Revisar")))+IF(AZ52=Datos!$D$63,Datos!$D$73,IF(AZ52=Datos!$D$64,Datos!$D$74,"Revisar"))+IF(BA52=Datos!$E$63,Datos!$E$73,IF(BA52=Datos!$E$64,Datos!$E$74,"Revisar"))+IF(BC52=Datos!$G$63,Datos!$G$73,IF(BC52=Datos!$G$64,Datos!$G$74,IF(BC52=Datos!$G$65,Datos!$G$75,"Revisar")))</f>
        <v>0.54999999999999993</v>
      </c>
      <c r="BE52" s="218">
        <f>IF(AY52=Datos!$C$65,BD52,0)</f>
        <v>0</v>
      </c>
      <c r="BF52" s="218">
        <f>IF(OR(AY52=Datos!$C$63,AY52=Datos!$C$64),BD52,0)</f>
        <v>0.54999999999999993</v>
      </c>
      <c r="BG52" s="449">
        <f>IF(ROUND(AP52-SUM(BF52:BF55),0)&lt;=0,1,ROUND(AP52-SUM(BF52:BF55),0))</f>
        <v>1</v>
      </c>
      <c r="BH52" s="449" t="str">
        <f>IF(F52="Corrupción",(IF(BG52=1,"Rara Vez",IF(BG52=2,"Improbable",IF(BG52=3,"Posible",IF(BG52=4,"Probable","Seguro"))))),IF(BG52=1,"Muy Baja",IF(BG52=2,"Baja",IF(BG52=3,"Media",IF(BG52=4,"Alta","Muy Alta")))))</f>
        <v>Muy Baja</v>
      </c>
      <c r="BI52" s="449">
        <f>ROUND(AR52-SUM(BE52:BE55),0)</f>
        <v>2</v>
      </c>
      <c r="BJ52" s="449" t="str">
        <f>IF(BI52=1,"Insignificante",IF(BI52=2,"Menor",IF(BI52=3,"Moderado",IF(BI52=4,"Mayor","Catastrófico"))))</f>
        <v>Menor</v>
      </c>
      <c r="BK52" s="453">
        <f>_xlfn.NUMBERVALUE(CONCATENATE(BG52,BI52),"##")</f>
        <v>12</v>
      </c>
      <c r="BL52" s="456" t="str">
        <f>+VLOOKUP(BK52,Datos!$I$37:$J$65,2,FALSE)</f>
        <v>BAJO</v>
      </c>
      <c r="BM52" s="459" t="s">
        <v>122</v>
      </c>
      <c r="BN52" s="231"/>
      <c r="BO52" s="214"/>
      <c r="BP52" s="214"/>
      <c r="BQ52" s="214"/>
      <c r="BR52" s="232"/>
    </row>
    <row r="53" spans="1:70" ht="41.15" customHeight="1" thickBot="1" x14ac:dyDescent="0.4">
      <c r="A53" s="472"/>
      <c r="B53" s="475"/>
      <c r="C53" s="326" t="s">
        <v>165</v>
      </c>
      <c r="D53" s="460"/>
      <c r="E53" s="479"/>
      <c r="F53" s="460"/>
      <c r="G53" s="463"/>
      <c r="H53" s="463"/>
      <c r="I53" s="482"/>
      <c r="J53" s="482"/>
      <c r="K53" s="482"/>
      <c r="L53" s="485"/>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6"/>
      <c r="AK53" s="469"/>
      <c r="AL53" s="469"/>
      <c r="AM53" s="466"/>
      <c r="AN53" s="466"/>
      <c r="AO53" s="466"/>
      <c r="AP53" s="450"/>
      <c r="AQ53" s="450"/>
      <c r="AR53" s="450"/>
      <c r="AS53" s="441"/>
      <c r="AT53" s="444"/>
      <c r="AU53" s="447"/>
      <c r="AV53" s="192"/>
      <c r="AW53" s="193"/>
      <c r="AX53" s="193"/>
      <c r="AY53" s="194"/>
      <c r="AZ53" s="194"/>
      <c r="BA53" s="194"/>
      <c r="BB53" s="194"/>
      <c r="BC53" s="191"/>
      <c r="BD53" s="195" t="e">
        <f>IF(AY53=Datos!$C$63,Datos!$C$73,IF(AY53=Datos!$C$64,Datos!$C$74,IF(AY53=Datos!$C$65,Datos!$C$75,"Revisar")))+IF(AZ53=Datos!$D$63,Datos!$D$73,IF(AZ53=Datos!$D$64,Datos!$D$74,"Revisar"))+IF(BA53=Datos!$E$63,Datos!$E$73,IF(BA53=Datos!$E$64,Datos!$E$74,"Revisar"))+IF(BC53=Datos!$G$63,Datos!$G$73,IF(BC53=Datos!$G$64,Datos!$G$74,IF(BC53=Datos!$G$65,Datos!$G$75,"Revisar")))</f>
        <v>#VALUE!</v>
      </c>
      <c r="BE53" s="195">
        <f>IF(AY53=Datos!$C$65,BD53,0)</f>
        <v>0</v>
      </c>
      <c r="BF53" s="195">
        <f>IF(OR(AY53=Datos!$C$63,AY53=Datos!$C$64),BD53,0)</f>
        <v>0</v>
      </c>
      <c r="BG53" s="450"/>
      <c r="BH53" s="450"/>
      <c r="BI53" s="450"/>
      <c r="BJ53" s="450"/>
      <c r="BK53" s="454"/>
      <c r="BL53" s="457"/>
      <c r="BM53" s="460"/>
      <c r="BN53" s="196"/>
      <c r="BO53" s="191"/>
      <c r="BP53" s="191"/>
      <c r="BQ53" s="191"/>
      <c r="BR53" s="197"/>
    </row>
    <row r="54" spans="1:70" ht="41.15" customHeight="1" thickBot="1" x14ac:dyDescent="0.4">
      <c r="A54" s="472"/>
      <c r="B54" s="475"/>
      <c r="C54" s="326" t="s">
        <v>165</v>
      </c>
      <c r="D54" s="460"/>
      <c r="E54" s="479"/>
      <c r="F54" s="460"/>
      <c r="G54" s="463"/>
      <c r="H54" s="463"/>
      <c r="I54" s="482"/>
      <c r="J54" s="482"/>
      <c r="K54" s="482"/>
      <c r="L54" s="485"/>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6"/>
      <c r="AK54" s="469"/>
      <c r="AL54" s="469"/>
      <c r="AM54" s="466"/>
      <c r="AN54" s="466"/>
      <c r="AO54" s="466"/>
      <c r="AP54" s="450"/>
      <c r="AQ54" s="450"/>
      <c r="AR54" s="450"/>
      <c r="AS54" s="441"/>
      <c r="AT54" s="444"/>
      <c r="AU54" s="447"/>
      <c r="AV54" s="192"/>
      <c r="AW54" s="193"/>
      <c r="AX54" s="193"/>
      <c r="AY54" s="194"/>
      <c r="AZ54" s="194"/>
      <c r="BA54" s="194"/>
      <c r="BB54" s="194"/>
      <c r="BC54" s="191"/>
      <c r="BD54" s="195" t="e">
        <f>IF(AY54=Datos!$C$63,Datos!$C$73,IF(AY54=Datos!$C$64,Datos!$C$74,IF(AY54=Datos!$C$65,Datos!$C$75,"Revisar")))+IF(AZ54=Datos!$D$63,Datos!$D$73,IF(AZ54=Datos!$D$64,Datos!$D$74,"Revisar"))+IF(BA54=Datos!$E$63,Datos!$E$73,IF(BA54=Datos!$E$64,Datos!$E$74,"Revisar"))+IF(BC54=Datos!$G$63,Datos!$G$73,IF(BC54=Datos!$G$64,Datos!$G$74,IF(BC54=Datos!$G$65,Datos!$G$75,"Revisar")))</f>
        <v>#VALUE!</v>
      </c>
      <c r="BE54" s="195">
        <f>IF(AY54=Datos!$C$65,BD54,0)</f>
        <v>0</v>
      </c>
      <c r="BF54" s="195">
        <f>IF(OR(AY54=Datos!$C$63,AY54=Datos!$C$64),BD54,0)</f>
        <v>0</v>
      </c>
      <c r="BG54" s="450"/>
      <c r="BH54" s="450"/>
      <c r="BI54" s="450"/>
      <c r="BJ54" s="450"/>
      <c r="BK54" s="454"/>
      <c r="BL54" s="457"/>
      <c r="BM54" s="460"/>
      <c r="BN54" s="200"/>
      <c r="BO54" s="200"/>
      <c r="BP54" s="200"/>
      <c r="BQ54" s="200"/>
      <c r="BR54" s="201"/>
    </row>
    <row r="55" spans="1:70" ht="41.15" customHeight="1" thickBot="1" x14ac:dyDescent="0.4">
      <c r="A55" s="473"/>
      <c r="B55" s="476"/>
      <c r="C55" s="326" t="s">
        <v>165</v>
      </c>
      <c r="D55" s="461"/>
      <c r="E55" s="480"/>
      <c r="F55" s="461"/>
      <c r="G55" s="464"/>
      <c r="H55" s="464"/>
      <c r="I55" s="483"/>
      <c r="J55" s="483"/>
      <c r="K55" s="483"/>
      <c r="L55" s="486"/>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7"/>
      <c r="AK55" s="470"/>
      <c r="AL55" s="470"/>
      <c r="AM55" s="467"/>
      <c r="AN55" s="467"/>
      <c r="AO55" s="467"/>
      <c r="AP55" s="451"/>
      <c r="AQ55" s="451"/>
      <c r="AR55" s="451"/>
      <c r="AS55" s="442"/>
      <c r="AT55" s="445"/>
      <c r="AU55" s="448"/>
      <c r="AV55" s="224"/>
      <c r="AW55" s="204"/>
      <c r="AX55" s="204"/>
      <c r="AY55" s="205"/>
      <c r="AZ55" s="205"/>
      <c r="BA55" s="205"/>
      <c r="BB55" s="205"/>
      <c r="BC55" s="202"/>
      <c r="BD55" s="206" t="e">
        <f>IF(AY55=Datos!$C$63,Datos!$C$73,IF(AY55=Datos!$C$64,Datos!$C$74,IF(AY55=Datos!$C$65,Datos!$C$75,"Revisar")))+IF(AZ55=Datos!$D$63,Datos!$D$73,IF(AZ55=Datos!$D$64,Datos!$D$74,"Revisar"))+IF(BA55=Datos!$E$63,Datos!$E$73,IF(BA55=Datos!$E$64,Datos!$E$74,"Revisar"))+IF(BC55=Datos!$G$63,Datos!$G$73,IF(BC55=Datos!$G$64,Datos!$G$74,IF(BC55=Datos!$G$65,Datos!$G$75,"Revisar")))</f>
        <v>#VALUE!</v>
      </c>
      <c r="BE55" s="206">
        <f>IF(AY55=Datos!$C$65,BD55,0)</f>
        <v>0</v>
      </c>
      <c r="BF55" s="206">
        <f>IF(OR(AY55=Datos!$C$63,AY55=Datos!$C$64),BD55,0)</f>
        <v>0</v>
      </c>
      <c r="BG55" s="451"/>
      <c r="BH55" s="451"/>
      <c r="BI55" s="451"/>
      <c r="BJ55" s="451"/>
      <c r="BK55" s="455"/>
      <c r="BL55" s="458"/>
      <c r="BM55" s="461"/>
      <c r="BN55" s="207"/>
      <c r="BO55" s="207"/>
      <c r="BP55" s="207"/>
      <c r="BQ55" s="207"/>
      <c r="BR55" s="208"/>
    </row>
    <row r="56" spans="1:70" s="138" customFormat="1" ht="41.15" customHeight="1" thickBot="1" x14ac:dyDescent="0.35">
      <c r="A56" s="471">
        <v>1</v>
      </c>
      <c r="B56" s="474" t="s">
        <v>199</v>
      </c>
      <c r="C56" s="326" t="s">
        <v>200</v>
      </c>
      <c r="D56" s="477" t="s">
        <v>200</v>
      </c>
      <c r="E56" s="478" t="s">
        <v>201</v>
      </c>
      <c r="F56" s="477" t="s">
        <v>5</v>
      </c>
      <c r="G56" s="462" t="s">
        <v>93</v>
      </c>
      <c r="H56" s="462" t="s">
        <v>94</v>
      </c>
      <c r="I56" s="481" t="s">
        <v>95</v>
      </c>
      <c r="J56" s="481" t="s">
        <v>202</v>
      </c>
      <c r="K56" s="481" t="s">
        <v>203</v>
      </c>
      <c r="L56" s="484" t="str">
        <f>CONCATENATE(I56," ",J56," ",K56)</f>
        <v>Posibilidad de afectación reputacional por el incumplimiento en las actividades del plan estratégico de talento humano debido a fallas en la ejecución del plan</v>
      </c>
      <c r="M56" s="462" t="s">
        <v>98</v>
      </c>
      <c r="N56" s="462" t="s">
        <v>99</v>
      </c>
      <c r="O56" s="462" t="s">
        <v>99</v>
      </c>
      <c r="P56" s="462" t="s">
        <v>116</v>
      </c>
      <c r="Q56" s="462"/>
      <c r="R56" s="462"/>
      <c r="S56" s="462"/>
      <c r="T56" s="462"/>
      <c r="U56" s="462"/>
      <c r="V56" s="462"/>
      <c r="W56" s="462"/>
      <c r="X56" s="462"/>
      <c r="Y56" s="462"/>
      <c r="Z56" s="462"/>
      <c r="AA56" s="462"/>
      <c r="AB56" s="462"/>
      <c r="AC56" s="462"/>
      <c r="AD56" s="462"/>
      <c r="AE56" s="462"/>
      <c r="AF56" s="462"/>
      <c r="AG56" s="462"/>
      <c r="AH56" s="462"/>
      <c r="AI56" s="462"/>
      <c r="AJ56" s="465">
        <f>COUNTIF(Q56:AI59,"Si")</f>
        <v>0</v>
      </c>
      <c r="AK56" s="468">
        <f>IF((COUNTIF(P56:AI59,"Si"))&lt;=0,0,(IF((COUNTIF(P56:AI59,"Si"))&lt;=5,3,(IF(COUNTIF(P56:AI59,"Si")&lt;=11,4,5)))))</f>
        <v>0</v>
      </c>
      <c r="AL56" s="468">
        <f>IF((COUNTIF(P56:AI59,"Si"))&lt;=0,0,(IF((COUNTIF(P56:AI59,"Si"))&lt;=5,"MODERADO",(IF(COUNTIF(P56:AI59,"Si")&lt;=11,"ALTO","EXTREMO")))))</f>
        <v>0</v>
      </c>
      <c r="AM56" s="465">
        <v>50</v>
      </c>
      <c r="AN56" s="465"/>
      <c r="AO56" s="465" t="str">
        <f>IF(AN56="Rara vez",1,(IF(AN56="Improbable",2,(IF(AN56="Posible",3,IF(AN56="Probable",4,IF(AN56="Seguro",5,"Revisar")))))))</f>
        <v>Revisar</v>
      </c>
      <c r="AP56" s="452">
        <f>IF(F56="Corrupción",AO56,IF(AM56&lt;=2,1,IF(AM56&lt;=24,2,IF(AM56&lt;=500,3,IF(AM56&lt;=5000,4,IF(AM56&gt;5000,5,"Revisar"))))))</f>
        <v>3</v>
      </c>
      <c r="AQ56" s="452" t="str">
        <f>IF(F56="Corrupción",(IF(AP56=1,"Rara Vez",IF(AP56=2,"Improbable",IF(AP56=3,"Posible",IF(AP56=4,"Probable",IF(AP56=5,"Seguro","Revisar")))))),IF(AP56=1,"Muy Baja",IF(AP56=2,"Baja",IF(AP56=3,"Media",IF(AP56=4,"Alta","Muy Alta")))))</f>
        <v>Media</v>
      </c>
      <c r="AR56" s="452">
        <f>IF(F56="Corrupción",AK56,(ROUND(((VLOOKUP(N56,Datos!$B$25:$C$29,2,FALSE)*Datos!$B$32)+(VLOOKUP(O56,Datos!$B$25:$C$29,2,FALSE)*Datos!$C$32)+(VLOOKUP(P56,Datos!$B$25:$C$29,2,FALSE)*Datos!$D$32))*5,0)))</f>
        <v>2</v>
      </c>
      <c r="AS56" s="440" t="str">
        <f>IF(AR56=1,"Insignificante",IF(AR56=2,"Menor",IF(AR56=3,"Moderado",IF(AR56=4,"Mayor","Catastrófico"))))</f>
        <v>Menor</v>
      </c>
      <c r="AT56" s="443">
        <f>_xlfn.NUMBERVALUE(CONCATENATE(AP56,AR56),"##")</f>
        <v>32</v>
      </c>
      <c r="AU56" s="446" t="str">
        <f>VLOOKUP(AT56,Datos!$I$37:$J$61,2,FALSE)</f>
        <v>MODERADO</v>
      </c>
      <c r="AV56" s="186" t="s">
        <v>204</v>
      </c>
      <c r="AW56" s="187" t="s">
        <v>205</v>
      </c>
      <c r="AX56" s="187" t="s">
        <v>206</v>
      </c>
      <c r="AY56" s="188" t="s">
        <v>120</v>
      </c>
      <c r="AZ56" s="188" t="s">
        <v>105</v>
      </c>
      <c r="BA56" s="188" t="s">
        <v>106</v>
      </c>
      <c r="BB56" s="188" t="s">
        <v>148</v>
      </c>
      <c r="BC56" s="185" t="s">
        <v>108</v>
      </c>
      <c r="BD56" s="145">
        <f>IF(AY56=Datos!$C$63,Datos!$C$73,IF(AY56=Datos!$C$64,Datos!$C$74,IF(AY56=Datos!$C$65,Datos!$C$75,"Revisar")))+IF(AZ56=Datos!$D$63,Datos!$D$73,IF(AZ56=Datos!$D$64,Datos!$D$74,"Revisar"))+IF(BA56=Datos!$E$63,Datos!$E$73,IF(BA56=Datos!$E$64,Datos!$E$74,"Revisar"))+IF(BC56=Datos!$G$63,Datos!$G$73,IF(BC56=Datos!$G$64,Datos!$G$74,IF(BC56=Datos!$G$65,Datos!$G$75,"Revisar")))</f>
        <v>0.54999999999999993</v>
      </c>
      <c r="BE56" s="145">
        <f>IF(AY56=Datos!$C$65,BD56,0)</f>
        <v>0</v>
      </c>
      <c r="BF56" s="145">
        <f>IF(OR(AY56=Datos!$C$63,AY56=Datos!$C$64),BD56,0)</f>
        <v>0.54999999999999993</v>
      </c>
      <c r="BG56" s="449">
        <f>IF(ROUND(AP56-SUM(BF56:BF59),0)&lt;=0,1,ROUND(AP56-SUM(BF56:BF59),0))</f>
        <v>2</v>
      </c>
      <c r="BH56" s="452" t="str">
        <f>IF(F56="Corrupción",(IF(BG56=1,"Rara Vez",IF(BG56=2,"Improbable",IF(BG56=3,"Posible",IF(BG56=4,"Probable","Seguro"))))),IF(BG56=1,"Muy Baja",IF(BG56=2,"Baja",IF(BG56=3,"Media",IF(BG56=4,"Alta","Muy Alta")))))</f>
        <v>Baja</v>
      </c>
      <c r="BI56" s="449">
        <f>ROUND(AR56-SUM(BE56:BE59),0)</f>
        <v>2</v>
      </c>
      <c r="BJ56" s="449" t="str">
        <f>IF(BI56=1,"Insignificante",IF(BI56=2,"Menor",IF(BI56=3,"Moderado",IF(BI56=4,"Mayor","Catastrófico"))))</f>
        <v>Menor</v>
      </c>
      <c r="BK56" s="453">
        <f>_xlfn.NUMBERVALUE(CONCATENATE(BG56,BI56),"##")</f>
        <v>22</v>
      </c>
      <c r="BL56" s="456" t="str">
        <f>+VLOOKUP(BK56,Datos!$I$37:$J$65,2,FALSE)</f>
        <v>MODERADO</v>
      </c>
      <c r="BM56" s="459" t="s">
        <v>109</v>
      </c>
      <c r="BN56" s="189" t="s">
        <v>207</v>
      </c>
      <c r="BO56" s="185" t="s">
        <v>205</v>
      </c>
      <c r="BP56" s="222">
        <v>45870</v>
      </c>
      <c r="BQ56" s="222">
        <v>46022</v>
      </c>
      <c r="BR56" s="190" t="s">
        <v>111</v>
      </c>
    </row>
    <row r="57" spans="1:70" ht="41.15" customHeight="1" thickBot="1" x14ac:dyDescent="0.4">
      <c r="A57" s="472"/>
      <c r="B57" s="475"/>
      <c r="C57" s="326" t="s">
        <v>200</v>
      </c>
      <c r="D57" s="460"/>
      <c r="E57" s="479"/>
      <c r="F57" s="460"/>
      <c r="G57" s="463"/>
      <c r="H57" s="463"/>
      <c r="I57" s="482"/>
      <c r="J57" s="482"/>
      <c r="K57" s="482"/>
      <c r="L57" s="485"/>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6"/>
      <c r="AK57" s="469"/>
      <c r="AL57" s="469"/>
      <c r="AM57" s="466"/>
      <c r="AN57" s="466"/>
      <c r="AO57" s="466"/>
      <c r="AP57" s="450"/>
      <c r="AQ57" s="450"/>
      <c r="AR57" s="450"/>
      <c r="AS57" s="441"/>
      <c r="AT57" s="444"/>
      <c r="AU57" s="447"/>
      <c r="AV57" s="219"/>
      <c r="AW57" s="193"/>
      <c r="AX57" s="193"/>
      <c r="AY57" s="194"/>
      <c r="AZ57" s="194"/>
      <c r="BA57" s="194"/>
      <c r="BB57" s="194"/>
      <c r="BC57" s="191"/>
      <c r="BD57" s="195" t="e">
        <f>IF(AY57=Datos!$C$63,Datos!$C$73,IF(AY57=Datos!$C$64,Datos!$C$74,IF(AY57=Datos!$C$65,Datos!$C$75,"Revisar")))+IF(AZ57=Datos!$D$63,Datos!$D$73,IF(AZ57=Datos!$D$64,Datos!$D$74,"Revisar"))+IF(BA57=Datos!$E$63,Datos!$E$73,IF(BA57=Datos!$E$64,Datos!$E$74,"Revisar"))+IF(BC57=Datos!$G$63,Datos!$G$73,IF(BC57=Datos!$G$64,Datos!$G$74,IF(BC57=Datos!$G$65,Datos!$G$75,"Revisar")))</f>
        <v>#VALUE!</v>
      </c>
      <c r="BE57" s="195">
        <f>IF(AY57=Datos!$C$65,BD57,0)</f>
        <v>0</v>
      </c>
      <c r="BF57" s="195">
        <f>IF(OR(AY57=Datos!$C$63,AY57=Datos!$C$64),BD57,0)</f>
        <v>0</v>
      </c>
      <c r="BG57" s="450"/>
      <c r="BH57" s="450"/>
      <c r="BI57" s="450"/>
      <c r="BJ57" s="450"/>
      <c r="BK57" s="454"/>
      <c r="BL57" s="457"/>
      <c r="BM57" s="460"/>
      <c r="BN57" s="196"/>
      <c r="BO57" s="191"/>
      <c r="BP57" s="191"/>
      <c r="BQ57" s="191"/>
      <c r="BR57" s="197"/>
    </row>
    <row r="58" spans="1:70" ht="41.15" customHeight="1" thickBot="1" x14ac:dyDescent="0.4">
      <c r="A58" s="472"/>
      <c r="B58" s="475"/>
      <c r="C58" s="326" t="s">
        <v>200</v>
      </c>
      <c r="D58" s="460"/>
      <c r="E58" s="479"/>
      <c r="F58" s="460"/>
      <c r="G58" s="463"/>
      <c r="H58" s="463"/>
      <c r="I58" s="482"/>
      <c r="J58" s="482"/>
      <c r="K58" s="482"/>
      <c r="L58" s="485"/>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6"/>
      <c r="AK58" s="469"/>
      <c r="AL58" s="469"/>
      <c r="AM58" s="466"/>
      <c r="AN58" s="466"/>
      <c r="AO58" s="466"/>
      <c r="AP58" s="450"/>
      <c r="AQ58" s="450"/>
      <c r="AR58" s="450"/>
      <c r="AS58" s="441"/>
      <c r="AT58" s="444"/>
      <c r="AU58" s="447"/>
      <c r="AV58" s="192"/>
      <c r="AW58" s="193"/>
      <c r="AX58" s="193"/>
      <c r="AY58" s="194"/>
      <c r="AZ58" s="194"/>
      <c r="BA58" s="194"/>
      <c r="BB58" s="194"/>
      <c r="BC58" s="191"/>
      <c r="BD58" s="195" t="e">
        <f>IF(AY58=Datos!$C$63,Datos!$C$73,IF(AY58=Datos!$C$64,Datos!$C$74,IF(AY58=Datos!$C$65,Datos!$C$75,"Revisar")))+IF(AZ58=Datos!$D$63,Datos!$D$73,IF(AZ58=Datos!$D$64,Datos!$D$74,"Revisar"))+IF(BA58=Datos!$E$63,Datos!$E$73,IF(BA58=Datos!$E$64,Datos!$E$74,"Revisar"))+IF(BC58=Datos!$G$63,Datos!$G$73,IF(BC58=Datos!$G$64,Datos!$G$74,IF(BC58=Datos!$G$65,Datos!$G$75,"Revisar")))</f>
        <v>#VALUE!</v>
      </c>
      <c r="BE58" s="195">
        <f>IF(AY58=Datos!$C$65,BD58,0)</f>
        <v>0</v>
      </c>
      <c r="BF58" s="195">
        <f>IF(OR(AY58=Datos!$C$63,AY58=Datos!$C$64),BD58,0)</f>
        <v>0</v>
      </c>
      <c r="BG58" s="450"/>
      <c r="BH58" s="450"/>
      <c r="BI58" s="450"/>
      <c r="BJ58" s="450"/>
      <c r="BK58" s="454"/>
      <c r="BL58" s="457"/>
      <c r="BM58" s="460"/>
      <c r="BN58" s="200"/>
      <c r="BO58" s="200"/>
      <c r="BP58" s="200"/>
      <c r="BQ58" s="200"/>
      <c r="BR58" s="201"/>
    </row>
    <row r="59" spans="1:70" ht="41.15" customHeight="1" thickBot="1" x14ac:dyDescent="0.4">
      <c r="A59" s="511"/>
      <c r="B59" s="512"/>
      <c r="C59" s="326" t="s">
        <v>200</v>
      </c>
      <c r="D59" s="501"/>
      <c r="E59" s="513"/>
      <c r="F59" s="501"/>
      <c r="G59" s="510"/>
      <c r="H59" s="510"/>
      <c r="I59" s="482"/>
      <c r="J59" s="482"/>
      <c r="K59" s="482"/>
      <c r="L59" s="514"/>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05"/>
      <c r="AK59" s="506"/>
      <c r="AL59" s="506"/>
      <c r="AM59" s="505"/>
      <c r="AN59" s="505"/>
      <c r="AO59" s="505"/>
      <c r="AP59" s="507"/>
      <c r="AQ59" s="507"/>
      <c r="AR59" s="507"/>
      <c r="AS59" s="441"/>
      <c r="AT59" s="444"/>
      <c r="AU59" s="508"/>
      <c r="AV59" s="225"/>
      <c r="AW59" s="226"/>
      <c r="AX59" s="226"/>
      <c r="AY59" s="221"/>
      <c r="AZ59" s="221"/>
      <c r="BA59" s="221"/>
      <c r="BB59" s="221"/>
      <c r="BC59" s="220"/>
      <c r="BD59" s="211" t="e">
        <f>IF(AY59=Datos!$C$63,Datos!$C$73,IF(AY59=Datos!$C$64,Datos!$C$74,IF(AY59=Datos!$C$65,Datos!$C$75,"Revisar")))+IF(AZ59=Datos!$D$63,Datos!$D$73,IF(AZ59=Datos!$D$64,Datos!$D$74,"Revisar"))+IF(BA59=Datos!$E$63,Datos!$E$73,IF(BA59=Datos!$E$64,Datos!$E$74,"Revisar"))+IF(BC59=Datos!$G$63,Datos!$G$73,IF(BC59=Datos!$G$64,Datos!$G$74,IF(BC59=Datos!$G$65,Datos!$G$75,"Revisar")))</f>
        <v>#VALUE!</v>
      </c>
      <c r="BE59" s="211">
        <f>IF(AY59=Datos!$C$65,BD59,0)</f>
        <v>0</v>
      </c>
      <c r="BF59" s="211">
        <f>IF(OR(AY59=Datos!$C$63,AY59=Datos!$C$64),BD59,0)</f>
        <v>0</v>
      </c>
      <c r="BG59" s="507"/>
      <c r="BH59" s="507"/>
      <c r="BI59" s="507"/>
      <c r="BJ59" s="507"/>
      <c r="BK59" s="509"/>
      <c r="BL59" s="500"/>
      <c r="BM59" s="501"/>
      <c r="BN59" s="212"/>
      <c r="BO59" s="212"/>
      <c r="BP59" s="212"/>
      <c r="BQ59" s="212"/>
      <c r="BR59" s="213"/>
    </row>
    <row r="60" spans="1:70" s="138" customFormat="1" ht="41.15" customHeight="1" thickBot="1" x14ac:dyDescent="0.35">
      <c r="A60" s="471">
        <v>2</v>
      </c>
      <c r="B60" s="474" t="s">
        <v>199</v>
      </c>
      <c r="C60" s="326" t="s">
        <v>200</v>
      </c>
      <c r="D60" s="477" t="s">
        <v>200</v>
      </c>
      <c r="E60" s="478" t="s">
        <v>201</v>
      </c>
      <c r="F60" s="477" t="s">
        <v>5</v>
      </c>
      <c r="G60" s="462" t="s">
        <v>93</v>
      </c>
      <c r="H60" s="462" t="s">
        <v>94</v>
      </c>
      <c r="I60" s="462" t="s">
        <v>167</v>
      </c>
      <c r="J60" s="462" t="s">
        <v>208</v>
      </c>
      <c r="K60" s="462" t="s">
        <v>209</v>
      </c>
      <c r="L60" s="484" t="str">
        <f>CONCATENATE(I60," ",J60," ",K60)</f>
        <v>Posibilidad de afectación operacional por la ocurrencia de accidentes y/o enfermedades laborales  debido a la falta de ejecución del SGSST</v>
      </c>
      <c r="M60" s="462" t="s">
        <v>98</v>
      </c>
      <c r="N60" s="462" t="s">
        <v>116</v>
      </c>
      <c r="O60" s="462" t="s">
        <v>116</v>
      </c>
      <c r="P60" s="462" t="s">
        <v>116</v>
      </c>
      <c r="Q60" s="462"/>
      <c r="R60" s="462"/>
      <c r="S60" s="462"/>
      <c r="T60" s="462"/>
      <c r="U60" s="462"/>
      <c r="V60" s="462"/>
      <c r="W60" s="462"/>
      <c r="X60" s="462"/>
      <c r="Y60" s="462"/>
      <c r="Z60" s="462"/>
      <c r="AA60" s="462"/>
      <c r="AB60" s="462"/>
      <c r="AC60" s="462"/>
      <c r="AD60" s="462"/>
      <c r="AE60" s="462"/>
      <c r="AF60" s="462"/>
      <c r="AG60" s="462"/>
      <c r="AH60" s="462"/>
      <c r="AI60" s="462"/>
      <c r="AJ60" s="465">
        <f>COUNTIF(Q60:AI63,"Si")</f>
        <v>0</v>
      </c>
      <c r="AK60" s="468">
        <f>IF((COUNTIF(P60:AI63,"Si"))&lt;=0,0,(IF((COUNTIF(P60:AI63,"Si"))&lt;=5,3,(IF(COUNTIF(P60:AI63,"Si")&lt;=11,4,5)))))</f>
        <v>0</v>
      </c>
      <c r="AL60" s="468">
        <f>IF((COUNTIF(P60:AI63,"Si"))&lt;=0,0,(IF((COUNTIF(P60:AI63,"Si"))&lt;=5,"MODERADO",(IF(COUNTIF(P60:AI63,"Si")&lt;=11,"ALTO","EXTREMO")))))</f>
        <v>0</v>
      </c>
      <c r="AM60" s="465">
        <v>60</v>
      </c>
      <c r="AN60" s="465"/>
      <c r="AO60" s="465" t="str">
        <f t="shared" ref="AO60" si="24">IF(AN60="Rara vez",1,(IF(AN60="Improbable",2,(IF(AN60="Posible",3,IF(AN60="Probable",4,IF(AN60="Seguro",5,"Revisar")))))))</f>
        <v>Revisar</v>
      </c>
      <c r="AP60" s="452">
        <f t="shared" ref="AP60" si="25">IF(F60="Corrupción",AO60,IF(AM60&lt;=2,1,IF(AM60&lt;=24,2,IF(AM60&lt;=500,3,IF(AM60&lt;=5000,4,IF(AM60&gt;5000,5,"Revisar"))))))</f>
        <v>3</v>
      </c>
      <c r="AQ60" s="452" t="str">
        <f t="shared" ref="AQ60" si="26">IF(F60="Corrupción",(IF(AP60=1,"Rara Vez",IF(AP60=2,"Improbable",IF(AP60=3,"Posible",IF(AP60=4,"Probable",IF(AP60=5,"Seguro","Revisar")))))),IF(AP60=1,"Muy Baja",IF(AP60=2,"Baja",IF(AP60=3,"Media",IF(AP60=4,"Alta","Muy Alta")))))</f>
        <v>Media</v>
      </c>
      <c r="AR60" s="452">
        <f>IF(F60="Corrupción",AK60,(ROUND(((VLOOKUP(N60,Datos!$B$25:$C$29,2,FALSE)*Datos!$B$32)+(VLOOKUP(O60,Datos!$B$25:$C$29,2,FALSE)*Datos!$C$32)+(VLOOKUP(P60,Datos!$B$25:$C$29,2,FALSE)*Datos!$D$32))*5,0)))</f>
        <v>3</v>
      </c>
      <c r="AS60" s="452" t="str">
        <f>IF(AR60=1,"Insignificante",IF(AR60=2,"Menor",IF(AR60=3,"Moderado",IF(AR60=4,"Mayor","Catastrófico"))))</f>
        <v>Moderado</v>
      </c>
      <c r="AT60" s="497">
        <f>_xlfn.NUMBERVALUE(CONCATENATE(AP60,AR60),"##")</f>
        <v>33</v>
      </c>
      <c r="AU60" s="446" t="str">
        <f>VLOOKUP(AT60,Datos!$I$37:$J$61,2,FALSE)</f>
        <v>MODERADO</v>
      </c>
      <c r="AV60" s="186" t="s">
        <v>210</v>
      </c>
      <c r="AW60" s="187" t="s">
        <v>211</v>
      </c>
      <c r="AX60" s="187" t="s">
        <v>212</v>
      </c>
      <c r="AY60" s="188" t="s">
        <v>120</v>
      </c>
      <c r="AZ60" s="188" t="s">
        <v>105</v>
      </c>
      <c r="BA60" s="188" t="s">
        <v>106</v>
      </c>
      <c r="BB60" s="188" t="s">
        <v>148</v>
      </c>
      <c r="BC60" s="185" t="s">
        <v>108</v>
      </c>
      <c r="BD60" s="145">
        <f>IF(AY60=Datos!$C$63,Datos!$C$73,IF(AY60=Datos!$C$64,Datos!$C$74,IF(AY60=Datos!$C$65,Datos!$C$75,"Revisar")))+IF(AZ60=Datos!$D$63,Datos!$D$73,IF(AZ60=Datos!$D$64,Datos!$D$74,"Revisar"))+IF(BA60=Datos!$E$63,Datos!$E$73,IF(BA60=Datos!$E$64,Datos!$E$74,"Revisar"))+IF(BC60=Datos!$G$63,Datos!$G$73,IF(BC60=Datos!$G$64,Datos!$G$74,IF(BC60=Datos!$G$65,Datos!$G$75,"Revisar")))</f>
        <v>0.54999999999999993</v>
      </c>
      <c r="BE60" s="145">
        <f>IF(AY60=Datos!$C$65,BD60,0)</f>
        <v>0</v>
      </c>
      <c r="BF60" s="145">
        <f>IF(OR(AY60=Datos!$C$63,AY60=Datos!$C$64),BD60,0)</f>
        <v>0.54999999999999993</v>
      </c>
      <c r="BG60" s="452">
        <f>IF(ROUND(AP60-SUM(BF60:BF63),0)&lt;=0,1,ROUND(AP60-SUM(BF60:BF63),0))</f>
        <v>2</v>
      </c>
      <c r="BH60" s="452" t="str">
        <f>IF(F60="Corrupción",(IF(BG60=1,"Rara Vez",IF(BG60=2,"Improbable",IF(BG60=3,"Posible",IF(BG60=4,"Probable","Seguro"))))),IF(BG60=1,"Muy Baja",IF(BG60=2,"Baja",IF(BG60=3,"Media",IF(BG60=4,"Alta","Muy Alta")))))</f>
        <v>Baja</v>
      </c>
      <c r="BI60" s="452">
        <f>ROUND(AR60-SUM(BE60:BE63),0)</f>
        <v>2</v>
      </c>
      <c r="BJ60" s="452" t="str">
        <f>IF(BI60=1,"Insignificante",IF(BI60=2,"Menor",IF(BI60=3,"Moderado",IF(BI60=4,"Mayor","Catastrófico"))))</f>
        <v>Menor</v>
      </c>
      <c r="BK60" s="491">
        <f>_xlfn.NUMBERVALUE(CONCATENATE(BG60,BI60),"##")</f>
        <v>22</v>
      </c>
      <c r="BL60" s="492" t="str">
        <f>+VLOOKUP(BK60,Datos!$I$37:$J$65,2,FALSE)</f>
        <v>MODERADO</v>
      </c>
      <c r="BM60" s="477" t="s">
        <v>109</v>
      </c>
      <c r="BN60" s="189" t="s">
        <v>213</v>
      </c>
      <c r="BO60" s="185" t="s">
        <v>205</v>
      </c>
      <c r="BP60" s="222">
        <v>45870</v>
      </c>
      <c r="BQ60" s="222">
        <v>46022</v>
      </c>
      <c r="BR60" s="190" t="s">
        <v>111</v>
      </c>
    </row>
    <row r="61" spans="1:70" ht="41.15" customHeight="1" thickBot="1" x14ac:dyDescent="0.4">
      <c r="A61" s="472"/>
      <c r="B61" s="475"/>
      <c r="C61" s="326" t="s">
        <v>200</v>
      </c>
      <c r="D61" s="460"/>
      <c r="E61" s="479"/>
      <c r="F61" s="460"/>
      <c r="G61" s="463"/>
      <c r="H61" s="463"/>
      <c r="I61" s="463"/>
      <c r="J61" s="463"/>
      <c r="K61" s="463"/>
      <c r="L61" s="485"/>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6"/>
      <c r="AK61" s="469"/>
      <c r="AL61" s="469"/>
      <c r="AM61" s="466"/>
      <c r="AN61" s="466"/>
      <c r="AO61" s="466"/>
      <c r="AP61" s="450"/>
      <c r="AQ61" s="450"/>
      <c r="AR61" s="450"/>
      <c r="AS61" s="450"/>
      <c r="AT61" s="498"/>
      <c r="AU61" s="447"/>
      <c r="AV61" s="192" t="s">
        <v>214</v>
      </c>
      <c r="AW61" s="193" t="s">
        <v>215</v>
      </c>
      <c r="AX61" s="193" t="s">
        <v>216</v>
      </c>
      <c r="AY61" s="194" t="s">
        <v>193</v>
      </c>
      <c r="AZ61" s="194" t="s">
        <v>105</v>
      </c>
      <c r="BA61" s="194" t="s">
        <v>106</v>
      </c>
      <c r="BB61" s="194" t="s">
        <v>148</v>
      </c>
      <c r="BC61" s="191" t="s">
        <v>108</v>
      </c>
      <c r="BD61" s="195">
        <f>IF(AY61=Datos!$C$63,Datos!$C$73,IF(AY61=Datos!$C$64,Datos!$C$74,IF(AY61=Datos!$C$65,Datos!$C$75,"Revisar")))+IF(AZ61=Datos!$D$63,Datos!$D$73,IF(AZ61=Datos!$D$64,Datos!$D$74,"Revisar"))+IF(BA61=Datos!$E$63,Datos!$E$73,IF(BA61=Datos!$E$64,Datos!$E$74,"Revisar"))+IF(BC61=Datos!$G$63,Datos!$G$73,IF(BC61=Datos!$G$64,Datos!$G$74,IF(BC61=Datos!$G$65,Datos!$G$75,"Revisar")))</f>
        <v>0.5</v>
      </c>
      <c r="BE61" s="195">
        <f>IF(AY61=Datos!$C$65,BD61,0)</f>
        <v>0.5</v>
      </c>
      <c r="BF61" s="195">
        <f>IF(OR(AY61=Datos!$C$63,AY61=Datos!$C$64),BD61,0)</f>
        <v>0</v>
      </c>
      <c r="BG61" s="450"/>
      <c r="BH61" s="450"/>
      <c r="BI61" s="450"/>
      <c r="BJ61" s="450"/>
      <c r="BK61" s="454"/>
      <c r="BL61" s="457"/>
      <c r="BM61" s="460"/>
      <c r="BN61" s="196"/>
      <c r="BO61" s="191"/>
      <c r="BP61" s="191"/>
      <c r="BQ61" s="191"/>
      <c r="BR61" s="197"/>
    </row>
    <row r="62" spans="1:70" ht="41.15" customHeight="1" thickBot="1" x14ac:dyDescent="0.4">
      <c r="A62" s="472"/>
      <c r="B62" s="475"/>
      <c r="C62" s="326" t="s">
        <v>200</v>
      </c>
      <c r="D62" s="460"/>
      <c r="E62" s="479"/>
      <c r="F62" s="460"/>
      <c r="G62" s="463"/>
      <c r="H62" s="463"/>
      <c r="I62" s="463"/>
      <c r="J62" s="463"/>
      <c r="K62" s="463"/>
      <c r="L62" s="485"/>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6"/>
      <c r="AK62" s="469"/>
      <c r="AL62" s="469"/>
      <c r="AM62" s="466"/>
      <c r="AN62" s="466"/>
      <c r="AO62" s="466"/>
      <c r="AP62" s="450"/>
      <c r="AQ62" s="450"/>
      <c r="AR62" s="450"/>
      <c r="AS62" s="450"/>
      <c r="AT62" s="498"/>
      <c r="AU62" s="447"/>
      <c r="AV62" s="192" t="s">
        <v>217</v>
      </c>
      <c r="AW62" s="193" t="s">
        <v>205</v>
      </c>
      <c r="AX62" s="193" t="s">
        <v>218</v>
      </c>
      <c r="AY62" s="194" t="s">
        <v>193</v>
      </c>
      <c r="AZ62" s="194" t="s">
        <v>105</v>
      </c>
      <c r="BA62" s="194" t="s">
        <v>106</v>
      </c>
      <c r="BB62" s="194" t="s">
        <v>148</v>
      </c>
      <c r="BC62" s="191" t="s">
        <v>108</v>
      </c>
      <c r="BD62" s="195">
        <f>IF(AY62=Datos!$C$63,Datos!$C$73,IF(AY62=Datos!$C$64,Datos!$C$74,IF(AY62=Datos!$C$65,Datos!$C$75,"Revisar")))+IF(AZ62=Datos!$D$63,Datos!$D$73,IF(AZ62=Datos!$D$64,Datos!$D$74,"Revisar"))+IF(BA62=Datos!$E$63,Datos!$E$73,IF(BA62=Datos!$E$64,Datos!$E$74,"Revisar"))+IF(BC62=Datos!$G$63,Datos!$G$73,IF(BC62=Datos!$G$64,Datos!$G$74,IF(BC62=Datos!$G$65,Datos!$G$75,"Revisar")))</f>
        <v>0.5</v>
      </c>
      <c r="BE62" s="195">
        <f>IF(AY62=Datos!$C$65,BD62,0)</f>
        <v>0.5</v>
      </c>
      <c r="BF62" s="195">
        <f>IF(OR(AY62=Datos!$C$63,AY62=Datos!$C$64),BD62,0)</f>
        <v>0</v>
      </c>
      <c r="BG62" s="450"/>
      <c r="BH62" s="450"/>
      <c r="BI62" s="450"/>
      <c r="BJ62" s="450"/>
      <c r="BK62" s="454"/>
      <c r="BL62" s="457"/>
      <c r="BM62" s="460"/>
      <c r="BN62" s="200"/>
      <c r="BO62" s="200"/>
      <c r="BP62" s="200"/>
      <c r="BQ62" s="200"/>
      <c r="BR62" s="201"/>
    </row>
    <row r="63" spans="1:70" ht="41.15" customHeight="1" thickBot="1" x14ac:dyDescent="0.4">
      <c r="A63" s="473"/>
      <c r="B63" s="476"/>
      <c r="C63" s="326" t="s">
        <v>200</v>
      </c>
      <c r="D63" s="461"/>
      <c r="E63" s="480"/>
      <c r="F63" s="461"/>
      <c r="G63" s="464"/>
      <c r="H63" s="464"/>
      <c r="I63" s="464"/>
      <c r="J63" s="464"/>
      <c r="K63" s="464"/>
      <c r="L63" s="486"/>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7"/>
      <c r="AK63" s="470"/>
      <c r="AL63" s="470"/>
      <c r="AM63" s="467"/>
      <c r="AN63" s="467"/>
      <c r="AO63" s="467"/>
      <c r="AP63" s="451"/>
      <c r="AQ63" s="451"/>
      <c r="AR63" s="451"/>
      <c r="AS63" s="451"/>
      <c r="AT63" s="499"/>
      <c r="AU63" s="448"/>
      <c r="AV63" s="224"/>
      <c r="AW63" s="204"/>
      <c r="AX63" s="204"/>
      <c r="AY63" s="205"/>
      <c r="AZ63" s="205"/>
      <c r="BA63" s="205"/>
      <c r="BB63" s="205"/>
      <c r="BC63" s="202"/>
      <c r="BD63" s="206">
        <f>IF(AY62=Datos!$C$63,Datos!$C$73,IF(AY62=Datos!$C$64,Datos!$C$74,IF(AY62=Datos!$C$65,Datos!$C$75,"Revisar")))+IF(AZ62=Datos!$D$63,Datos!$D$73,IF(AZ62=Datos!$D$64,Datos!$D$74,"Revisar"))+IF(BA62=Datos!$E$63,Datos!$E$73,IF(BA62=Datos!$E$64,Datos!$E$74,"Revisar"))+IF(BC62=Datos!$G$63,Datos!$G$73,IF(BC62=Datos!$G$64,Datos!$G$74,IF(BC62=Datos!$G$65,Datos!$G$75,"Revisar")))</f>
        <v>0.5</v>
      </c>
      <c r="BE63" s="206">
        <f>IF(AY62=Datos!$C$65,BD63,0)</f>
        <v>0.5</v>
      </c>
      <c r="BF63" s="206">
        <f>IF(OR(AY62=Datos!$C$63,AY62=Datos!$C$64),BD63,0)</f>
        <v>0</v>
      </c>
      <c r="BG63" s="451"/>
      <c r="BH63" s="451"/>
      <c r="BI63" s="451"/>
      <c r="BJ63" s="451"/>
      <c r="BK63" s="455"/>
      <c r="BL63" s="458"/>
      <c r="BM63" s="461"/>
      <c r="BN63" s="207"/>
      <c r="BO63" s="207"/>
      <c r="BP63" s="207"/>
      <c r="BQ63" s="207"/>
      <c r="BR63" s="208"/>
    </row>
    <row r="64" spans="1:70" s="138" customFormat="1" ht="41.15" customHeight="1" thickBot="1" x14ac:dyDescent="0.35">
      <c r="A64" s="493">
        <v>3</v>
      </c>
      <c r="B64" s="494" t="s">
        <v>199</v>
      </c>
      <c r="C64" s="326" t="s">
        <v>200</v>
      </c>
      <c r="D64" s="459" t="s">
        <v>200</v>
      </c>
      <c r="E64" s="495" t="s">
        <v>201</v>
      </c>
      <c r="F64" s="459" t="s">
        <v>2</v>
      </c>
      <c r="G64" s="488" t="s">
        <v>151</v>
      </c>
      <c r="H64" s="488" t="s">
        <v>219</v>
      </c>
      <c r="I64" s="482" t="s">
        <v>220</v>
      </c>
      <c r="J64" s="482" t="s">
        <v>221</v>
      </c>
      <c r="K64" s="482" t="s">
        <v>222</v>
      </c>
      <c r="L64" s="496" t="str">
        <f>CONCATENATE(I64," ",J64," ",K64)</f>
        <v xml:space="preserve">
Posibilidad de incurrir en favorecimiento a un tercero, por medio de la selección o vinculación de personal a causa de un ajuste en los requisitos  </v>
      </c>
      <c r="M64" s="488" t="s">
        <v>156</v>
      </c>
      <c r="N64" s="488"/>
      <c r="O64" s="488"/>
      <c r="P64" s="488"/>
      <c r="Q64" s="488" t="s">
        <v>157</v>
      </c>
      <c r="R64" s="488" t="s">
        <v>158</v>
      </c>
      <c r="S64" s="488" t="s">
        <v>158</v>
      </c>
      <c r="T64" s="488" t="s">
        <v>158</v>
      </c>
      <c r="U64" s="488" t="s">
        <v>157</v>
      </c>
      <c r="V64" s="488" t="s">
        <v>158</v>
      </c>
      <c r="W64" s="488" t="s">
        <v>158</v>
      </c>
      <c r="X64" s="488" t="s">
        <v>158</v>
      </c>
      <c r="Y64" s="488" t="s">
        <v>158</v>
      </c>
      <c r="Z64" s="488" t="s">
        <v>157</v>
      </c>
      <c r="AA64" s="488" t="s">
        <v>157</v>
      </c>
      <c r="AB64" s="488" t="s">
        <v>157</v>
      </c>
      <c r="AC64" s="488" t="s">
        <v>157</v>
      </c>
      <c r="AD64" s="488" t="s">
        <v>157</v>
      </c>
      <c r="AE64" s="488" t="s">
        <v>158</v>
      </c>
      <c r="AF64" s="488" t="s">
        <v>158</v>
      </c>
      <c r="AG64" s="488" t="s">
        <v>158</v>
      </c>
      <c r="AH64" s="488" t="s">
        <v>158</v>
      </c>
      <c r="AI64" s="488" t="s">
        <v>158</v>
      </c>
      <c r="AJ64" s="489">
        <f>COUNTIF(Q64:AI67,"Si")</f>
        <v>7</v>
      </c>
      <c r="AK64" s="490">
        <f>IF((COUNTIF(P64:AI67,"Si"))&lt;=0,0,(IF((COUNTIF(P64:AI67,"Si"))&lt;=5,3,(IF(COUNTIF(P64:AI67,"Si")&lt;=11,4,5)))))</f>
        <v>4</v>
      </c>
      <c r="AL64" s="490" t="str">
        <f>IF((COUNTIF(P64:AI67,"Si"))&lt;=0,0,(IF((COUNTIF(P64:AI67,"Si"))&lt;=5,"MODERADO",(IF(COUNTIF(P64:AI67,"Si")&lt;=11,"ALTO","EXTREMO")))))</f>
        <v>ALTO</v>
      </c>
      <c r="AM64" s="489"/>
      <c r="AN64" s="489" t="s">
        <v>223</v>
      </c>
      <c r="AO64" s="489">
        <f t="shared" ref="AO64" si="27">IF(AN64="Rara vez",1,(IF(AN64="Improbable",2,(IF(AN64="Posible",3,IF(AN64="Probable",4,IF(AN64="Seguro",5,"Revisar")))))))</f>
        <v>2</v>
      </c>
      <c r="AP64" s="449">
        <f t="shared" ref="AP64" si="28">IF(F64="Corrupción",AO64,IF(AM64&lt;=2,1,IF(AM64&lt;=24,2,IF(AM64&lt;=500,3,IF(AM64&lt;=5000,4,IF(AM64&gt;5000,5,"Revisar"))))))</f>
        <v>2</v>
      </c>
      <c r="AQ64" s="449" t="str">
        <f t="shared" ref="AQ64" si="29">IF(F64="Corrupción",(IF(AP64=1,"Rara Vez",IF(AP64=2,"Improbable",IF(AP64=3,"Posible",IF(AP64=4,"Probable",IF(AP64=5,"Seguro","Revisar")))))),IF(AP64=1,"Muy Baja",IF(AP64=2,"Baja",IF(AP64=3,"Media",IF(AP64=4,"Alta","Muy Alta")))))</f>
        <v>Improbable</v>
      </c>
      <c r="AR64" s="449">
        <f>IF(F64="Corrupción",AK64,(ROUND(((VLOOKUP(N64,Datos!$B$25:$C$29,2,FALSE)*Datos!$B$32)+(VLOOKUP(O64,Datos!$B$25:$C$29,2,FALSE)*Datos!$C$32)+(VLOOKUP(P64,Datos!$B$25:$C$29,2,FALSE)*Datos!$D$32))*5,0)))</f>
        <v>4</v>
      </c>
      <c r="AS64" s="441" t="str">
        <f>IF(AR64=1,"Insignificante",IF(AR64=2,"Menor",IF(AR64=3,"Moderado",IF(AR64=4,"Mayor","Catastrófico"))))</f>
        <v>Mayor</v>
      </c>
      <c r="AT64" s="444">
        <f>_xlfn.NUMBERVALUE(CONCATENATE(AP64,AR64),"##")</f>
        <v>24</v>
      </c>
      <c r="AU64" s="487" t="str">
        <f>VLOOKUP(AT64,Datos!$I$37:$J$61,2,FALSE)</f>
        <v>ALTO</v>
      </c>
      <c r="AV64" s="215" t="s">
        <v>224</v>
      </c>
      <c r="AW64" s="216" t="s">
        <v>205</v>
      </c>
      <c r="AX64" s="216" t="s">
        <v>225</v>
      </c>
      <c r="AY64" s="217" t="s">
        <v>193</v>
      </c>
      <c r="AZ64" s="217" t="s">
        <v>105</v>
      </c>
      <c r="BA64" s="217" t="s">
        <v>106</v>
      </c>
      <c r="BB64" s="217" t="s">
        <v>148</v>
      </c>
      <c r="BC64" s="214" t="s">
        <v>108</v>
      </c>
      <c r="BD64" s="218">
        <f>IF(AY64=Datos!$C$63,Datos!$C$73,IF(AY64=Datos!$C$64,Datos!$C$74,IF(AY64=Datos!$C$65,Datos!$C$75,"Revisar")))+IF(AZ64=Datos!$D$63,Datos!$D$73,IF(AZ64=Datos!$D$64,Datos!$D$74,"Revisar"))+IF(BA64=Datos!$E$63,Datos!$E$73,IF(BA64=Datos!$E$64,Datos!$E$74,"Revisar"))+IF(BC64=Datos!$G$63,Datos!$G$73,IF(BC64=Datos!$G$64,Datos!$G$74,IF(BC64=Datos!$G$65,Datos!$G$75,"Revisar")))</f>
        <v>0.5</v>
      </c>
      <c r="BE64" s="218">
        <f>IF(AY64=Datos!$C$65,BD64,0)</f>
        <v>0.5</v>
      </c>
      <c r="BF64" s="218">
        <f>IF(OR(AY64=Datos!$C$63,AY64=Datos!$C$64),BD64,0)</f>
        <v>0</v>
      </c>
      <c r="BG64" s="449">
        <f>IF(ROUND(AP64-SUM(BF64:BF67),0)&lt;=0,1,ROUND(AP64-SUM(BF64:BF67),0))</f>
        <v>2</v>
      </c>
      <c r="BH64" s="449" t="str">
        <f>IF(F64="Corrupción",(IF(BG64=1,"Rara Vez",IF(BG64=2,"Improbable",IF(BG64=3,"Posible",IF(BG64=4,"Probable","Seguro"))))),IF(BG64=1,"Muy Baja",IF(BG64=2,"Baja",IF(BG64=3,"Media",IF(BG64=4,"Alta","Muy Alta")))))</f>
        <v>Improbable</v>
      </c>
      <c r="BI64" s="449">
        <f>ROUND(AR64-SUM(BE64:BE67),0)</f>
        <v>4</v>
      </c>
      <c r="BJ64" s="449" t="str">
        <f>IF(BI64=1,"Insignificante",IF(BI64=2,"Menor",IF(BI64=3,"Moderado",IF(BI64=4,"Mayor","Catastrófico"))))</f>
        <v>Mayor</v>
      </c>
      <c r="BK64" s="453">
        <f>_xlfn.NUMBERVALUE(CONCATENATE(BG64,BI64),"##")</f>
        <v>24</v>
      </c>
      <c r="BL64" s="456" t="str">
        <f>+VLOOKUP(BK64,Datos!$I$37:$J$65,2,FALSE)</f>
        <v>ALTO</v>
      </c>
      <c r="BM64" s="459"/>
      <c r="BN64" s="227" t="s">
        <v>226</v>
      </c>
      <c r="BO64" s="223" t="s">
        <v>205</v>
      </c>
      <c r="BP64" s="223">
        <v>45870</v>
      </c>
      <c r="BQ64" s="223">
        <v>46022</v>
      </c>
      <c r="BR64" s="223" t="s">
        <v>227</v>
      </c>
    </row>
    <row r="65" spans="1:70" ht="41.15" customHeight="1" thickBot="1" x14ac:dyDescent="0.4">
      <c r="A65" s="472"/>
      <c r="B65" s="475"/>
      <c r="C65" s="326" t="s">
        <v>200</v>
      </c>
      <c r="D65" s="460"/>
      <c r="E65" s="479"/>
      <c r="F65" s="460"/>
      <c r="G65" s="463"/>
      <c r="H65" s="463"/>
      <c r="I65" s="482"/>
      <c r="J65" s="482"/>
      <c r="K65" s="482"/>
      <c r="L65" s="485"/>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6"/>
      <c r="AK65" s="469"/>
      <c r="AL65" s="469"/>
      <c r="AM65" s="466"/>
      <c r="AN65" s="466"/>
      <c r="AO65" s="466"/>
      <c r="AP65" s="450"/>
      <c r="AQ65" s="450"/>
      <c r="AR65" s="450"/>
      <c r="AS65" s="441"/>
      <c r="AT65" s="444"/>
      <c r="AU65" s="447"/>
      <c r="AV65" s="192"/>
      <c r="AW65" s="193"/>
      <c r="AX65" s="193"/>
      <c r="AY65" s="194"/>
      <c r="AZ65" s="194"/>
      <c r="BA65" s="194"/>
      <c r="BB65" s="194"/>
      <c r="BC65" s="191"/>
      <c r="BD65" s="195" t="e">
        <f>IF(AY65=Datos!$C$63,Datos!$C$73,IF(AY65=Datos!$C$64,Datos!$C$74,IF(AY65=Datos!$C$65,Datos!$C$75,"Revisar")))+IF(AZ65=Datos!$D$63,Datos!$D$73,IF(AZ65=Datos!$D$64,Datos!$D$74,"Revisar"))+IF(BA65=Datos!$E$63,Datos!$E$73,IF(BA65=Datos!$E$64,Datos!$E$74,"Revisar"))+IF(BC65=Datos!$G$63,Datos!$G$73,IF(BC65=Datos!$G$64,Datos!$G$74,IF(BC65=Datos!$G$65,Datos!$G$75,"Revisar")))</f>
        <v>#VALUE!</v>
      </c>
      <c r="BE65" s="195">
        <f>IF(AY65=Datos!$C$65,BD65,0)</f>
        <v>0</v>
      </c>
      <c r="BF65" s="195">
        <f>IF(OR(AY65=Datos!$C$63,AY65=Datos!$C$64),BD65,0)</f>
        <v>0</v>
      </c>
      <c r="BG65" s="450"/>
      <c r="BH65" s="450"/>
      <c r="BI65" s="450"/>
      <c r="BJ65" s="450"/>
      <c r="BK65" s="454"/>
      <c r="BL65" s="457"/>
      <c r="BM65" s="460"/>
      <c r="BN65" s="196"/>
      <c r="BO65" s="191"/>
      <c r="BP65" s="191"/>
      <c r="BQ65" s="191"/>
      <c r="BR65" s="197"/>
    </row>
    <row r="66" spans="1:70" ht="41.15" customHeight="1" thickBot="1" x14ac:dyDescent="0.4">
      <c r="A66" s="472"/>
      <c r="B66" s="475"/>
      <c r="C66" s="326" t="s">
        <v>200</v>
      </c>
      <c r="D66" s="460"/>
      <c r="E66" s="479"/>
      <c r="F66" s="460"/>
      <c r="G66" s="463"/>
      <c r="H66" s="463"/>
      <c r="I66" s="482"/>
      <c r="J66" s="482"/>
      <c r="K66" s="482"/>
      <c r="L66" s="485"/>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6"/>
      <c r="AK66" s="469"/>
      <c r="AL66" s="469"/>
      <c r="AM66" s="466"/>
      <c r="AN66" s="466"/>
      <c r="AO66" s="466"/>
      <c r="AP66" s="450"/>
      <c r="AQ66" s="450"/>
      <c r="AR66" s="450"/>
      <c r="AS66" s="441"/>
      <c r="AT66" s="444"/>
      <c r="AU66" s="447"/>
      <c r="AV66" s="199"/>
      <c r="AW66" s="193"/>
      <c r="AX66" s="193"/>
      <c r="AY66" s="194"/>
      <c r="AZ66" s="194"/>
      <c r="BA66" s="194"/>
      <c r="BB66" s="194"/>
      <c r="BC66" s="191"/>
      <c r="BD66" s="195" t="e">
        <f>IF(AY66=Datos!$C$63,Datos!$C$73,IF(AY66=Datos!$C$64,Datos!$C$74,IF(AY66=Datos!$C$65,Datos!$C$75,"Revisar")))+IF(AZ66=Datos!$D$63,Datos!$D$73,IF(AZ66=Datos!$D$64,Datos!$D$74,"Revisar"))+IF(BA66=Datos!$E$63,Datos!$E$73,IF(BA66=Datos!$E$64,Datos!$E$74,"Revisar"))+IF(BC66=Datos!$G$63,Datos!$G$73,IF(BC66=Datos!$G$64,Datos!$G$74,IF(BC66=Datos!$G$65,Datos!$G$75,"Revisar")))</f>
        <v>#VALUE!</v>
      </c>
      <c r="BE66" s="195">
        <f>IF(AY66=Datos!$C$65,BD66,0)</f>
        <v>0</v>
      </c>
      <c r="BF66" s="195">
        <f>IF(OR(AY66=Datos!$C$63,AY66=Datos!$C$64),BD66,0)</f>
        <v>0</v>
      </c>
      <c r="BG66" s="450"/>
      <c r="BH66" s="450"/>
      <c r="BI66" s="450"/>
      <c r="BJ66" s="450"/>
      <c r="BK66" s="454"/>
      <c r="BL66" s="457"/>
      <c r="BM66" s="460"/>
      <c r="BN66" s="200"/>
      <c r="BO66" s="200"/>
      <c r="BP66" s="200"/>
      <c r="BQ66" s="200"/>
      <c r="BR66" s="201"/>
    </row>
    <row r="67" spans="1:70" ht="41.15" customHeight="1" thickBot="1" x14ac:dyDescent="0.4">
      <c r="A67" s="473"/>
      <c r="B67" s="476"/>
      <c r="C67" s="326" t="s">
        <v>200</v>
      </c>
      <c r="D67" s="461"/>
      <c r="E67" s="480"/>
      <c r="F67" s="461"/>
      <c r="G67" s="464"/>
      <c r="H67" s="464"/>
      <c r="I67" s="483"/>
      <c r="J67" s="483"/>
      <c r="K67" s="483"/>
      <c r="L67" s="486"/>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7"/>
      <c r="AK67" s="470"/>
      <c r="AL67" s="470"/>
      <c r="AM67" s="467"/>
      <c r="AN67" s="467"/>
      <c r="AO67" s="467"/>
      <c r="AP67" s="451"/>
      <c r="AQ67" s="451"/>
      <c r="AR67" s="451"/>
      <c r="AS67" s="442"/>
      <c r="AT67" s="445"/>
      <c r="AU67" s="448"/>
      <c r="AV67" s="203"/>
      <c r="AW67" s="204"/>
      <c r="AX67" s="204"/>
      <c r="AY67" s="205"/>
      <c r="AZ67" s="205"/>
      <c r="BA67" s="205"/>
      <c r="BB67" s="205"/>
      <c r="BC67" s="202"/>
      <c r="BD67" s="206" t="e">
        <f>IF(AY67=Datos!$C$63,Datos!$C$73,IF(AY67=Datos!$C$64,Datos!$C$74,IF(AY67=Datos!$C$65,Datos!$C$75,"Revisar")))+IF(AZ67=Datos!$D$63,Datos!$D$73,IF(AZ67=Datos!$D$64,Datos!$D$74,"Revisar"))+IF(BA67=Datos!$E$63,Datos!$E$73,IF(BA67=Datos!$E$64,Datos!$E$74,"Revisar"))+IF(BC67=Datos!$G$63,Datos!$G$73,IF(BC67=Datos!$G$64,Datos!$G$74,IF(BC67=Datos!$G$65,Datos!$G$75,"Revisar")))</f>
        <v>#VALUE!</v>
      </c>
      <c r="BE67" s="206">
        <f>IF(AY67=Datos!$C$65,BD67,0)</f>
        <v>0</v>
      </c>
      <c r="BF67" s="206">
        <f>IF(OR(AY67=Datos!$C$63,AY67=Datos!$C$64),BD67,0)</f>
        <v>0</v>
      </c>
      <c r="BG67" s="451"/>
      <c r="BH67" s="451"/>
      <c r="BI67" s="451"/>
      <c r="BJ67" s="451"/>
      <c r="BK67" s="455"/>
      <c r="BL67" s="458"/>
      <c r="BM67" s="461"/>
      <c r="BN67" s="207"/>
      <c r="BO67" s="207"/>
      <c r="BP67" s="207"/>
      <c r="BQ67" s="207"/>
      <c r="BR67" s="208"/>
    </row>
    <row r="68" spans="1:70" s="138" customFormat="1" ht="41.15" customHeight="1" thickBot="1" x14ac:dyDescent="0.35">
      <c r="A68" s="471">
        <v>4</v>
      </c>
      <c r="B68" s="474" t="s">
        <v>199</v>
      </c>
      <c r="C68" s="326" t="s">
        <v>200</v>
      </c>
      <c r="D68" s="477" t="s">
        <v>200</v>
      </c>
      <c r="E68" s="478" t="s">
        <v>201</v>
      </c>
      <c r="F68" s="477" t="s">
        <v>4</v>
      </c>
      <c r="G68" s="462" t="s">
        <v>93</v>
      </c>
      <c r="H68" s="462" t="s">
        <v>94</v>
      </c>
      <c r="I68" s="481" t="s">
        <v>228</v>
      </c>
      <c r="J68" s="481" t="s">
        <v>229</v>
      </c>
      <c r="K68" s="481" t="s">
        <v>230</v>
      </c>
      <c r="L68" s="484" t="str">
        <f>CONCATENATE(I68," ",J68," ",K68)</f>
        <v>Posibilidad de efecto dañoso sobre intereses patrimoniales de naturaleza pública por el incumplimiento en la liquidación de sueldos y prestaciones sociales a causa de una falla humana en la aplicación del procedimiento</v>
      </c>
      <c r="M68" s="462" t="s">
        <v>98</v>
      </c>
      <c r="N68" s="462" t="s">
        <v>170</v>
      </c>
      <c r="O68" s="462" t="s">
        <v>100</v>
      </c>
      <c r="P68" s="462" t="s">
        <v>100</v>
      </c>
      <c r="Q68" s="462"/>
      <c r="R68" s="462"/>
      <c r="S68" s="462"/>
      <c r="T68" s="462"/>
      <c r="U68" s="462"/>
      <c r="V68" s="462"/>
      <c r="W68" s="462"/>
      <c r="X68" s="462"/>
      <c r="Y68" s="462"/>
      <c r="Z68" s="462"/>
      <c r="AA68" s="462"/>
      <c r="AB68" s="462"/>
      <c r="AC68" s="462"/>
      <c r="AD68" s="462"/>
      <c r="AE68" s="462"/>
      <c r="AF68" s="462"/>
      <c r="AG68" s="462"/>
      <c r="AH68" s="462"/>
      <c r="AI68" s="462"/>
      <c r="AJ68" s="465">
        <f>COUNTIF(Q68:AI71,"Si")</f>
        <v>0</v>
      </c>
      <c r="AK68" s="468">
        <f>IF((COUNTIF(P68:AI71,"Si"))&lt;=0,0,(IF((COUNTIF(P68:AI71,"Si"))&lt;=5,3,(IF(COUNTIF(P68:AI71,"Si")&lt;=11,4,5)))))</f>
        <v>0</v>
      </c>
      <c r="AL68" s="468">
        <f>IF((COUNTIF(P68:AI71,"Si"))&lt;=0,0,(IF((COUNTIF(P68:AI71,"Si"))&lt;=5,"MODERADO",(IF(COUNTIF(P68:AI71,"Si")&lt;=11,"ALTO","EXTREMO")))))</f>
        <v>0</v>
      </c>
      <c r="AM68" s="465">
        <v>12</v>
      </c>
      <c r="AN68" s="465"/>
      <c r="AO68" s="465" t="str">
        <f t="shared" ref="AO68" si="30">IF(AN68="Rara vez",1,(IF(AN68="Improbable",2,(IF(AN68="Posible",3,IF(AN68="Probable",4,IF(AN68="Seguro",5,"Revisar")))))))</f>
        <v>Revisar</v>
      </c>
      <c r="AP68" s="452">
        <f t="shared" ref="AP68" si="31">IF(F68="Corrupción",AO68,IF(AM68&lt;=2,1,IF(AM68&lt;=24,2,IF(AM68&lt;=500,3,IF(AM68&lt;=5000,4,IF(AM68&gt;5000,5,"Revisar"))))))</f>
        <v>2</v>
      </c>
      <c r="AQ68" s="452" t="str">
        <f t="shared" ref="AQ68" si="32">IF(F68="Corrupción",(IF(AP68=1,"Rara Vez",IF(AP68=2,"Improbable",IF(AP68=3,"Posible",IF(AP68=4,"Probable",IF(AP68=5,"Seguro","Revisar")))))),IF(AP68=1,"Muy Baja",IF(AP68=2,"Baja",IF(AP68=3,"Media",IF(AP68=4,"Alta","Muy Alta")))))</f>
        <v>Baja</v>
      </c>
      <c r="AR68" s="452">
        <f>IF(F68="Corrupción",AK68,(ROUND(((VLOOKUP(N68,Datos!$B$25:$C$29,2,FALSE)*Datos!$B$32)+(VLOOKUP(O68,Datos!$B$25:$C$29,2,FALSE)*Datos!$C$32)+(VLOOKUP(P68,Datos!$B$25:$C$29,2,FALSE)*Datos!$D$32))*5,0)))</f>
        <v>3</v>
      </c>
      <c r="AS68" s="440" t="str">
        <f>IF(AR68=1,"Insignificante",IF(AR68=2,"Menor",IF(AR68=3,"Moderado",IF(AR68=4,"Mayor","Catastrófico"))))</f>
        <v>Moderado</v>
      </c>
      <c r="AT68" s="443">
        <f>_xlfn.NUMBERVALUE(CONCATENATE(AP68,AR68),"##")</f>
        <v>23</v>
      </c>
      <c r="AU68" s="446" t="str">
        <f>VLOOKUP(AT68,Datos!$I$37:$J$61,2,FALSE)</f>
        <v>MODERADO</v>
      </c>
      <c r="AV68" s="186" t="s">
        <v>231</v>
      </c>
      <c r="AW68" s="187" t="s">
        <v>232</v>
      </c>
      <c r="AX68" s="187" t="s">
        <v>233</v>
      </c>
      <c r="AY68" s="188" t="s">
        <v>104</v>
      </c>
      <c r="AZ68" s="188" t="s">
        <v>105</v>
      </c>
      <c r="BA68" s="188" t="s">
        <v>106</v>
      </c>
      <c r="BB68" s="188" t="s">
        <v>148</v>
      </c>
      <c r="BC68" s="185" t="s">
        <v>108</v>
      </c>
      <c r="BD68" s="145">
        <f>IF(AY68=Datos!$C$63,Datos!$C$73,IF(AY68=Datos!$C$64,Datos!$C$74,IF(AY68=Datos!$C$65,Datos!$C$75,"Revisar")))+IF(AZ68=Datos!$D$63,Datos!$D$73,IF(AZ68=Datos!$D$64,Datos!$D$74,"Revisar"))+IF(BA68=Datos!$E$63,Datos!$E$73,IF(BA68=Datos!$E$64,Datos!$E$74,"Revisar"))+IF(BC68=Datos!$G$63,Datos!$G$73,IF(BC68=Datos!$G$64,Datos!$G$74,IF(BC68=Datos!$G$65,Datos!$G$75,"Revisar")))</f>
        <v>0.65</v>
      </c>
      <c r="BE68" s="145">
        <f>IF(AY68=Datos!$C$65,BD68,0)</f>
        <v>0</v>
      </c>
      <c r="BF68" s="145">
        <f>IF(OR(AY68=Datos!$C$63,AY68=Datos!$C$64),BD68,0)</f>
        <v>0.65</v>
      </c>
      <c r="BG68" s="449">
        <f>IF(ROUND(AP68-SUM(BF68:BF71),0)&lt;=0,1,ROUND(AP68-SUM(BF68:BF71),0))</f>
        <v>1</v>
      </c>
      <c r="BH68" s="452" t="str">
        <f>IF(F68="Corrupción",(IF(BG68=1,"Rara Vez",IF(BG68=2,"Improbable",IF(BG68=3,"Posible",IF(BG68=4,"Probable","Seguro"))))),IF(BG68=1,"Muy Baja",IF(BG68=2,"Baja",IF(BG68=3,"Media",IF(BG68=4,"Alta","Muy Alta")))))</f>
        <v>Muy Baja</v>
      </c>
      <c r="BI68" s="449">
        <f>ROUND(AR68-SUM(BE68:BE71),0)</f>
        <v>3</v>
      </c>
      <c r="BJ68" s="449" t="str">
        <f>IF(BI68=1,"Insignificante",IF(BI68=2,"Menor",IF(BI68=3,"Moderado",IF(BI68=4,"Mayor","Catastrófico"))))</f>
        <v>Moderado</v>
      </c>
      <c r="BK68" s="453">
        <f>_xlfn.NUMBERVALUE(CONCATENATE(BG68,BI68),"##")</f>
        <v>13</v>
      </c>
      <c r="BL68" s="456" t="str">
        <f>+VLOOKUP(BK68,Datos!$I$37:$J$65,2,FALSE)</f>
        <v>MODERADO</v>
      </c>
      <c r="BM68" s="459"/>
      <c r="BN68" s="222" t="s">
        <v>234</v>
      </c>
      <c r="BO68" s="222" t="s">
        <v>235</v>
      </c>
      <c r="BP68" s="222">
        <v>45870</v>
      </c>
      <c r="BQ68" s="222">
        <v>46022</v>
      </c>
      <c r="BR68" s="222" t="s">
        <v>111</v>
      </c>
    </row>
    <row r="69" spans="1:70" ht="41.15" customHeight="1" thickBot="1" x14ac:dyDescent="0.4">
      <c r="A69" s="472"/>
      <c r="B69" s="475"/>
      <c r="C69" s="326" t="s">
        <v>200</v>
      </c>
      <c r="D69" s="460"/>
      <c r="E69" s="479"/>
      <c r="F69" s="460"/>
      <c r="G69" s="463"/>
      <c r="H69" s="463"/>
      <c r="I69" s="482"/>
      <c r="J69" s="482"/>
      <c r="K69" s="482"/>
      <c r="L69" s="485"/>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6"/>
      <c r="AK69" s="469"/>
      <c r="AL69" s="469"/>
      <c r="AM69" s="466"/>
      <c r="AN69" s="466"/>
      <c r="AO69" s="466"/>
      <c r="AP69" s="450"/>
      <c r="AQ69" s="450"/>
      <c r="AR69" s="450"/>
      <c r="AS69" s="441"/>
      <c r="AT69" s="444"/>
      <c r="AU69" s="447"/>
      <c r="AV69" s="192"/>
      <c r="AW69" s="193"/>
      <c r="AX69" s="193"/>
      <c r="AY69" s="194"/>
      <c r="AZ69" s="194"/>
      <c r="BA69" s="194"/>
      <c r="BB69" s="194"/>
      <c r="BC69" s="191"/>
      <c r="BD69" s="195" t="e">
        <f>IF(AY69=Datos!$C$63,Datos!$C$73,IF(AY69=Datos!$C$64,Datos!$C$74,IF(AY69=Datos!$C$65,Datos!$C$75,"Revisar")))+IF(AZ69=Datos!$D$63,Datos!$D$73,IF(AZ69=Datos!$D$64,Datos!$D$74,"Revisar"))+IF(BA69=Datos!$E$63,Datos!$E$73,IF(BA69=Datos!$E$64,Datos!$E$74,"Revisar"))+IF(BC69=Datos!$G$63,Datos!$G$73,IF(BC69=Datos!$G$64,Datos!$G$74,IF(BC69=Datos!$G$65,Datos!$G$75,"Revisar")))</f>
        <v>#VALUE!</v>
      </c>
      <c r="BE69" s="195">
        <f>IF(AY69=Datos!$C$65,BD69,0)</f>
        <v>0</v>
      </c>
      <c r="BF69" s="195">
        <f>IF(OR(AY69=Datos!$C$63,AY69=Datos!$C$64),BD69,0)</f>
        <v>0</v>
      </c>
      <c r="BG69" s="450"/>
      <c r="BH69" s="450"/>
      <c r="BI69" s="450"/>
      <c r="BJ69" s="450"/>
      <c r="BK69" s="454"/>
      <c r="BL69" s="457"/>
      <c r="BM69" s="460"/>
      <c r="BN69" s="196"/>
      <c r="BO69" s="191"/>
      <c r="BP69" s="191"/>
      <c r="BQ69" s="191"/>
      <c r="BR69" s="197"/>
    </row>
    <row r="70" spans="1:70" ht="41.15" customHeight="1" thickBot="1" x14ac:dyDescent="0.4">
      <c r="A70" s="472"/>
      <c r="B70" s="475"/>
      <c r="C70" s="326" t="s">
        <v>200</v>
      </c>
      <c r="D70" s="460"/>
      <c r="E70" s="479"/>
      <c r="F70" s="460"/>
      <c r="G70" s="463"/>
      <c r="H70" s="463"/>
      <c r="I70" s="482"/>
      <c r="J70" s="482"/>
      <c r="K70" s="482"/>
      <c r="L70" s="485"/>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6"/>
      <c r="AK70" s="469"/>
      <c r="AL70" s="469"/>
      <c r="AM70" s="466"/>
      <c r="AN70" s="466"/>
      <c r="AO70" s="466"/>
      <c r="AP70" s="450"/>
      <c r="AQ70" s="450"/>
      <c r="AR70" s="450"/>
      <c r="AS70" s="441"/>
      <c r="AT70" s="444"/>
      <c r="AU70" s="447"/>
      <c r="AV70" s="199"/>
      <c r="AW70" s="193"/>
      <c r="AX70" s="193"/>
      <c r="AY70" s="194"/>
      <c r="AZ70" s="194"/>
      <c r="BA70" s="194"/>
      <c r="BB70" s="194"/>
      <c r="BC70" s="191"/>
      <c r="BD70" s="195" t="e">
        <f>IF(AY70=Datos!$C$63,Datos!$C$73,IF(AY70=Datos!$C$64,Datos!$C$74,IF(AY70=Datos!$C$65,Datos!$C$75,"Revisar")))+IF(AZ70=Datos!$D$63,Datos!$D$73,IF(AZ70=Datos!$D$64,Datos!$D$74,"Revisar"))+IF(BA70=Datos!$E$63,Datos!$E$73,IF(BA70=Datos!$E$64,Datos!$E$74,"Revisar"))+IF(BC70=Datos!$G$63,Datos!$G$73,IF(BC70=Datos!$G$64,Datos!$G$74,IF(BC70=Datos!$G$65,Datos!$G$75,"Revisar")))</f>
        <v>#VALUE!</v>
      </c>
      <c r="BE70" s="195">
        <f>IF(AY70=Datos!$C$65,BD70,0)</f>
        <v>0</v>
      </c>
      <c r="BF70" s="195">
        <f>IF(OR(AY70=Datos!$C$63,AY70=Datos!$C$64),BD70,0)</f>
        <v>0</v>
      </c>
      <c r="BG70" s="450"/>
      <c r="BH70" s="450"/>
      <c r="BI70" s="450"/>
      <c r="BJ70" s="450"/>
      <c r="BK70" s="454"/>
      <c r="BL70" s="457"/>
      <c r="BM70" s="460"/>
      <c r="BN70" s="200"/>
      <c r="BO70" s="200"/>
      <c r="BP70" s="200"/>
      <c r="BQ70" s="200"/>
      <c r="BR70" s="201"/>
    </row>
    <row r="71" spans="1:70" ht="41.15" customHeight="1" thickBot="1" x14ac:dyDescent="0.4">
      <c r="A71" s="473"/>
      <c r="B71" s="476"/>
      <c r="C71" s="326" t="s">
        <v>200</v>
      </c>
      <c r="D71" s="461"/>
      <c r="E71" s="480"/>
      <c r="F71" s="461"/>
      <c r="G71" s="464"/>
      <c r="H71" s="464"/>
      <c r="I71" s="483"/>
      <c r="J71" s="483"/>
      <c r="K71" s="483"/>
      <c r="L71" s="486"/>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7"/>
      <c r="AK71" s="470"/>
      <c r="AL71" s="470"/>
      <c r="AM71" s="467"/>
      <c r="AN71" s="467"/>
      <c r="AO71" s="467"/>
      <c r="AP71" s="451"/>
      <c r="AQ71" s="451"/>
      <c r="AR71" s="451"/>
      <c r="AS71" s="442"/>
      <c r="AT71" s="445"/>
      <c r="AU71" s="448"/>
      <c r="AV71" s="203"/>
      <c r="AW71" s="204"/>
      <c r="AX71" s="204"/>
      <c r="AY71" s="205"/>
      <c r="AZ71" s="205"/>
      <c r="BA71" s="205"/>
      <c r="BB71" s="205"/>
      <c r="BC71" s="202"/>
      <c r="BD71" s="206" t="e">
        <f>IF(AY71=Datos!$C$63,Datos!$C$73,IF(AY71=Datos!$C$64,Datos!$C$74,IF(AY71=Datos!$C$65,Datos!$C$75,"Revisar")))+IF(AZ71=Datos!$D$63,Datos!$D$73,IF(AZ71=Datos!$D$64,Datos!$D$74,"Revisar"))+IF(BA71=Datos!$E$63,Datos!$E$73,IF(BA71=Datos!$E$64,Datos!$E$74,"Revisar"))+IF(BC71=Datos!$G$63,Datos!$G$73,IF(BC71=Datos!$G$64,Datos!$G$74,IF(BC71=Datos!$G$65,Datos!$G$75,"Revisar")))</f>
        <v>#VALUE!</v>
      </c>
      <c r="BE71" s="206">
        <f>IF(AY71=Datos!$C$65,BD71,0)</f>
        <v>0</v>
      </c>
      <c r="BF71" s="206">
        <f>IF(OR(AY71=Datos!$C$63,AY71=Datos!$C$64),BD71,0)</f>
        <v>0</v>
      </c>
      <c r="BG71" s="451"/>
      <c r="BH71" s="451"/>
      <c r="BI71" s="451"/>
      <c r="BJ71" s="451"/>
      <c r="BK71" s="455"/>
      <c r="BL71" s="458"/>
      <c r="BM71" s="461"/>
      <c r="BN71" s="207"/>
      <c r="BO71" s="207"/>
      <c r="BP71" s="207"/>
      <c r="BQ71" s="207"/>
      <c r="BR71" s="208"/>
    </row>
    <row r="72" spans="1:70" s="138" customFormat="1" ht="208.5" customHeight="1" thickBot="1" x14ac:dyDescent="0.35">
      <c r="A72" s="471">
        <v>5</v>
      </c>
      <c r="B72" s="474" t="s">
        <v>199</v>
      </c>
      <c r="C72" s="326" t="s">
        <v>200</v>
      </c>
      <c r="D72" s="477" t="s">
        <v>200</v>
      </c>
      <c r="E72" s="478" t="s">
        <v>201</v>
      </c>
      <c r="F72" s="477" t="s">
        <v>5</v>
      </c>
      <c r="G72" s="462" t="s">
        <v>93</v>
      </c>
      <c r="H72" s="462" t="s">
        <v>94</v>
      </c>
      <c r="I72" s="481" t="s">
        <v>167</v>
      </c>
      <c r="J72" s="481" t="s">
        <v>236</v>
      </c>
      <c r="K72" s="481" t="s">
        <v>237</v>
      </c>
      <c r="L72" s="484" t="str">
        <f>CONCATENATE(I72," ",J72," ",K72)</f>
        <v>Posibilidad de afectación operacional por fuga de conocimiento de la entidad debido a falta de articulación del procedimiento de gestión del conocimiento con otros procedimientos asociados a la desvinculación o movilidad administrativa</v>
      </c>
      <c r="M72" s="462" t="s">
        <v>98</v>
      </c>
      <c r="N72" s="462" t="s">
        <v>99</v>
      </c>
      <c r="O72" s="462" t="s">
        <v>116</v>
      </c>
      <c r="P72" s="462" t="s">
        <v>99</v>
      </c>
      <c r="Q72" s="462"/>
      <c r="R72" s="462"/>
      <c r="S72" s="462"/>
      <c r="T72" s="462"/>
      <c r="U72" s="462"/>
      <c r="V72" s="462"/>
      <c r="W72" s="462"/>
      <c r="X72" s="462"/>
      <c r="Y72" s="462"/>
      <c r="Z72" s="462"/>
      <c r="AA72" s="462"/>
      <c r="AB72" s="462"/>
      <c r="AC72" s="462"/>
      <c r="AD72" s="462"/>
      <c r="AE72" s="462"/>
      <c r="AF72" s="462"/>
      <c r="AG72" s="462"/>
      <c r="AH72" s="462"/>
      <c r="AI72" s="462"/>
      <c r="AJ72" s="465">
        <f>COUNTIF(Q72:AI75,"Si")</f>
        <v>0</v>
      </c>
      <c r="AK72" s="468">
        <f>IF((COUNTIF(P72:AI75,"Si"))&lt;=0,0,(IF((COUNTIF(P72:AI75,"Si"))&lt;=5,3,(IF(COUNTIF(P72:AI75,"Si")&lt;=11,4,5)))))</f>
        <v>0</v>
      </c>
      <c r="AL72" s="468">
        <f>IF((COUNTIF(P72:AI75,"Si"))&lt;=0,0,(IF((COUNTIF(P72:AI75,"Si"))&lt;=5,"MODERADO",(IF(COUNTIF(P72:AI75,"Si")&lt;=11,"ALTO","EXTREMO")))))</f>
        <v>0</v>
      </c>
      <c r="AM72" s="465">
        <v>18</v>
      </c>
      <c r="AN72" s="465"/>
      <c r="AO72" s="465" t="str">
        <f t="shared" ref="AO72" si="33">IF(AN72="Rara vez",1,(IF(AN72="Improbable",2,(IF(AN72="Posible",3,IF(AN72="Probable",4,IF(AN72="Seguro",5,"Revisar")))))))</f>
        <v>Revisar</v>
      </c>
      <c r="AP72" s="452">
        <f t="shared" ref="AP72" si="34">IF(F72="Corrupción",AO72,IF(AM72&lt;=2,1,IF(AM72&lt;=24,2,IF(AM72&lt;=500,3,IF(AM72&lt;=5000,4,IF(AM72&gt;5000,5,"Revisar"))))))</f>
        <v>2</v>
      </c>
      <c r="AQ72" s="452" t="str">
        <f t="shared" ref="AQ72" si="35">IF(F72="Corrupción",(IF(AP72=1,"Rara Vez",IF(AP72=2,"Improbable",IF(AP72=3,"Posible",IF(AP72=4,"Probable",IF(AP72=5,"Seguro","Revisar")))))),IF(AP72=1,"Muy Baja",IF(AP72=2,"Baja",IF(AP72=3,"Media",IF(AP72=4,"Alta","Muy Alta")))))</f>
        <v>Baja</v>
      </c>
      <c r="AR72" s="452">
        <f>IF(F72="Corrupción",AK72,(ROUND(((VLOOKUP(N72,Datos!$B$25:$C$29,2,FALSE)*Datos!$B$32)+(VLOOKUP(O72,Datos!$B$25:$C$29,2,FALSE)*Datos!$C$32)+(VLOOKUP(P72,Datos!$B$25:$C$29,2,FALSE)*Datos!$D$32))*5,0)))</f>
        <v>2</v>
      </c>
      <c r="AS72" s="440" t="str">
        <f>IF(AR72=1,"Insignificante",IF(AR72=2,"Menor",IF(AR72=3,"Moderado",IF(AR72=4,"Mayor","Catastrófico"))))</f>
        <v>Menor</v>
      </c>
      <c r="AT72" s="443">
        <f>_xlfn.NUMBERVALUE(CONCATENATE(AP72,AR72),"##")</f>
        <v>22</v>
      </c>
      <c r="AU72" s="446" t="str">
        <f>VLOOKUP(AT72,Datos!$I$37:$J$61,2,FALSE)</f>
        <v>MODERADO</v>
      </c>
      <c r="AV72" s="186" t="s">
        <v>238</v>
      </c>
      <c r="AW72" s="187" t="s">
        <v>239</v>
      </c>
      <c r="AX72" s="187" t="s">
        <v>240</v>
      </c>
      <c r="AY72" s="188" t="s">
        <v>120</v>
      </c>
      <c r="AZ72" s="188" t="s">
        <v>105</v>
      </c>
      <c r="BA72" s="188" t="s">
        <v>106</v>
      </c>
      <c r="BB72" s="188" t="s">
        <v>107</v>
      </c>
      <c r="BC72" s="185" t="s">
        <v>108</v>
      </c>
      <c r="BD72" s="145">
        <f>IF(AY72=Datos!$C$63,Datos!$C$73,IF(AY72=Datos!$C$64,Datos!$C$74,IF(AY72=Datos!$C$65,Datos!$C$75,"Revisar")))+IF(AZ72=Datos!$D$63,Datos!$D$73,IF(AZ72=Datos!$D$64,Datos!$D$74,"Revisar"))+IF(BA72=Datos!$E$63,Datos!$E$73,IF(BA72=Datos!$E$64,Datos!$E$74,"Revisar"))+IF(BC72=Datos!$G$63,Datos!$G$73,IF(BC72=Datos!$G$64,Datos!$G$74,IF(BC72=Datos!$G$65,Datos!$G$75,"Revisar")))</f>
        <v>0.54999999999999993</v>
      </c>
      <c r="BE72" s="145">
        <f>IF(AY72=Datos!$C$65,BD72,0)</f>
        <v>0</v>
      </c>
      <c r="BF72" s="145">
        <f>IF(OR(AY72=Datos!$C$63,AY72=Datos!$C$64),BD72,0)</f>
        <v>0.54999999999999993</v>
      </c>
      <c r="BG72" s="449">
        <f>IF(ROUND(AP72-SUM(BF72:BF75),0)&lt;=0,1,ROUND(AP72-SUM(BF72:BF75),0))</f>
        <v>1</v>
      </c>
      <c r="BH72" s="452" t="str">
        <f>IF(F72="Corrupción",(IF(BG72=1,"Rara Vez",IF(BG72=2,"Improbable",IF(BG72=3,"Posible",IF(BG72=4,"Probable","Seguro"))))),IF(BG72=1,"Muy Baja",IF(BG72=2,"Baja",IF(BG72=3,"Media",IF(BG72=4,"Alta","Muy Alta")))))</f>
        <v>Muy Baja</v>
      </c>
      <c r="BI72" s="449">
        <f>ROUND(AR72-SUM(BE72:BE75),0)</f>
        <v>2</v>
      </c>
      <c r="BJ72" s="449" t="str">
        <f>IF(BI72=1,"Insignificante",IF(BI72=2,"Menor",IF(BI72=3,"Moderado",IF(BI72=4,"Mayor","Catastrófico"))))</f>
        <v>Menor</v>
      </c>
      <c r="BK72" s="453">
        <f>_xlfn.NUMBERVALUE(CONCATENATE(BG72,BI72),"##")</f>
        <v>12</v>
      </c>
      <c r="BL72" s="456" t="str">
        <f>+VLOOKUP(BK72,Datos!$I$37:$J$65,2,FALSE)</f>
        <v>BAJO</v>
      </c>
      <c r="BM72" s="459" t="s">
        <v>122</v>
      </c>
      <c r="BN72" s="189"/>
      <c r="BO72" s="185"/>
      <c r="BP72" s="185"/>
      <c r="BQ72" s="185"/>
      <c r="BR72" s="190"/>
    </row>
    <row r="73" spans="1:70" ht="182.5" customHeight="1" thickBot="1" x14ac:dyDescent="0.4">
      <c r="A73" s="472"/>
      <c r="B73" s="475"/>
      <c r="C73" s="326" t="s">
        <v>200</v>
      </c>
      <c r="D73" s="460"/>
      <c r="E73" s="479"/>
      <c r="F73" s="460"/>
      <c r="G73" s="463"/>
      <c r="H73" s="463"/>
      <c r="I73" s="482"/>
      <c r="J73" s="482"/>
      <c r="K73" s="482"/>
      <c r="L73" s="485"/>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6"/>
      <c r="AK73" s="469"/>
      <c r="AL73" s="469"/>
      <c r="AM73" s="466"/>
      <c r="AN73" s="466"/>
      <c r="AO73" s="466"/>
      <c r="AP73" s="450"/>
      <c r="AQ73" s="450"/>
      <c r="AR73" s="450"/>
      <c r="AS73" s="441"/>
      <c r="AT73" s="444"/>
      <c r="AU73" s="447"/>
      <c r="AV73" s="219" t="s">
        <v>241</v>
      </c>
      <c r="AW73" s="193" t="s">
        <v>239</v>
      </c>
      <c r="AX73" s="193" t="s">
        <v>242</v>
      </c>
      <c r="AY73" s="194" t="s">
        <v>120</v>
      </c>
      <c r="AZ73" s="194" t="s">
        <v>105</v>
      </c>
      <c r="BA73" s="194" t="s">
        <v>106</v>
      </c>
      <c r="BB73" s="194" t="s">
        <v>107</v>
      </c>
      <c r="BC73" s="191" t="s">
        <v>108</v>
      </c>
      <c r="BD73" s="195">
        <f>IF(AY73=Datos!$C$63,Datos!$C$73,IF(AY73=Datos!$C$64,Datos!$C$74,IF(AY73=Datos!$C$65,Datos!$C$75,"Revisar")))+IF(AZ73=Datos!$D$63,Datos!$D$73,IF(AZ73=Datos!$D$64,Datos!$D$74,"Revisar"))+IF(BA73=Datos!$E$63,Datos!$E$73,IF(BA73=Datos!$E$64,Datos!$E$74,"Revisar"))+IF(BC73=Datos!$G$63,Datos!$G$73,IF(BC73=Datos!$G$64,Datos!$G$74,IF(BC73=Datos!$G$65,Datos!$G$75,"Revisar")))</f>
        <v>0.54999999999999993</v>
      </c>
      <c r="BE73" s="195">
        <f>IF(AY73=Datos!$C$65,BD73,0)</f>
        <v>0</v>
      </c>
      <c r="BF73" s="195">
        <f>IF(OR(AY73=Datos!$C$63,AY73=Datos!$C$64),BD73,0)</f>
        <v>0.54999999999999993</v>
      </c>
      <c r="BG73" s="450"/>
      <c r="BH73" s="450"/>
      <c r="BI73" s="450"/>
      <c r="BJ73" s="450"/>
      <c r="BK73" s="454"/>
      <c r="BL73" s="457"/>
      <c r="BM73" s="460"/>
      <c r="BN73" s="196"/>
      <c r="BO73" s="191"/>
      <c r="BP73" s="191"/>
      <c r="BQ73" s="191"/>
      <c r="BR73" s="197"/>
    </row>
    <row r="74" spans="1:70" ht="16" thickBot="1" x14ac:dyDescent="0.4">
      <c r="A74" s="472"/>
      <c r="B74" s="475"/>
      <c r="C74" s="326" t="s">
        <v>200</v>
      </c>
      <c r="D74" s="460"/>
      <c r="E74" s="479"/>
      <c r="F74" s="460"/>
      <c r="G74" s="463"/>
      <c r="H74" s="463"/>
      <c r="I74" s="482"/>
      <c r="J74" s="482"/>
      <c r="K74" s="482"/>
      <c r="L74" s="485"/>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6"/>
      <c r="AK74" s="469"/>
      <c r="AL74" s="469"/>
      <c r="AM74" s="466"/>
      <c r="AN74" s="466"/>
      <c r="AO74" s="466"/>
      <c r="AP74" s="450"/>
      <c r="AQ74" s="450"/>
      <c r="AR74" s="450"/>
      <c r="AS74" s="441"/>
      <c r="AT74" s="444"/>
      <c r="AU74" s="447"/>
      <c r="AV74" s="429"/>
      <c r="AW74" s="430"/>
      <c r="AX74" s="430"/>
      <c r="AY74" s="431"/>
      <c r="AZ74" s="431"/>
      <c r="BA74" s="431"/>
      <c r="BB74" s="431"/>
      <c r="BC74" s="369"/>
      <c r="BD74" s="195" t="e">
        <f>IF(AY74=Datos!$C$63,Datos!$C$73,IF(AY74=Datos!$C$64,Datos!$C$74,IF(AY74=Datos!$C$65,Datos!$C$75,"Revisar")))+IF(AZ74=Datos!$D$63,Datos!$D$73,IF(AZ74=Datos!$D$64,Datos!$D$74,"Revisar"))+IF(BA74=Datos!$E$63,Datos!$E$73,IF(BA74=Datos!$E$64,Datos!$E$74,"Revisar"))+IF(BC74=Datos!$G$63,Datos!$G$73,IF(BC74=Datos!$G$64,Datos!$G$74,IF(BC74=Datos!$G$65,Datos!$G$75,"Revisar")))</f>
        <v>#VALUE!</v>
      </c>
      <c r="BE74" s="195">
        <f>IF(AY74=Datos!$C$65,BD74,0)</f>
        <v>0</v>
      </c>
      <c r="BF74" s="195">
        <f>IF(OR(AY74=Datos!$C$63,AY74=Datos!$C$64),BD74,0)</f>
        <v>0</v>
      </c>
      <c r="BG74" s="450"/>
      <c r="BH74" s="450"/>
      <c r="BI74" s="450"/>
      <c r="BJ74" s="450"/>
      <c r="BK74" s="454"/>
      <c r="BL74" s="457"/>
      <c r="BM74" s="460"/>
      <c r="BN74" s="200"/>
      <c r="BO74" s="200"/>
      <c r="BP74" s="200"/>
      <c r="BQ74" s="200"/>
      <c r="BR74" s="201"/>
    </row>
    <row r="75" spans="1:70" ht="16" thickBot="1" x14ac:dyDescent="0.4">
      <c r="A75" s="473"/>
      <c r="B75" s="476"/>
      <c r="C75" s="326" t="s">
        <v>200</v>
      </c>
      <c r="D75" s="461"/>
      <c r="E75" s="480"/>
      <c r="F75" s="461"/>
      <c r="G75" s="464"/>
      <c r="H75" s="464"/>
      <c r="I75" s="483"/>
      <c r="J75" s="483"/>
      <c r="K75" s="483"/>
      <c r="L75" s="486"/>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7"/>
      <c r="AK75" s="470"/>
      <c r="AL75" s="470"/>
      <c r="AM75" s="467"/>
      <c r="AN75" s="467"/>
      <c r="AO75" s="467"/>
      <c r="AP75" s="451"/>
      <c r="AQ75" s="451"/>
      <c r="AR75" s="451"/>
      <c r="AS75" s="442"/>
      <c r="AT75" s="445"/>
      <c r="AU75" s="448"/>
      <c r="AV75" s="435"/>
      <c r="AW75" s="436"/>
      <c r="AX75" s="436"/>
      <c r="AY75" s="433"/>
      <c r="AZ75" s="433"/>
      <c r="BA75" s="433"/>
      <c r="BB75" s="433"/>
      <c r="BC75" s="434"/>
      <c r="BD75" s="206" t="e">
        <f>IF(AY75=Datos!$C$63,Datos!$C$73,IF(AY75=Datos!$C$64,Datos!$C$74,IF(AY75=Datos!$C$65,Datos!$C$75,"Revisar")))+IF(AZ75=Datos!$D$63,Datos!$D$73,IF(AZ75=Datos!$D$64,Datos!$D$74,"Revisar"))+IF(BA75=Datos!$E$63,Datos!$E$73,IF(BA75=Datos!$E$64,Datos!$E$74,"Revisar"))+IF(BC75=Datos!$G$63,Datos!$G$73,IF(BC75=Datos!$G$64,Datos!$G$74,IF(BC75=Datos!$G$65,Datos!$G$75,"Revisar")))</f>
        <v>#VALUE!</v>
      </c>
      <c r="BE75" s="206">
        <f>IF(AY75=Datos!$C$65,BD75,0)</f>
        <v>0</v>
      </c>
      <c r="BF75" s="206">
        <f>IF(OR(AY75=Datos!$C$63,AY75=Datos!$C$64),BD75,0)</f>
        <v>0</v>
      </c>
      <c r="BG75" s="451"/>
      <c r="BH75" s="451"/>
      <c r="BI75" s="451"/>
      <c r="BJ75" s="451"/>
      <c r="BK75" s="455"/>
      <c r="BL75" s="458"/>
      <c r="BM75" s="461"/>
      <c r="BN75" s="207"/>
      <c r="BO75" s="207"/>
      <c r="BP75" s="207"/>
      <c r="BQ75" s="207"/>
      <c r="BR75" s="208"/>
    </row>
    <row r="76" spans="1:70" s="138" customFormat="1" ht="41.15" customHeight="1" thickBot="1" x14ac:dyDescent="0.35">
      <c r="A76" s="471">
        <v>1</v>
      </c>
      <c r="B76" s="474" t="s">
        <v>243</v>
      </c>
      <c r="C76" s="326" t="s">
        <v>244</v>
      </c>
      <c r="D76" s="477" t="s">
        <v>244</v>
      </c>
      <c r="E76" s="478" t="s">
        <v>245</v>
      </c>
      <c r="F76" s="477" t="s">
        <v>5</v>
      </c>
      <c r="G76" s="462" t="s">
        <v>93</v>
      </c>
      <c r="H76" s="462" t="s">
        <v>94</v>
      </c>
      <c r="I76" s="481" t="s">
        <v>246</v>
      </c>
      <c r="J76" s="481" t="s">
        <v>247</v>
      </c>
      <c r="K76" s="481" t="s">
        <v>248</v>
      </c>
      <c r="L76" s="484" t="str">
        <f>CONCATENATE(I76," ",J76," ",K76)</f>
        <v xml:space="preserve"> Posibilidad de afectación reputacional
 por inoportunidad en la emisión de conceptos y solución de consultas debido a la  falta de seguimiento a la oportunidad en la emisión de conceptos y solución de consultas; a la   falta de competencia del recurso humano para la gestión del proceso;  o a la necesidad de profundización en el estudio, dada la complejidad del concepto a emitir.
</v>
      </c>
      <c r="M76" s="462" t="s">
        <v>98</v>
      </c>
      <c r="N76" s="462" t="s">
        <v>99</v>
      </c>
      <c r="O76" s="462" t="s">
        <v>100</v>
      </c>
      <c r="P76" s="462" t="s">
        <v>116</v>
      </c>
      <c r="Q76" s="462"/>
      <c r="R76" s="462"/>
      <c r="S76" s="462"/>
      <c r="T76" s="462"/>
      <c r="U76" s="462"/>
      <c r="V76" s="462"/>
      <c r="W76" s="462"/>
      <c r="X76" s="462"/>
      <c r="Y76" s="462"/>
      <c r="Z76" s="462"/>
      <c r="AA76" s="462"/>
      <c r="AB76" s="462"/>
      <c r="AC76" s="462"/>
      <c r="AD76" s="462"/>
      <c r="AE76" s="462"/>
      <c r="AF76" s="462"/>
      <c r="AG76" s="462"/>
      <c r="AH76" s="462"/>
      <c r="AI76" s="462"/>
      <c r="AJ76" s="465">
        <f>COUNTIF(Q76:AI79,"Si")</f>
        <v>0</v>
      </c>
      <c r="AK76" s="468">
        <f>IF((COUNTIF(P76:AI79,"Si"))&lt;=0,0,(IF((COUNTIF(P76:AI79,"Si"))&lt;=5,3,(IF(COUNTIF(P76:AI79,"Si")&lt;=11,4,5)))))</f>
        <v>0</v>
      </c>
      <c r="AL76" s="468">
        <f>IF((COUNTIF(P76:AI79,"Si"))&lt;=0,0,(IF((COUNTIF(P76:AI79,"Si"))&lt;=5,"MODERADO",(IF(COUNTIF(P76:AI79,"Si")&lt;=11,"ALTO","EXTREMO")))))</f>
        <v>0</v>
      </c>
      <c r="AM76" s="465">
        <v>600</v>
      </c>
      <c r="AN76" s="465"/>
      <c r="AO76" s="465" t="str">
        <f>IF(AN76="Rara vez",1,(IF(AN76="Improbable",2,(IF(AN76="Posible",3,IF(AN76="Probable",4,IF(AN76="Seguro",5,"Revisar")))))))</f>
        <v>Revisar</v>
      </c>
      <c r="AP76" s="452">
        <f>IF(F76="Corrupción",AO76,IF(AM76&lt;=2,1,IF(AM76&lt;=24,2,IF(AM76&lt;=500,3,IF(AM76&lt;=5000,4,IF(AM76&gt;5000,5,"Revisar"))))))</f>
        <v>4</v>
      </c>
      <c r="AQ76" s="452" t="str">
        <f>IF(F76="Corrupción",(IF(AP76=1,"Rara Vez",IF(AP76=2,"Improbable",IF(AP76=3,"Posible",IF(AP76=4,"Probable",IF(AP76=5,"Seguro","Revisar")))))),IF(AP76=1,"Muy Baja",IF(AP76=2,"Baja",IF(AP76=3,"Media",IF(AP76=4,"Alta","Muy Alta")))))</f>
        <v>Alta</v>
      </c>
      <c r="AR76" s="452">
        <f>IF(F76="Corrupción",AK76,(ROUND(((VLOOKUP(N76,Datos!$B$25:$C$29,2,FALSE)*Datos!$B$32)+(VLOOKUP(O76,Datos!$B$25:$C$29,2,FALSE)*Datos!$C$32)+(VLOOKUP(P76,Datos!$B$25:$C$29,2,FALSE)*Datos!$D$32))*5,0)))</f>
        <v>2</v>
      </c>
      <c r="AS76" s="440" t="str">
        <f>IF(AR76=1,"Insignificante",IF(AR76=2,"Menor",IF(AR76=3,"Moderado",IF(AR76=4,"Mayor","Catastrófico"))))</f>
        <v>Menor</v>
      </c>
      <c r="AT76" s="443">
        <f>_xlfn.NUMBERVALUE(CONCATENATE(AP76,AR76),"##")</f>
        <v>42</v>
      </c>
      <c r="AU76" s="446" t="str">
        <f>VLOOKUP(AT76,Datos!$I$37:$J$61,2,FALSE)</f>
        <v>MODERADO</v>
      </c>
      <c r="AV76" s="186" t="s">
        <v>249</v>
      </c>
      <c r="AW76" s="241" t="s">
        <v>250</v>
      </c>
      <c r="AX76" s="187" t="s">
        <v>251</v>
      </c>
      <c r="AY76" s="188" t="s">
        <v>104</v>
      </c>
      <c r="AZ76" s="188" t="s">
        <v>105</v>
      </c>
      <c r="BA76" s="188" t="s">
        <v>106</v>
      </c>
      <c r="BB76" s="188" t="s">
        <v>252</v>
      </c>
      <c r="BC76" s="185" t="s">
        <v>108</v>
      </c>
      <c r="BD76" s="145">
        <f>IF(AY76=Datos!$C$63,Datos!$C$73,IF(AY76=Datos!$C$64,Datos!$C$74,IF(AY76=Datos!$C$65,Datos!$C$75,"Revisar")))+IF(AZ76=Datos!$D$63,Datos!$D$73,IF(AZ76=Datos!$D$64,Datos!$D$74,"Revisar"))+IF(BA76=Datos!$E$63,Datos!$E$73,IF(BA76=Datos!$E$64,Datos!$E$74,"Revisar"))+IF(BC76=Datos!$G$63,Datos!$G$73,IF(BC76=Datos!$G$64,Datos!$G$74,IF(BC76=Datos!$G$65,Datos!$G$75,"Revisar")))</f>
        <v>0.65</v>
      </c>
      <c r="BE76" s="145">
        <f>IF(AY76=Datos!$C$65,BD76,0)</f>
        <v>0</v>
      </c>
      <c r="BF76" s="145">
        <f>IF(OR(AY76=Datos!$C$63,AY76=Datos!$C$64),BD76,0)</f>
        <v>0.65</v>
      </c>
      <c r="BG76" s="449">
        <f>IF(ROUND(AP76-SUM(BF76:BF79),0)&lt;=0,1,ROUND(AP76-SUM(BF76:BF79),0))</f>
        <v>1</v>
      </c>
      <c r="BH76" s="452" t="str">
        <f>IF(F76="Corrupción",(IF(BG76=1,"Rara Vez",IF(BG76=2,"Improbable",IF(BG76=3,"Posible",IF(BG76=4,"Probable","Seguro"))))),IF(BG76=1,"Muy Baja",IF(BG76=2,"Baja",IF(BG76=3,"Media",IF(BG76=4,"Alta","Muy Alta")))))</f>
        <v>Muy Baja</v>
      </c>
      <c r="BI76" s="449">
        <f>ROUND(AR76-SUM(BE76:BE79),0)</f>
        <v>2</v>
      </c>
      <c r="BJ76" s="449" t="str">
        <f>IF(BI76=1,"Insignificante",IF(BI76=2,"Menor",IF(BI76=3,"Moderado",IF(BI76=4,"Mayor","Catastrófico"))))</f>
        <v>Menor</v>
      </c>
      <c r="BK76" s="453">
        <f>_xlfn.NUMBERVALUE(CONCATENATE(BG76,BI76),"##")</f>
        <v>12</v>
      </c>
      <c r="BL76" s="456" t="str">
        <f>+VLOOKUP(BK76,Datos!$I$37:$J$65,2,FALSE)</f>
        <v>BAJO</v>
      </c>
      <c r="BM76" s="459" t="s">
        <v>122</v>
      </c>
      <c r="BN76" s="189"/>
      <c r="BO76" s="185"/>
      <c r="BP76" s="185"/>
      <c r="BQ76" s="185"/>
      <c r="BR76" s="190"/>
    </row>
    <row r="77" spans="1:70" ht="41.15" customHeight="1" thickBot="1" x14ac:dyDescent="0.4">
      <c r="A77" s="472"/>
      <c r="B77" s="475"/>
      <c r="C77" s="326" t="s">
        <v>244</v>
      </c>
      <c r="D77" s="460"/>
      <c r="E77" s="479"/>
      <c r="F77" s="460"/>
      <c r="G77" s="463"/>
      <c r="H77" s="463"/>
      <c r="I77" s="482"/>
      <c r="J77" s="482"/>
      <c r="K77" s="482"/>
      <c r="L77" s="485"/>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6"/>
      <c r="AK77" s="469"/>
      <c r="AL77" s="469"/>
      <c r="AM77" s="466"/>
      <c r="AN77" s="466"/>
      <c r="AO77" s="466"/>
      <c r="AP77" s="450"/>
      <c r="AQ77" s="450"/>
      <c r="AR77" s="450"/>
      <c r="AS77" s="441"/>
      <c r="AT77" s="444"/>
      <c r="AU77" s="447"/>
      <c r="AV77" s="192" t="s">
        <v>253</v>
      </c>
      <c r="AW77" s="242" t="s">
        <v>254</v>
      </c>
      <c r="AX77" s="193" t="s">
        <v>255</v>
      </c>
      <c r="AY77" s="194" t="s">
        <v>104</v>
      </c>
      <c r="AZ77" s="194" t="s">
        <v>105</v>
      </c>
      <c r="BA77" s="194" t="s">
        <v>106</v>
      </c>
      <c r="BB77" s="194" t="s">
        <v>129</v>
      </c>
      <c r="BC77" s="191" t="s">
        <v>108</v>
      </c>
      <c r="BD77" s="195">
        <f>IF(AY77=Datos!$C$63,Datos!$C$73,IF(AY77=Datos!$C$64,Datos!$C$74,IF(AY77=Datos!$C$65,Datos!$C$75,"Revisar")))+IF(AZ77=Datos!$D$63,Datos!$D$73,IF(AZ77=Datos!$D$64,Datos!$D$74,"Revisar"))+IF(BA77=Datos!$E$63,Datos!$E$73,IF(BA77=Datos!$E$64,Datos!$E$74,"Revisar"))+IF(BC77=Datos!$G$63,Datos!$G$73,IF(BC77=Datos!$G$64,Datos!$G$74,IF(BC77=Datos!$G$65,Datos!$G$75,"Revisar")))</f>
        <v>0.65</v>
      </c>
      <c r="BE77" s="195">
        <f>IF(AY77=Datos!$C$65,BD77,0)</f>
        <v>0</v>
      </c>
      <c r="BF77" s="195">
        <f>IF(OR(AY77=Datos!$C$63,AY77=Datos!$C$64),BD77,0)</f>
        <v>0.65</v>
      </c>
      <c r="BG77" s="450"/>
      <c r="BH77" s="450"/>
      <c r="BI77" s="450"/>
      <c r="BJ77" s="450"/>
      <c r="BK77" s="454"/>
      <c r="BL77" s="457"/>
      <c r="BM77" s="460"/>
      <c r="BN77" s="196"/>
      <c r="BO77" s="191"/>
      <c r="BP77" s="191"/>
      <c r="BQ77" s="191"/>
      <c r="BR77" s="197"/>
    </row>
    <row r="78" spans="1:70" ht="41.15" customHeight="1" thickBot="1" x14ac:dyDescent="0.4">
      <c r="A78" s="472"/>
      <c r="B78" s="475"/>
      <c r="C78" s="326" t="s">
        <v>244</v>
      </c>
      <c r="D78" s="460"/>
      <c r="E78" s="479"/>
      <c r="F78" s="460"/>
      <c r="G78" s="463"/>
      <c r="H78" s="463"/>
      <c r="I78" s="482"/>
      <c r="J78" s="482"/>
      <c r="K78" s="482"/>
      <c r="L78" s="485"/>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6"/>
      <c r="AK78" s="469"/>
      <c r="AL78" s="469"/>
      <c r="AM78" s="466"/>
      <c r="AN78" s="466"/>
      <c r="AO78" s="466"/>
      <c r="AP78" s="450"/>
      <c r="AQ78" s="450"/>
      <c r="AR78" s="450"/>
      <c r="AS78" s="441"/>
      <c r="AT78" s="444"/>
      <c r="AU78" s="447"/>
      <c r="AV78" s="192" t="s">
        <v>256</v>
      </c>
      <c r="AW78" s="242" t="s">
        <v>254</v>
      </c>
      <c r="AX78" s="193" t="s">
        <v>257</v>
      </c>
      <c r="AY78" s="194" t="s">
        <v>104</v>
      </c>
      <c r="AZ78" s="194" t="s">
        <v>105</v>
      </c>
      <c r="BA78" s="194" t="s">
        <v>106</v>
      </c>
      <c r="BB78" s="194" t="s">
        <v>252</v>
      </c>
      <c r="BC78" s="191" t="s">
        <v>108</v>
      </c>
      <c r="BD78" s="195">
        <f>IF(AY78=Datos!$C$63,Datos!$C$73,IF(AY78=Datos!$C$64,Datos!$C$74,IF(AY78=Datos!$C$65,Datos!$C$75,"Revisar")))+IF(AZ78=Datos!$D$63,Datos!$D$73,IF(AZ78=Datos!$D$64,Datos!$D$74,"Revisar"))+IF(BA78=Datos!$E$63,Datos!$E$73,IF(BA78=Datos!$E$64,Datos!$E$74,"Revisar"))+IF(BC78=Datos!$G$63,Datos!$G$73,IF(BC78=Datos!$G$64,Datos!$G$74,IF(BC78=Datos!$G$65,Datos!$G$75,"Revisar")))</f>
        <v>0.65</v>
      </c>
      <c r="BE78" s="195">
        <f>IF(AY78=Datos!$C$65,BD78,0)</f>
        <v>0</v>
      </c>
      <c r="BF78" s="195">
        <f>IF(OR(AY78=Datos!$C$63,AY78=Datos!$C$64),BD78,0)</f>
        <v>0.65</v>
      </c>
      <c r="BG78" s="450"/>
      <c r="BH78" s="450"/>
      <c r="BI78" s="450"/>
      <c r="BJ78" s="450"/>
      <c r="BK78" s="454"/>
      <c r="BL78" s="457"/>
      <c r="BM78" s="460"/>
      <c r="BN78" s="243"/>
      <c r="BO78" s="200"/>
      <c r="BP78" s="200"/>
      <c r="BQ78" s="200"/>
      <c r="BR78" s="201"/>
    </row>
    <row r="79" spans="1:70" ht="41.15" customHeight="1" thickBot="1" x14ac:dyDescent="0.4">
      <c r="A79" s="473"/>
      <c r="B79" s="476"/>
      <c r="C79" s="326" t="s">
        <v>244</v>
      </c>
      <c r="D79" s="461"/>
      <c r="E79" s="480"/>
      <c r="F79" s="461"/>
      <c r="G79" s="464"/>
      <c r="H79" s="464"/>
      <c r="I79" s="483"/>
      <c r="J79" s="483"/>
      <c r="K79" s="483"/>
      <c r="L79" s="486"/>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7"/>
      <c r="AK79" s="470"/>
      <c r="AL79" s="470"/>
      <c r="AM79" s="467"/>
      <c r="AN79" s="467"/>
      <c r="AO79" s="467"/>
      <c r="AP79" s="451"/>
      <c r="AQ79" s="451"/>
      <c r="AR79" s="451"/>
      <c r="AS79" s="442"/>
      <c r="AT79" s="445"/>
      <c r="AU79" s="448"/>
      <c r="AV79" s="244" t="s">
        <v>258</v>
      </c>
      <c r="AW79" s="193" t="s">
        <v>254</v>
      </c>
      <c r="AX79" s="193" t="s">
        <v>259</v>
      </c>
      <c r="AY79" s="205" t="s">
        <v>104</v>
      </c>
      <c r="AZ79" s="205" t="s">
        <v>105</v>
      </c>
      <c r="BA79" s="205" t="s">
        <v>106</v>
      </c>
      <c r="BB79" s="205" t="s">
        <v>148</v>
      </c>
      <c r="BC79" s="202" t="s">
        <v>108</v>
      </c>
      <c r="BD79" s="206">
        <f>IF(AY79=Datos!$C$63,Datos!$C$73,IF(AY79=Datos!$C$64,Datos!$C$74,IF(AY79=Datos!$C$65,Datos!$C$75,"Revisar")))+IF(AZ79=Datos!$D$63,Datos!$D$73,IF(AZ79=Datos!$D$64,Datos!$D$74,"Revisar"))+IF(BA79=Datos!$E$63,Datos!$E$73,IF(BA79=Datos!$E$64,Datos!$E$74,"Revisar"))+IF(BC79=Datos!$G$63,Datos!$G$73,IF(BC79=Datos!$G$64,Datos!$G$74,IF(BC79=Datos!$G$65,Datos!$G$75,"Revisar")))</f>
        <v>0.65</v>
      </c>
      <c r="BE79" s="206">
        <f>IF(AY79=Datos!$C$65,BD79,0)</f>
        <v>0</v>
      </c>
      <c r="BF79" s="206">
        <f>IF(OR(AY79=Datos!$C$63,AY79=Datos!$C$64),BD79,0)</f>
        <v>0.65</v>
      </c>
      <c r="BG79" s="451"/>
      <c r="BH79" s="451"/>
      <c r="BI79" s="451"/>
      <c r="BJ79" s="451"/>
      <c r="BK79" s="455"/>
      <c r="BL79" s="458"/>
      <c r="BM79" s="461"/>
      <c r="BN79" s="207"/>
      <c r="BO79" s="207"/>
      <c r="BP79" s="207"/>
      <c r="BQ79" s="207"/>
      <c r="BR79" s="208"/>
    </row>
    <row r="80" spans="1:70" s="138" customFormat="1" ht="41.15" customHeight="1" thickBot="1" x14ac:dyDescent="0.35">
      <c r="A80" s="471">
        <v>2</v>
      </c>
      <c r="B80" s="474" t="s">
        <v>243</v>
      </c>
      <c r="C80" s="326" t="s">
        <v>244</v>
      </c>
      <c r="D80" s="477" t="s">
        <v>244</v>
      </c>
      <c r="E80" s="478" t="s">
        <v>245</v>
      </c>
      <c r="F80" s="477" t="s">
        <v>5</v>
      </c>
      <c r="G80" s="462" t="s">
        <v>93</v>
      </c>
      <c r="H80" s="462" t="s">
        <v>94</v>
      </c>
      <c r="I80" s="481" t="s">
        <v>260</v>
      </c>
      <c r="J80" s="481" t="s">
        <v>261</v>
      </c>
      <c r="K80" s="481" t="s">
        <v>262</v>
      </c>
      <c r="L80" s="484" t="str">
        <f>CONCATENATE(I80," ",J80," ",K80)</f>
        <v>Posibilidad de afectación operacional y reputacional  por inconsistencia técnica en la regulación contable expedida y conceptos emitidos a causa de la complejidad de los temas a regular o los conceptos a emitir; o que el recurso humano no cuente   con las competencias necesarias; o que se omitan las observaciones de las partes interesadas en la elaboración de normas.</v>
      </c>
      <c r="M80" s="462" t="s">
        <v>98</v>
      </c>
      <c r="N80" s="462" t="s">
        <v>99</v>
      </c>
      <c r="O80" s="462" t="s">
        <v>116</v>
      </c>
      <c r="P80" s="462" t="s">
        <v>116</v>
      </c>
      <c r="Q80" s="462"/>
      <c r="R80" s="462"/>
      <c r="S80" s="462"/>
      <c r="T80" s="462"/>
      <c r="U80" s="462"/>
      <c r="V80" s="462"/>
      <c r="W80" s="462"/>
      <c r="X80" s="462"/>
      <c r="Y80" s="462"/>
      <c r="Z80" s="462"/>
      <c r="AA80" s="462"/>
      <c r="AB80" s="462"/>
      <c r="AC80" s="462"/>
      <c r="AD80" s="462"/>
      <c r="AE80" s="462"/>
      <c r="AF80" s="462"/>
      <c r="AG80" s="462"/>
      <c r="AH80" s="462"/>
      <c r="AI80" s="462"/>
      <c r="AJ80" s="465">
        <f>COUNTIF(Q80:AI83,"Si")</f>
        <v>0</v>
      </c>
      <c r="AK80" s="468">
        <f>IF((COUNTIF(P80:AI83,"Si"))&lt;=0,0,(IF((COUNTIF(P80:AI83,"Si"))&lt;=5,3,(IF(COUNTIF(P80:AI83,"Si")&lt;=11,4,5)))))</f>
        <v>0</v>
      </c>
      <c r="AL80" s="468">
        <f>IF((COUNTIF(P80:AI83,"Si"))&lt;=0,0,(IF((COUNTIF(P80:AI83,"Si"))&lt;=5,"MODERADO",(IF(COUNTIF(P80:AI83,"Si")&lt;=11,"ALTO","EXTREMO")))))</f>
        <v>0</v>
      </c>
      <c r="AM80" s="465">
        <v>411</v>
      </c>
      <c r="AN80" s="465"/>
      <c r="AO80" s="465" t="str">
        <f t="shared" ref="AO80" si="36">IF(AN80="Rara vez",1,(IF(AN80="Improbable",2,(IF(AN80="Posible",3,IF(AN80="Probable",4,IF(AN80="Seguro",5,"Revisar")))))))</f>
        <v>Revisar</v>
      </c>
      <c r="AP80" s="452">
        <f t="shared" ref="AP80" si="37">IF(F80="Corrupción",AO80,IF(AM80&lt;=2,1,IF(AM80&lt;=24,2,IF(AM80&lt;=500,3,IF(AM80&lt;=5000,4,IF(AM80&gt;5000,5,"Revisar"))))))</f>
        <v>3</v>
      </c>
      <c r="AQ80" s="452" t="str">
        <f t="shared" ref="AQ80" si="38">IF(F80="Corrupción",(IF(AP80=1,"Rara Vez",IF(AP80=2,"Improbable",IF(AP80=3,"Posible",IF(AP80=4,"Probable",IF(AP80=5,"Seguro","Revisar")))))),IF(AP80=1,"Muy Baja",IF(AP80=2,"Baja",IF(AP80=3,"Media",IF(AP80=4,"Alta","Muy Alta")))))</f>
        <v>Media</v>
      </c>
      <c r="AR80" s="452">
        <f>IF(F80="Corrupción",AK80,(ROUND(((VLOOKUP(N80,Datos!$B$25:$C$29,2,FALSE)*Datos!$B$32)+(VLOOKUP(O80,Datos!$B$25:$C$29,2,FALSE)*Datos!$C$32)+(VLOOKUP(P80,Datos!$B$25:$C$29,2,FALSE)*Datos!$D$32))*5,0)))</f>
        <v>2</v>
      </c>
      <c r="AS80" s="440" t="str">
        <f>IF(AR80=1,"Insignificante",IF(AR80=2,"Menor",IF(AR80=3,"Moderado",IF(AR80=4,"Mayor","Catastrófico"))))</f>
        <v>Menor</v>
      </c>
      <c r="AT80" s="443">
        <f>_xlfn.NUMBERVALUE(CONCATENATE(AP80,AR80),"##")</f>
        <v>32</v>
      </c>
      <c r="AU80" s="446" t="str">
        <f>VLOOKUP(AT80,Datos!$I$37:$J$61,2,FALSE)</f>
        <v>MODERADO</v>
      </c>
      <c r="AV80" s="186" t="s">
        <v>263</v>
      </c>
      <c r="AW80" s="187" t="s">
        <v>264</v>
      </c>
      <c r="AX80" s="187" t="s">
        <v>265</v>
      </c>
      <c r="AY80" s="188" t="s">
        <v>104</v>
      </c>
      <c r="AZ80" s="188" t="s">
        <v>105</v>
      </c>
      <c r="BA80" s="188" t="s">
        <v>106</v>
      </c>
      <c r="BB80" s="188" t="s">
        <v>107</v>
      </c>
      <c r="BC80" s="185" t="s">
        <v>108</v>
      </c>
      <c r="BD80" s="145">
        <f>IF(AY80=Datos!$C$63,Datos!$C$73,IF(AY80=Datos!$C$64,Datos!$C$74,IF(AY80=Datos!$C$65,Datos!$C$75,"Revisar")))+IF(AZ80=Datos!$D$63,Datos!$D$73,IF(AZ80=Datos!$D$64,Datos!$D$74,"Revisar"))+IF(BA80=Datos!$E$63,Datos!$E$73,IF(BA80=Datos!$E$64,Datos!$E$74,"Revisar"))+IF(BC80=Datos!$G$63,Datos!$G$73,IF(BC80=Datos!$G$64,Datos!$G$74,IF(BC80=Datos!$G$65,Datos!$G$75,"Revisar")))</f>
        <v>0.65</v>
      </c>
      <c r="BE80" s="145">
        <f>IF(AY80=Datos!$C$65,BD80,0)</f>
        <v>0</v>
      </c>
      <c r="BF80" s="145">
        <f>IF(OR(AY80=Datos!$C$63,AY80=Datos!$C$64),BD80,0)</f>
        <v>0.65</v>
      </c>
      <c r="BG80" s="449">
        <f>IF(ROUND(AP80-SUM(BF80:BF83),0)&lt;=0,1,ROUND(AP80-SUM(BF80:BF83),0))</f>
        <v>1</v>
      </c>
      <c r="BH80" s="452" t="str">
        <f>IF(F80="Corrupción",(IF(BG80=1,"Rara Vez",IF(BG80=2,"Improbable",IF(BG80=3,"Posible",IF(BG80=4,"Probable","Seguro"))))),IF(BG80=1,"Muy Baja",IF(BG80=2,"Baja",IF(BG80=3,"Media",IF(BG80=4,"Alta","Muy Alta")))))</f>
        <v>Muy Baja</v>
      </c>
      <c r="BI80" s="449">
        <f>ROUND(AR80-SUM(BE80:BE83),0)</f>
        <v>2</v>
      </c>
      <c r="BJ80" s="449" t="str">
        <f>IF(BI80=1,"Insignificante",IF(BI80=2,"Menor",IF(BI80=3,"Moderado",IF(BI80=4,"Mayor","Catastrófico"))))</f>
        <v>Menor</v>
      </c>
      <c r="BK80" s="453">
        <f>_xlfn.NUMBERVALUE(CONCATENATE(BG80,BI80),"##")</f>
        <v>12</v>
      </c>
      <c r="BL80" s="456" t="str">
        <f>+VLOOKUP(BK80,Datos!$I$37:$J$65,2,FALSE)</f>
        <v>BAJO</v>
      </c>
      <c r="BM80" s="459" t="s">
        <v>122</v>
      </c>
      <c r="BN80" s="189"/>
      <c r="BO80" s="185"/>
      <c r="BP80" s="185"/>
      <c r="BQ80" s="185"/>
      <c r="BR80" s="190"/>
    </row>
    <row r="81" spans="1:70" ht="41.15" customHeight="1" thickBot="1" x14ac:dyDescent="0.4">
      <c r="A81" s="472"/>
      <c r="B81" s="475"/>
      <c r="C81" s="326" t="s">
        <v>244</v>
      </c>
      <c r="D81" s="460"/>
      <c r="E81" s="479"/>
      <c r="F81" s="460"/>
      <c r="G81" s="463"/>
      <c r="H81" s="463"/>
      <c r="I81" s="482"/>
      <c r="J81" s="482"/>
      <c r="K81" s="482"/>
      <c r="L81" s="485"/>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6"/>
      <c r="AK81" s="469"/>
      <c r="AL81" s="469"/>
      <c r="AM81" s="466"/>
      <c r="AN81" s="466"/>
      <c r="AO81" s="466"/>
      <c r="AP81" s="450"/>
      <c r="AQ81" s="450"/>
      <c r="AR81" s="450"/>
      <c r="AS81" s="441"/>
      <c r="AT81" s="444"/>
      <c r="AU81" s="447"/>
      <c r="AV81" s="219" t="s">
        <v>266</v>
      </c>
      <c r="AW81" s="193" t="s">
        <v>267</v>
      </c>
      <c r="AX81" s="193" t="s">
        <v>255</v>
      </c>
      <c r="AY81" s="194" t="s">
        <v>104</v>
      </c>
      <c r="AZ81" s="194" t="s">
        <v>105</v>
      </c>
      <c r="BA81" s="194" t="s">
        <v>106</v>
      </c>
      <c r="BB81" s="191" t="s">
        <v>129</v>
      </c>
      <c r="BC81" s="191" t="s">
        <v>108</v>
      </c>
      <c r="BD81" s="195">
        <f>IF(AY81=Datos!$C$63,Datos!$C$73,IF(AY81=Datos!$C$64,Datos!$C$74,IF(AY81=Datos!$C$65,Datos!$C$75,"Revisar")))+IF(AZ81=Datos!$D$63,Datos!$D$73,IF(AZ81=Datos!$D$64,Datos!$D$74,"Revisar"))+IF(BA81=Datos!$E$63,Datos!$E$73,IF(BA81=Datos!$E$64,Datos!$E$74,"Revisar"))+IF(BC81=Datos!$G$63,Datos!$G$73,IF(BC81=Datos!$G$64,Datos!$G$74,IF(BC81=Datos!$G$65,Datos!$G$75,"Revisar")))</f>
        <v>0.65</v>
      </c>
      <c r="BE81" s="195">
        <f>IF(AY81=Datos!$C$65,BD81,0)</f>
        <v>0</v>
      </c>
      <c r="BF81" s="195">
        <f>IF(OR(AY81=Datos!$C$63,AY81=Datos!$C$64),BD81,0)</f>
        <v>0.65</v>
      </c>
      <c r="BG81" s="450"/>
      <c r="BH81" s="450"/>
      <c r="BI81" s="450"/>
      <c r="BJ81" s="450"/>
      <c r="BK81" s="454"/>
      <c r="BL81" s="457"/>
      <c r="BM81" s="460"/>
      <c r="BN81" s="196"/>
      <c r="BO81" s="191"/>
      <c r="BP81" s="191"/>
      <c r="BQ81" s="191"/>
      <c r="BR81" s="197"/>
    </row>
    <row r="82" spans="1:70" ht="41.15" customHeight="1" thickBot="1" x14ac:dyDescent="0.4">
      <c r="A82" s="472"/>
      <c r="B82" s="475"/>
      <c r="C82" s="326" t="s">
        <v>244</v>
      </c>
      <c r="D82" s="460"/>
      <c r="E82" s="479"/>
      <c r="F82" s="460"/>
      <c r="G82" s="463"/>
      <c r="H82" s="463"/>
      <c r="I82" s="482"/>
      <c r="J82" s="482"/>
      <c r="K82" s="482"/>
      <c r="L82" s="485"/>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6"/>
      <c r="AK82" s="469"/>
      <c r="AL82" s="469"/>
      <c r="AM82" s="466"/>
      <c r="AN82" s="466"/>
      <c r="AO82" s="466"/>
      <c r="AP82" s="450"/>
      <c r="AQ82" s="450"/>
      <c r="AR82" s="450"/>
      <c r="AS82" s="441"/>
      <c r="AT82" s="444"/>
      <c r="AU82" s="447"/>
      <c r="AV82" s="219" t="s">
        <v>268</v>
      </c>
      <c r="AW82" s="193" t="s">
        <v>269</v>
      </c>
      <c r="AX82" s="193" t="s">
        <v>270</v>
      </c>
      <c r="AY82" s="194" t="s">
        <v>104</v>
      </c>
      <c r="AZ82" s="194" t="s">
        <v>105</v>
      </c>
      <c r="BA82" s="194" t="s">
        <v>106</v>
      </c>
      <c r="BB82" s="194" t="s">
        <v>107</v>
      </c>
      <c r="BC82" s="191" t="s">
        <v>108</v>
      </c>
      <c r="BD82" s="195">
        <f>IF(AY82=Datos!$C$63,Datos!$C$73,IF(AY82=Datos!$C$64,Datos!$C$74,IF(AY82=Datos!$C$65,Datos!$C$75,"Revisar")))+IF(AZ82=Datos!$D$63,Datos!$D$73,IF(AZ82=Datos!$D$64,Datos!$D$74,"Revisar"))+IF(BA82=Datos!$E$63,Datos!$E$73,IF(BA82=Datos!$E$64,Datos!$E$74,"Revisar"))+IF(BC82=Datos!$G$63,Datos!$G$73,IF(BC82=Datos!$G$64,Datos!$G$74,IF(BC82=Datos!$G$65,Datos!$G$75,"Revisar")))</f>
        <v>0.65</v>
      </c>
      <c r="BE82" s="195">
        <f>IF(AY82=Datos!$C$65,BD82,0)</f>
        <v>0</v>
      </c>
      <c r="BF82" s="195">
        <f>IF(OR(AY82=Datos!$C$63,AY82=Datos!$C$64),BD82,0)</f>
        <v>0.65</v>
      </c>
      <c r="BG82" s="450"/>
      <c r="BH82" s="450"/>
      <c r="BI82" s="450"/>
      <c r="BJ82" s="450"/>
      <c r="BK82" s="454"/>
      <c r="BL82" s="457"/>
      <c r="BM82" s="460"/>
      <c r="BN82" s="200"/>
      <c r="BO82" s="200"/>
      <c r="BP82" s="200"/>
      <c r="BQ82" s="200"/>
      <c r="BR82" s="201"/>
    </row>
    <row r="83" spans="1:70" ht="41.15" customHeight="1" thickBot="1" x14ac:dyDescent="0.4">
      <c r="A83" s="473"/>
      <c r="B83" s="476"/>
      <c r="C83" s="326" t="s">
        <v>244</v>
      </c>
      <c r="D83" s="461"/>
      <c r="E83" s="480"/>
      <c r="F83" s="461"/>
      <c r="G83" s="464"/>
      <c r="H83" s="464"/>
      <c r="I83" s="483"/>
      <c r="J83" s="483"/>
      <c r="K83" s="483"/>
      <c r="L83" s="486"/>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7"/>
      <c r="AK83" s="470"/>
      <c r="AL83" s="470"/>
      <c r="AM83" s="467"/>
      <c r="AN83" s="467"/>
      <c r="AO83" s="467"/>
      <c r="AP83" s="451"/>
      <c r="AQ83" s="451"/>
      <c r="AR83" s="451"/>
      <c r="AS83" s="442"/>
      <c r="AT83" s="445"/>
      <c r="AU83" s="448"/>
      <c r="AV83" s="203"/>
      <c r="AW83" s="204"/>
      <c r="AX83" s="204"/>
      <c r="AY83" s="205"/>
      <c r="AZ83" s="205"/>
      <c r="BA83" s="205"/>
      <c r="BB83" s="205"/>
      <c r="BC83" s="202"/>
      <c r="BD83" s="206" t="e">
        <f>IF(AY83=Datos!$C$63,Datos!$C$73,IF(AY83=Datos!$C$64,Datos!$C$74,IF(AY83=Datos!$C$65,Datos!$C$75,"Revisar")))+IF(AZ83=Datos!$D$63,Datos!$D$73,IF(AZ83=Datos!$D$64,Datos!$D$74,"Revisar"))+IF(BA83=Datos!$E$63,Datos!$E$73,IF(BA83=Datos!$E$64,Datos!$E$74,"Revisar"))+IF(BC83=Datos!$G$63,Datos!$G$73,IF(BC83=Datos!$G$64,Datos!$G$74,IF(BC83=Datos!$G$65,Datos!$G$75,"Revisar")))</f>
        <v>#VALUE!</v>
      </c>
      <c r="BE83" s="206">
        <f>IF(AY83=Datos!$C$65,BD83,0)</f>
        <v>0</v>
      </c>
      <c r="BF83" s="206">
        <f>IF(OR(AY83=Datos!$C$63,AY83=Datos!$C$64),BD83,0)</f>
        <v>0</v>
      </c>
      <c r="BG83" s="451"/>
      <c r="BH83" s="451"/>
      <c r="BI83" s="451"/>
      <c r="BJ83" s="451"/>
      <c r="BK83" s="455"/>
      <c r="BL83" s="458"/>
      <c r="BM83" s="461"/>
      <c r="BN83" s="207"/>
      <c r="BO83" s="207"/>
      <c r="BP83" s="207"/>
      <c r="BQ83" s="207"/>
      <c r="BR83" s="208"/>
    </row>
    <row r="84" spans="1:70" s="138" customFormat="1" ht="41.15" customHeight="1" thickBot="1" x14ac:dyDescent="0.35">
      <c r="A84" s="471">
        <v>3</v>
      </c>
      <c r="B84" s="474" t="s">
        <v>243</v>
      </c>
      <c r="C84" s="326" t="s">
        <v>244</v>
      </c>
      <c r="D84" s="477" t="s">
        <v>244</v>
      </c>
      <c r="E84" s="478" t="s">
        <v>245</v>
      </c>
      <c r="F84" s="477" t="s">
        <v>5</v>
      </c>
      <c r="G84" s="462" t="s">
        <v>93</v>
      </c>
      <c r="H84" s="462" t="s">
        <v>94</v>
      </c>
      <c r="I84" s="481" t="s">
        <v>271</v>
      </c>
      <c r="J84" s="481" t="s">
        <v>272</v>
      </c>
      <c r="K84" s="481" t="s">
        <v>273</v>
      </c>
      <c r="L84" s="484" t="str">
        <f>CONCATENATE(I84," ",J84," ",K84)</f>
        <v>Posibilidad de riesgo reputacional  por inoportunidad en la publicación del Régimen de Contabilidad Pública actualizado debido a falta de seguimiento de las actividades para actualizar el  Régimen de Contabilidad Pública con  las normas expedidas y los conceptos emitidos.</v>
      </c>
      <c r="M84" s="462" t="s">
        <v>98</v>
      </c>
      <c r="N84" s="462" t="s">
        <v>99</v>
      </c>
      <c r="O84" s="462" t="s">
        <v>100</v>
      </c>
      <c r="P84" s="462" t="s">
        <v>116</v>
      </c>
      <c r="Q84" s="462"/>
      <c r="R84" s="462"/>
      <c r="S84" s="462"/>
      <c r="T84" s="462"/>
      <c r="U84" s="462"/>
      <c r="V84" s="462"/>
      <c r="W84" s="462"/>
      <c r="X84" s="462"/>
      <c r="Y84" s="462"/>
      <c r="Z84" s="462"/>
      <c r="AA84" s="462"/>
      <c r="AB84" s="462"/>
      <c r="AC84" s="462"/>
      <c r="AD84" s="462"/>
      <c r="AE84" s="462"/>
      <c r="AF84" s="462"/>
      <c r="AG84" s="462"/>
      <c r="AH84" s="462"/>
      <c r="AI84" s="462"/>
      <c r="AJ84" s="465">
        <f>COUNTIF(Q84:AI87,"Si")</f>
        <v>0</v>
      </c>
      <c r="AK84" s="468">
        <f>IF((COUNTIF(P84:AI87,"Si"))&lt;=0,0,(IF((COUNTIF(P84:AI87,"Si"))&lt;=5,3,(IF(COUNTIF(P84:AI87,"Si")&lt;=11,4,5)))))</f>
        <v>0</v>
      </c>
      <c r="AL84" s="468">
        <f>IF((COUNTIF(P84:AI87,"Si"))&lt;=0,0,(IF((COUNTIF(P84:AI87,"Si"))&lt;=5,"MODERADO",(IF(COUNTIF(P84:AI87,"Si")&lt;=11,"ALTO","EXTREMO")))))</f>
        <v>0</v>
      </c>
      <c r="AM84" s="465">
        <v>4</v>
      </c>
      <c r="AN84" s="465"/>
      <c r="AO84" s="465" t="str">
        <f t="shared" ref="AO84" si="39">IF(AN84="Rara vez",1,(IF(AN84="Improbable",2,(IF(AN84="Posible",3,IF(AN84="Probable",4,IF(AN84="Seguro",5,"Revisar")))))))</f>
        <v>Revisar</v>
      </c>
      <c r="AP84" s="452">
        <f t="shared" ref="AP84" si="40">IF(F84="Corrupción",AO84,IF(AM84&lt;=2,1,IF(AM84&lt;=24,2,IF(AM84&lt;=500,3,IF(AM84&lt;=5000,4,IF(AM84&gt;5000,5,"Revisar"))))))</f>
        <v>2</v>
      </c>
      <c r="AQ84" s="452" t="str">
        <f t="shared" ref="AQ84" si="41">IF(F84="Corrupción",(IF(AP84=1,"Rara Vez",IF(AP84=2,"Improbable",IF(AP84=3,"Posible",IF(AP84=4,"Probable",IF(AP84=5,"Seguro","Revisar")))))),IF(AP84=1,"Muy Baja",IF(AP84=2,"Baja",IF(AP84=3,"Media",IF(AP84=4,"Alta","Muy Alta")))))</f>
        <v>Baja</v>
      </c>
      <c r="AR84" s="452">
        <f>IF(F84="Corrupción",AK84,(ROUND(((VLOOKUP(N84,Datos!$B$25:$C$29,2,FALSE)*Datos!$B$32)+(VLOOKUP(O84,Datos!$B$25:$C$29,2,FALSE)*Datos!$C$32)+(VLOOKUP(P84,Datos!$B$25:$C$29,2,FALSE)*Datos!$D$32))*5,0)))</f>
        <v>2</v>
      </c>
      <c r="AS84" s="440" t="str">
        <f>IF(AR84=1,"Insignificante",IF(AR84=2,"Menor",IF(AR84=3,"Moderado",IF(AR84=4,"Mayor","Catastrófico"))))</f>
        <v>Menor</v>
      </c>
      <c r="AT84" s="443">
        <f>_xlfn.NUMBERVALUE(CONCATENATE(AP84,AR84),"##")</f>
        <v>22</v>
      </c>
      <c r="AU84" s="446" t="str">
        <f>VLOOKUP(AT84,Datos!$I$37:$J$61,2,FALSE)</f>
        <v>MODERADO</v>
      </c>
      <c r="AV84" s="186" t="s">
        <v>274</v>
      </c>
      <c r="AW84" s="187" t="s">
        <v>275</v>
      </c>
      <c r="AX84" s="187" t="s">
        <v>276</v>
      </c>
      <c r="AY84" s="188" t="s">
        <v>104</v>
      </c>
      <c r="AZ84" s="188" t="s">
        <v>105</v>
      </c>
      <c r="BA84" s="188" t="s">
        <v>106</v>
      </c>
      <c r="BB84" s="188" t="s">
        <v>185</v>
      </c>
      <c r="BC84" s="185" t="s">
        <v>108</v>
      </c>
      <c r="BD84" s="145">
        <f>IF(AY84=Datos!$C$63,Datos!$C$73,IF(AY84=Datos!$C$64,Datos!$C$74,IF(AY84=Datos!$C$65,Datos!$C$75,"Revisar")))+IF(AZ84=Datos!$D$63,Datos!$D$73,IF(AZ84=Datos!$D$64,Datos!$D$74,"Revisar"))+IF(BA84=Datos!$E$63,Datos!$E$73,IF(BA84=Datos!$E$64,Datos!$E$74,"Revisar"))+IF(BC84=Datos!$G$63,Datos!$G$73,IF(BC84=Datos!$G$64,Datos!$G$74,IF(BC84=Datos!$G$65,Datos!$G$75,"Revisar")))</f>
        <v>0.65</v>
      </c>
      <c r="BE84" s="145">
        <f>IF(AY84=Datos!$C$65,BD84,0)</f>
        <v>0</v>
      </c>
      <c r="BF84" s="145">
        <f>IF(OR(AY84=Datos!$C$63,AY84=Datos!$C$64),BD84,0)</f>
        <v>0.65</v>
      </c>
      <c r="BG84" s="449">
        <f>IF(ROUND(AP84-SUM(BF84:BF87),0)&lt;=0,1,ROUND(AP84-SUM(BF84:BF87),0))</f>
        <v>1</v>
      </c>
      <c r="BH84" s="452" t="str">
        <f>IF(F84="Corrupción",(IF(BG84=1,"Rara Vez",IF(BG84=2,"Improbable",IF(BG84=3,"Posible",IF(BG84=4,"Probable","Seguro"))))),IF(BG84=1,"Muy Baja",IF(BG84=2,"Baja",IF(BG84=3,"Media",IF(BG84=4,"Alta","Muy Alta")))))</f>
        <v>Muy Baja</v>
      </c>
      <c r="BI84" s="449">
        <f>ROUND(AR84-SUM(BE84:BE87),0)</f>
        <v>2</v>
      </c>
      <c r="BJ84" s="449" t="str">
        <f>IF(BI84=1,"Insignificante",IF(BI84=2,"Menor",IF(BI84=3,"Moderado",IF(BI84=4,"Mayor","Catastrófico"))))</f>
        <v>Menor</v>
      </c>
      <c r="BK84" s="453">
        <f>_xlfn.NUMBERVALUE(CONCATENATE(BG84,BI84),"##")</f>
        <v>12</v>
      </c>
      <c r="BL84" s="456" t="str">
        <f>+VLOOKUP(BK84,Datos!$I$37:$J$65,2,FALSE)</f>
        <v>BAJO</v>
      </c>
      <c r="BM84" s="459" t="s">
        <v>122</v>
      </c>
      <c r="BN84" s="189"/>
      <c r="BO84" s="185"/>
      <c r="BP84" s="185"/>
      <c r="BQ84" s="185"/>
      <c r="BR84" s="190"/>
    </row>
    <row r="85" spans="1:70" ht="41.15" customHeight="1" thickBot="1" x14ac:dyDescent="0.4">
      <c r="A85" s="472"/>
      <c r="B85" s="475"/>
      <c r="C85" s="326" t="s">
        <v>244</v>
      </c>
      <c r="D85" s="460"/>
      <c r="E85" s="479"/>
      <c r="F85" s="460"/>
      <c r="G85" s="463"/>
      <c r="H85" s="463"/>
      <c r="I85" s="482"/>
      <c r="J85" s="482"/>
      <c r="K85" s="482"/>
      <c r="L85" s="485"/>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6"/>
      <c r="AK85" s="469"/>
      <c r="AL85" s="469"/>
      <c r="AM85" s="466"/>
      <c r="AN85" s="466"/>
      <c r="AO85" s="466"/>
      <c r="AP85" s="450"/>
      <c r="AQ85" s="450"/>
      <c r="AR85" s="450"/>
      <c r="AS85" s="441"/>
      <c r="AT85" s="444"/>
      <c r="AU85" s="447"/>
      <c r="AV85" s="192"/>
      <c r="AW85" s="245"/>
      <c r="AX85" s="245"/>
      <c r="AY85" s="194"/>
      <c r="AZ85" s="194"/>
      <c r="BA85" s="194"/>
      <c r="BB85" s="194"/>
      <c r="BC85" s="191"/>
      <c r="BD85" s="195" t="e">
        <f>IF(AY85=Datos!$C$63,Datos!$C$73,IF(AY85=Datos!$C$64,Datos!$C$74,IF(AY85=Datos!$C$65,Datos!$C$75,"Revisar")))+IF(AZ85=Datos!$D$63,Datos!$D$73,IF(AZ85=Datos!$D$64,Datos!$D$74,"Revisar"))+IF(BA85=Datos!$E$63,Datos!$E$73,IF(BA85=Datos!$E$64,Datos!$E$74,"Revisar"))+IF(BC85=Datos!$G$63,Datos!$G$73,IF(BC85=Datos!$G$64,Datos!$G$74,IF(BC85=Datos!$G$65,Datos!$G$75,"Revisar")))</f>
        <v>#VALUE!</v>
      </c>
      <c r="BE85" s="195">
        <f>IF(AY85=Datos!$C$65,BD85,0)</f>
        <v>0</v>
      </c>
      <c r="BF85" s="195">
        <f>IF(OR(AY85=Datos!$C$63,AY85=Datos!$C$64),BD85,0)</f>
        <v>0</v>
      </c>
      <c r="BG85" s="450"/>
      <c r="BH85" s="450"/>
      <c r="BI85" s="450"/>
      <c r="BJ85" s="450"/>
      <c r="BK85" s="454"/>
      <c r="BL85" s="457"/>
      <c r="BM85" s="460"/>
      <c r="BN85" s="196"/>
      <c r="BO85" s="191"/>
      <c r="BP85" s="191"/>
      <c r="BQ85" s="191"/>
      <c r="BR85" s="197"/>
    </row>
    <row r="86" spans="1:70" ht="41.15" customHeight="1" thickBot="1" x14ac:dyDescent="0.4">
      <c r="A86" s="472"/>
      <c r="B86" s="475"/>
      <c r="C86" s="326" t="s">
        <v>244</v>
      </c>
      <c r="D86" s="460"/>
      <c r="E86" s="479"/>
      <c r="F86" s="460"/>
      <c r="G86" s="463"/>
      <c r="H86" s="463"/>
      <c r="I86" s="482"/>
      <c r="J86" s="482"/>
      <c r="K86" s="482"/>
      <c r="L86" s="485"/>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6"/>
      <c r="AK86" s="469"/>
      <c r="AL86" s="469"/>
      <c r="AM86" s="466"/>
      <c r="AN86" s="466"/>
      <c r="AO86" s="466"/>
      <c r="AP86" s="450"/>
      <c r="AQ86" s="450"/>
      <c r="AR86" s="450"/>
      <c r="AS86" s="441"/>
      <c r="AT86" s="444"/>
      <c r="AU86" s="447"/>
      <c r="AV86" s="199"/>
      <c r="AW86" s="193"/>
      <c r="AX86" s="193"/>
      <c r="AY86" s="194"/>
      <c r="AZ86" s="194"/>
      <c r="BA86" s="194"/>
      <c r="BB86" s="194"/>
      <c r="BC86" s="191"/>
      <c r="BD86" s="195" t="e">
        <f>IF(AY86=Datos!$C$63,Datos!$C$73,IF(AY86=Datos!$C$64,Datos!$C$74,IF(AY86=Datos!$C$65,Datos!$C$75,"Revisar")))+IF(AZ86=Datos!$D$63,Datos!$D$73,IF(AZ86=Datos!$D$64,Datos!$D$74,"Revisar"))+IF(BA86=Datos!$E$63,Datos!$E$73,IF(BA86=Datos!$E$64,Datos!$E$74,"Revisar"))+IF(BC86=Datos!$G$63,Datos!$G$73,IF(BC86=Datos!$G$64,Datos!$G$74,IF(BC86=Datos!$G$65,Datos!$G$75,"Revisar")))</f>
        <v>#VALUE!</v>
      </c>
      <c r="BE86" s="195">
        <f>IF(AY86=Datos!$C$65,BD86,0)</f>
        <v>0</v>
      </c>
      <c r="BF86" s="195">
        <f>IF(OR(AY86=Datos!$C$63,AY86=Datos!$C$64),BD86,0)</f>
        <v>0</v>
      </c>
      <c r="BG86" s="450"/>
      <c r="BH86" s="450"/>
      <c r="BI86" s="450"/>
      <c r="BJ86" s="450"/>
      <c r="BK86" s="454"/>
      <c r="BL86" s="457"/>
      <c r="BM86" s="460"/>
      <c r="BN86" s="200"/>
      <c r="BO86" s="200"/>
      <c r="BP86" s="200"/>
      <c r="BQ86" s="200"/>
      <c r="BR86" s="201"/>
    </row>
    <row r="87" spans="1:70" ht="41.15" customHeight="1" thickBot="1" x14ac:dyDescent="0.4">
      <c r="A87" s="473"/>
      <c r="B87" s="476"/>
      <c r="C87" s="326" t="s">
        <v>244</v>
      </c>
      <c r="D87" s="461"/>
      <c r="E87" s="480"/>
      <c r="F87" s="461"/>
      <c r="G87" s="464"/>
      <c r="H87" s="464"/>
      <c r="I87" s="483"/>
      <c r="J87" s="483"/>
      <c r="K87" s="483"/>
      <c r="L87" s="486"/>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7"/>
      <c r="AK87" s="470"/>
      <c r="AL87" s="470"/>
      <c r="AM87" s="467"/>
      <c r="AN87" s="467"/>
      <c r="AO87" s="467"/>
      <c r="AP87" s="451"/>
      <c r="AQ87" s="451"/>
      <c r="AR87" s="451"/>
      <c r="AS87" s="442"/>
      <c r="AT87" s="445"/>
      <c r="AU87" s="448"/>
      <c r="AV87" s="203"/>
      <c r="AW87" s="204"/>
      <c r="AX87" s="204"/>
      <c r="AY87" s="205"/>
      <c r="AZ87" s="205"/>
      <c r="BA87" s="205"/>
      <c r="BB87" s="205"/>
      <c r="BC87" s="202"/>
      <c r="BD87" s="206" t="e">
        <f>IF(AY87=Datos!$C$63,Datos!$C$73,IF(AY87=Datos!$C$64,Datos!$C$74,IF(AY87=Datos!$C$65,Datos!$C$75,"Revisar")))+IF(AZ87=Datos!$D$63,Datos!$D$73,IF(AZ87=Datos!$D$64,Datos!$D$74,"Revisar"))+IF(BA87=Datos!$E$63,Datos!$E$73,IF(BA87=Datos!$E$64,Datos!$E$74,"Revisar"))+IF(BC87=Datos!$G$63,Datos!$G$73,IF(BC87=Datos!$G$64,Datos!$G$74,IF(BC87=Datos!$G$65,Datos!$G$75,"Revisar")))</f>
        <v>#VALUE!</v>
      </c>
      <c r="BE87" s="206">
        <f>IF(AY87=Datos!$C$65,BD87,0)</f>
        <v>0</v>
      </c>
      <c r="BF87" s="206">
        <f>IF(OR(AY87=Datos!$C$63,AY87=Datos!$C$64),BD87,0)</f>
        <v>0</v>
      </c>
      <c r="BG87" s="451"/>
      <c r="BH87" s="451"/>
      <c r="BI87" s="451"/>
      <c r="BJ87" s="451"/>
      <c r="BK87" s="455"/>
      <c r="BL87" s="458"/>
      <c r="BM87" s="461"/>
      <c r="BN87" s="207"/>
      <c r="BO87" s="207"/>
      <c r="BP87" s="207"/>
      <c r="BQ87" s="207"/>
      <c r="BR87" s="208"/>
    </row>
    <row r="88" spans="1:70" s="138" customFormat="1" ht="41.15" customHeight="1" thickBot="1" x14ac:dyDescent="0.35">
      <c r="A88" s="471">
        <v>4</v>
      </c>
      <c r="B88" s="474" t="s">
        <v>243</v>
      </c>
      <c r="C88" s="326" t="s">
        <v>244</v>
      </c>
      <c r="D88" s="477" t="s">
        <v>244</v>
      </c>
      <c r="E88" s="478" t="s">
        <v>245</v>
      </c>
      <c r="F88" s="477" t="s">
        <v>5</v>
      </c>
      <c r="G88" s="462" t="s">
        <v>93</v>
      </c>
      <c r="H88" s="462" t="s">
        <v>94</v>
      </c>
      <c r="I88" s="481" t="s">
        <v>142</v>
      </c>
      <c r="J88" s="481" t="s">
        <v>277</v>
      </c>
      <c r="K88" s="481" t="s">
        <v>278</v>
      </c>
      <c r="L88" s="484" t="str">
        <f>CONCATENATE(I88," ",J88," ",K88)</f>
        <v>Posibilidad de afectación operacional y reputacional por desacierto en la formulación del Plan Nacional de Capacitación  debido a que el Plan no responda a las necesidades de capacitación de los clientes internos y externos</v>
      </c>
      <c r="M88" s="462" t="s">
        <v>98</v>
      </c>
      <c r="N88" s="462" t="s">
        <v>99</v>
      </c>
      <c r="O88" s="462" t="s">
        <v>116</v>
      </c>
      <c r="P88" s="462" t="s">
        <v>116</v>
      </c>
      <c r="Q88" s="462"/>
      <c r="R88" s="462"/>
      <c r="S88" s="462"/>
      <c r="T88" s="462"/>
      <c r="U88" s="462"/>
      <c r="V88" s="462"/>
      <c r="W88" s="462"/>
      <c r="X88" s="462"/>
      <c r="Y88" s="462"/>
      <c r="Z88" s="462"/>
      <c r="AA88" s="462"/>
      <c r="AB88" s="462"/>
      <c r="AC88" s="462"/>
      <c r="AD88" s="462"/>
      <c r="AE88" s="462"/>
      <c r="AF88" s="462"/>
      <c r="AG88" s="462"/>
      <c r="AH88" s="462"/>
      <c r="AI88" s="462"/>
      <c r="AJ88" s="465">
        <f>COUNTIF(Q88:AI91,"Si")</f>
        <v>0</v>
      </c>
      <c r="AK88" s="468">
        <f>IF((COUNTIF(P88:AI91,"Si"))&lt;=0,0,(IF((COUNTIF(P88:AI91,"Si"))&lt;=5,3,(IF(COUNTIF(P88:AI91,"Si")&lt;=11,4,5)))))</f>
        <v>0</v>
      </c>
      <c r="AL88" s="468">
        <f>IF((COUNTIF(P88:AI91,"Si"))&lt;=0,0,(IF((COUNTIF(P88:AI91,"Si"))&lt;=5,"MODERADO",(IF(COUNTIF(P88:AI91,"Si")&lt;=11,"ALTO","EXTREMO")))))</f>
        <v>0</v>
      </c>
      <c r="AM88" s="465">
        <v>1</v>
      </c>
      <c r="AN88" s="465"/>
      <c r="AO88" s="465" t="str">
        <f t="shared" ref="AO88" si="42">IF(AN88="Rara vez",1,(IF(AN88="Improbable",2,(IF(AN88="Posible",3,IF(AN88="Probable",4,IF(AN88="Seguro",5,"Revisar")))))))</f>
        <v>Revisar</v>
      </c>
      <c r="AP88" s="452">
        <f t="shared" ref="AP88" si="43">IF(F88="Corrupción",AO88,IF(AM88&lt;=2,1,IF(AM88&lt;=24,2,IF(AM88&lt;=500,3,IF(AM88&lt;=5000,4,IF(AM88&gt;5000,5,"Revisar"))))))</f>
        <v>1</v>
      </c>
      <c r="AQ88" s="452" t="str">
        <f t="shared" ref="AQ88" si="44">IF(F88="Corrupción",(IF(AP88=1,"Rara Vez",IF(AP88=2,"Improbable",IF(AP88=3,"Posible",IF(AP88=4,"Probable",IF(AP88=5,"Seguro","Revisar")))))),IF(AP88=1,"Muy Baja",IF(AP88=2,"Baja",IF(AP88=3,"Media",IF(AP88=4,"Alta","Muy Alta")))))</f>
        <v>Muy Baja</v>
      </c>
      <c r="AR88" s="452">
        <f>IF(F88="Corrupción",AK88,(ROUND(((VLOOKUP(N88,Datos!$B$25:$C$29,2,FALSE)*Datos!$B$32)+(VLOOKUP(O88,Datos!$B$25:$C$29,2,FALSE)*Datos!$C$32)+(VLOOKUP(P88,Datos!$B$25:$C$29,2,FALSE)*Datos!$D$32))*5,0)))</f>
        <v>2</v>
      </c>
      <c r="AS88" s="440" t="str">
        <f>IF(AR88=1,"Insignificante",IF(AR88=2,"Menor",IF(AR88=3,"Moderado",IF(AR88=4,"Mayor","Catastrófico"))))</f>
        <v>Menor</v>
      </c>
      <c r="AT88" s="443">
        <f>_xlfn.NUMBERVALUE(CONCATENATE(AP88,AR88),"##")</f>
        <v>12</v>
      </c>
      <c r="AU88" s="446" t="str">
        <f>VLOOKUP(AT88,Datos!$I$37:$J$61,2,FALSE)</f>
        <v>BAJO</v>
      </c>
      <c r="AV88" s="186" t="s">
        <v>279</v>
      </c>
      <c r="AW88" s="187" t="s">
        <v>280</v>
      </c>
      <c r="AX88" s="187" t="s">
        <v>281</v>
      </c>
      <c r="AY88" s="188" t="s">
        <v>104</v>
      </c>
      <c r="AZ88" s="188" t="s">
        <v>105</v>
      </c>
      <c r="BA88" s="188" t="s">
        <v>106</v>
      </c>
      <c r="BB88" s="188" t="s">
        <v>121</v>
      </c>
      <c r="BC88" s="185" t="s">
        <v>108</v>
      </c>
      <c r="BD88" s="145">
        <f>IF(AY88=Datos!$C$63,Datos!$C$73,IF(AY88=Datos!$C$64,Datos!$C$74,IF(AY88=Datos!$C$65,Datos!$C$75,"Revisar")))+IF(AZ88=Datos!$D$63,Datos!$D$73,IF(AZ88=Datos!$D$64,Datos!$D$74,"Revisar"))+IF(BA88=Datos!$E$63,Datos!$E$73,IF(BA88=Datos!$E$64,Datos!$E$74,"Revisar"))+IF(BC88=Datos!$G$63,Datos!$G$73,IF(BC88=Datos!$G$64,Datos!$G$74,IF(BC88=Datos!$G$65,Datos!$G$75,"Revisar")))</f>
        <v>0.65</v>
      </c>
      <c r="BE88" s="145">
        <f>IF(AY88=Datos!$C$65,BD88,0)</f>
        <v>0</v>
      </c>
      <c r="BF88" s="145">
        <f>IF(OR(AY88=Datos!$C$63,AY88=Datos!$C$64),BD88,0)</f>
        <v>0.65</v>
      </c>
      <c r="BG88" s="449">
        <f>IF(ROUND(AP88-SUM(BF88:BF91),0)&lt;=0,1,ROUND(AP88-SUM(BF88:BF91),0))</f>
        <v>1</v>
      </c>
      <c r="BH88" s="452" t="str">
        <f>IF(F88="Corrupción",(IF(BG88=1,"Rara Vez",IF(BG88=2,"Improbable",IF(BG88=3,"Posible",IF(BG88=4,"Probable","Seguro"))))),IF(BG88=1,"Muy Baja",IF(BG88=2,"Baja",IF(BG88=3,"Media",IF(BG88=4,"Alta","Muy Alta")))))</f>
        <v>Muy Baja</v>
      </c>
      <c r="BI88" s="449">
        <f>ROUND(AR88-SUM(BE88:BE91),0)</f>
        <v>2</v>
      </c>
      <c r="BJ88" s="449" t="str">
        <f>IF(BI88=1,"Insignificante",IF(BI88=2,"Menor",IF(BI88=3,"Moderado",IF(BI88=4,"Mayor","Catastrófico"))))</f>
        <v>Menor</v>
      </c>
      <c r="BK88" s="453">
        <f>_xlfn.NUMBERVALUE(CONCATENATE(BG88,BI88),"##")</f>
        <v>12</v>
      </c>
      <c r="BL88" s="456" t="str">
        <f>+VLOOKUP(BK88,Datos!$I$37:$J$65,2,FALSE)</f>
        <v>BAJO</v>
      </c>
      <c r="BM88" s="459" t="s">
        <v>122</v>
      </c>
      <c r="BN88" s="189"/>
      <c r="BO88" s="185"/>
      <c r="BP88" s="185"/>
      <c r="BQ88" s="185"/>
      <c r="BR88" s="190"/>
    </row>
    <row r="89" spans="1:70" ht="41.15" customHeight="1" thickBot="1" x14ac:dyDescent="0.4">
      <c r="A89" s="472"/>
      <c r="B89" s="475"/>
      <c r="C89" s="326" t="s">
        <v>244</v>
      </c>
      <c r="D89" s="460"/>
      <c r="E89" s="479"/>
      <c r="F89" s="460"/>
      <c r="G89" s="463"/>
      <c r="H89" s="463"/>
      <c r="I89" s="482"/>
      <c r="J89" s="482"/>
      <c r="K89" s="482"/>
      <c r="L89" s="485"/>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6"/>
      <c r="AK89" s="469"/>
      <c r="AL89" s="469"/>
      <c r="AM89" s="466"/>
      <c r="AN89" s="466"/>
      <c r="AO89" s="466"/>
      <c r="AP89" s="450"/>
      <c r="AQ89" s="450"/>
      <c r="AR89" s="450"/>
      <c r="AS89" s="441"/>
      <c r="AT89" s="444"/>
      <c r="AU89" s="447"/>
      <c r="AV89" s="192"/>
      <c r="AW89" s="193"/>
      <c r="AX89" s="193"/>
      <c r="AY89" s="194"/>
      <c r="AZ89" s="194"/>
      <c r="BA89" s="194"/>
      <c r="BB89" s="194"/>
      <c r="BC89" s="191"/>
      <c r="BD89" s="195" t="e">
        <f>IF(AY89=Datos!$C$63,Datos!$C$73,IF(AY89=Datos!$C$64,Datos!$C$74,IF(AY89=Datos!$C$65,Datos!$C$75,"Revisar")))+IF(AZ89=Datos!$D$63,Datos!$D$73,IF(AZ89=Datos!$D$64,Datos!$D$74,"Revisar"))+IF(BA89=Datos!$E$63,Datos!$E$73,IF(BA89=Datos!$E$64,Datos!$E$74,"Revisar"))+IF(BC89=Datos!$G$63,Datos!$G$73,IF(BC89=Datos!$G$64,Datos!$G$74,IF(BC89=Datos!$G$65,Datos!$G$75,"Revisar")))</f>
        <v>#VALUE!</v>
      </c>
      <c r="BE89" s="195">
        <f>IF(AY89=Datos!$C$65,BD89,0)</f>
        <v>0</v>
      </c>
      <c r="BF89" s="195">
        <f>IF(OR(AY89=Datos!$C$63,AY89=Datos!$C$64),BD89,0)</f>
        <v>0</v>
      </c>
      <c r="BG89" s="450"/>
      <c r="BH89" s="450"/>
      <c r="BI89" s="450"/>
      <c r="BJ89" s="450"/>
      <c r="BK89" s="454"/>
      <c r="BL89" s="457"/>
      <c r="BM89" s="460"/>
      <c r="BN89" s="196"/>
      <c r="BO89" s="191"/>
      <c r="BP89" s="191"/>
      <c r="BQ89" s="191"/>
      <c r="BR89" s="197"/>
    </row>
    <row r="90" spans="1:70" ht="41.15" customHeight="1" thickBot="1" x14ac:dyDescent="0.4">
      <c r="A90" s="472"/>
      <c r="B90" s="475"/>
      <c r="C90" s="326" t="s">
        <v>244</v>
      </c>
      <c r="D90" s="460"/>
      <c r="E90" s="479"/>
      <c r="F90" s="460"/>
      <c r="G90" s="463"/>
      <c r="H90" s="463"/>
      <c r="I90" s="482"/>
      <c r="J90" s="482"/>
      <c r="K90" s="482"/>
      <c r="L90" s="485"/>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6"/>
      <c r="AK90" s="469"/>
      <c r="AL90" s="469"/>
      <c r="AM90" s="466"/>
      <c r="AN90" s="466"/>
      <c r="AO90" s="466"/>
      <c r="AP90" s="450"/>
      <c r="AQ90" s="450"/>
      <c r="AR90" s="450"/>
      <c r="AS90" s="441"/>
      <c r="AT90" s="444"/>
      <c r="AU90" s="447"/>
      <c r="AV90" s="199"/>
      <c r="AW90" s="193"/>
      <c r="AX90" s="193"/>
      <c r="AY90" s="194"/>
      <c r="AZ90" s="194"/>
      <c r="BA90" s="194"/>
      <c r="BB90" s="194"/>
      <c r="BC90" s="191"/>
      <c r="BD90" s="195" t="e">
        <f>IF(AY90=Datos!$C$63,Datos!$C$73,IF(AY90=Datos!$C$64,Datos!$C$74,IF(AY90=Datos!$C$65,Datos!$C$75,"Revisar")))+IF(AZ90=Datos!$D$63,Datos!$D$73,IF(AZ90=Datos!$D$64,Datos!$D$74,"Revisar"))+IF(BA90=Datos!$E$63,Datos!$E$73,IF(BA90=Datos!$E$64,Datos!$E$74,"Revisar"))+IF(BC90=Datos!$G$63,Datos!$G$73,IF(BC90=Datos!$G$64,Datos!$G$74,IF(BC90=Datos!$G$65,Datos!$G$75,"Revisar")))</f>
        <v>#VALUE!</v>
      </c>
      <c r="BE90" s="195">
        <f>IF(AY90=Datos!$C$65,BD90,0)</f>
        <v>0</v>
      </c>
      <c r="BF90" s="195">
        <f>IF(OR(AY90=Datos!$C$63,AY90=Datos!$C$64),BD90,0)</f>
        <v>0</v>
      </c>
      <c r="BG90" s="450"/>
      <c r="BH90" s="450"/>
      <c r="BI90" s="450"/>
      <c r="BJ90" s="450"/>
      <c r="BK90" s="454"/>
      <c r="BL90" s="457"/>
      <c r="BM90" s="460"/>
      <c r="BN90" s="200"/>
      <c r="BO90" s="200"/>
      <c r="BP90" s="200"/>
      <c r="BQ90" s="200"/>
      <c r="BR90" s="201"/>
    </row>
    <row r="91" spans="1:70" ht="41.15" customHeight="1" thickBot="1" x14ac:dyDescent="0.4">
      <c r="A91" s="473"/>
      <c r="B91" s="476"/>
      <c r="C91" s="326" t="s">
        <v>244</v>
      </c>
      <c r="D91" s="461"/>
      <c r="E91" s="480"/>
      <c r="F91" s="461"/>
      <c r="G91" s="464"/>
      <c r="H91" s="464"/>
      <c r="I91" s="483"/>
      <c r="J91" s="483"/>
      <c r="K91" s="483"/>
      <c r="L91" s="486"/>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7"/>
      <c r="AK91" s="470"/>
      <c r="AL91" s="470"/>
      <c r="AM91" s="467"/>
      <c r="AN91" s="467"/>
      <c r="AO91" s="467"/>
      <c r="AP91" s="451"/>
      <c r="AQ91" s="451"/>
      <c r="AR91" s="451"/>
      <c r="AS91" s="442"/>
      <c r="AT91" s="445"/>
      <c r="AU91" s="448"/>
      <c r="AV91" s="203"/>
      <c r="AW91" s="204"/>
      <c r="AX91" s="204"/>
      <c r="AY91" s="205"/>
      <c r="AZ91" s="205"/>
      <c r="BA91" s="205"/>
      <c r="BB91" s="205"/>
      <c r="BC91" s="202"/>
      <c r="BD91" s="206" t="e">
        <f>IF(AY91=Datos!$C$63,Datos!$C$73,IF(AY91=Datos!$C$64,Datos!$C$74,IF(AY91=Datos!$C$65,Datos!$C$75,"Revisar")))+IF(AZ91=Datos!$D$63,Datos!$D$73,IF(AZ91=Datos!$D$64,Datos!$D$74,"Revisar"))+IF(BA91=Datos!$E$63,Datos!$E$73,IF(BA91=Datos!$E$64,Datos!$E$74,"Revisar"))+IF(BC91=Datos!$G$63,Datos!$G$73,IF(BC91=Datos!$G$64,Datos!$G$74,IF(BC91=Datos!$G$65,Datos!$G$75,"Revisar")))</f>
        <v>#VALUE!</v>
      </c>
      <c r="BE91" s="206">
        <f>IF(AY91=Datos!$C$65,BD91,0)</f>
        <v>0</v>
      </c>
      <c r="BF91" s="206">
        <f>IF(OR(AY91=Datos!$C$63,AY91=Datos!$C$64),BD91,0)</f>
        <v>0</v>
      </c>
      <c r="BG91" s="451"/>
      <c r="BH91" s="451"/>
      <c r="BI91" s="451"/>
      <c r="BJ91" s="451"/>
      <c r="BK91" s="455"/>
      <c r="BL91" s="458"/>
      <c r="BM91" s="461"/>
      <c r="BN91" s="207"/>
      <c r="BO91" s="207"/>
      <c r="BP91" s="207"/>
      <c r="BQ91" s="207"/>
      <c r="BR91" s="208"/>
    </row>
    <row r="92" spans="1:70" s="138" customFormat="1" ht="41.15" customHeight="1" thickBot="1" x14ac:dyDescent="0.35">
      <c r="A92" s="471">
        <v>1</v>
      </c>
      <c r="B92" s="474" t="s">
        <v>282</v>
      </c>
      <c r="C92" s="326" t="s">
        <v>283</v>
      </c>
      <c r="D92" s="477" t="s">
        <v>283</v>
      </c>
      <c r="E92" s="478" t="s">
        <v>284</v>
      </c>
      <c r="F92" s="477" t="s">
        <v>5</v>
      </c>
      <c r="G92" s="462" t="s">
        <v>93</v>
      </c>
      <c r="H92" s="462" t="s">
        <v>94</v>
      </c>
      <c r="I92" s="481" t="s">
        <v>95</v>
      </c>
      <c r="J92" s="481" t="s">
        <v>285</v>
      </c>
      <c r="K92" s="481" t="s">
        <v>286</v>
      </c>
      <c r="L92" s="484" t="str">
        <f>CONCATENATE(I92," ",J92," ",K92)</f>
        <v>Posibilidad de afectación reputacional por el incumplimiento en la cobertura necesaria para generar el Estado de Situación Financiera  y  de Resultados Consolidados debido a limitaciones en el talento humano y en disponibilidad de recursos económicos, así como por cese de operaciones de la entidad sin información previa a la CGN</v>
      </c>
      <c r="M92" s="462" t="s">
        <v>98</v>
      </c>
      <c r="N92" s="462" t="s">
        <v>99</v>
      </c>
      <c r="O92" s="462" t="s">
        <v>99</v>
      </c>
      <c r="P92" s="462" t="s">
        <v>116</v>
      </c>
      <c r="Q92" s="462"/>
      <c r="R92" s="462"/>
      <c r="S92" s="462"/>
      <c r="T92" s="462"/>
      <c r="U92" s="462"/>
      <c r="V92" s="462"/>
      <c r="W92" s="462"/>
      <c r="X92" s="462"/>
      <c r="Y92" s="462"/>
      <c r="Z92" s="462"/>
      <c r="AA92" s="462"/>
      <c r="AB92" s="462"/>
      <c r="AC92" s="462"/>
      <c r="AD92" s="462"/>
      <c r="AE92" s="462"/>
      <c r="AF92" s="462"/>
      <c r="AG92" s="462"/>
      <c r="AH92" s="462"/>
      <c r="AI92" s="462"/>
      <c r="AJ92" s="465">
        <f>COUNTIF(Q92:AI95,"Si")</f>
        <v>0</v>
      </c>
      <c r="AK92" s="468">
        <f>IF((COUNTIF(P92:AI95,"Si"))&lt;=0,0,(IF((COUNTIF(P92:AI95,"Si"))&lt;=5,3,(IF(COUNTIF(P92:AI95,"Si")&lt;=11,4,5)))))</f>
        <v>0</v>
      </c>
      <c r="AL92" s="468">
        <f>IF((COUNTIF(P92:AI95,"Si"))&lt;=0,0,(IF((COUNTIF(P92:AI95,"Si"))&lt;=5,"MODERADO",(IF(COUNTIF(P92:AI95,"Si")&lt;=11,"ALTO","EXTREMO")))))</f>
        <v>0</v>
      </c>
      <c r="AM92" s="465">
        <v>4</v>
      </c>
      <c r="AN92" s="465"/>
      <c r="AO92" s="465" t="str">
        <f>IF(AN92="Rara vez",1,(IF(AN92="Improbable",2,(IF(AN92="Posible",3,IF(AN92="Probable",4,IF(AN92="Seguro",5,"Revisar")))))))</f>
        <v>Revisar</v>
      </c>
      <c r="AP92" s="452">
        <f>IF(F92="Corrupción",AO92,IF(AM92&lt;=2,1,IF(AM92&lt;=24,2,IF(AM92&lt;=500,3,IF(AM92&lt;=5000,4,IF(AM92&gt;5000,5,"Revisar"))))))</f>
        <v>2</v>
      </c>
      <c r="AQ92" s="452" t="str">
        <f>IF(F92="Corrupción",(IF(AP92=1,"Rara Vez",IF(AP92=2,"Improbable",IF(AP92=3,"Posible",IF(AP92=4,"Probable",IF(AP92=5,"Seguro","Revisar")))))),IF(AP92=1,"Muy Baja",IF(AP92=2,"Baja",IF(AP92=3,"Media",IF(AP92=4,"Alta","Muy Alta")))))</f>
        <v>Baja</v>
      </c>
      <c r="AR92" s="452">
        <f>IF(F92="Corrupción",AK92,(ROUND(((VLOOKUP(N92,Datos!$B$25:$C$29,2,FALSE)*Datos!$B$32)+(VLOOKUP(O92,Datos!$B$25:$C$29,2,FALSE)*Datos!$C$32)+(VLOOKUP(P92,Datos!$B$25:$C$29,2,FALSE)*Datos!$D$32))*5,0)))</f>
        <v>2</v>
      </c>
      <c r="AS92" s="440" t="str">
        <f>IF(AR92=1,"Insignificante",IF(AR92=2,"Menor",IF(AR92=3,"Moderado",IF(AR92=4,"Mayor","Catastrófico"))))</f>
        <v>Menor</v>
      </c>
      <c r="AT92" s="443">
        <f>_xlfn.NUMBERVALUE(CONCATENATE(AP92,AR92),"##")</f>
        <v>22</v>
      </c>
      <c r="AU92" s="446" t="str">
        <f>VLOOKUP(AT92,Datos!$I$37:$J$61,2,FALSE)</f>
        <v>MODERADO</v>
      </c>
      <c r="AV92" s="235" t="s">
        <v>287</v>
      </c>
      <c r="AW92" s="236" t="s">
        <v>288</v>
      </c>
      <c r="AX92" s="236" t="s">
        <v>289</v>
      </c>
      <c r="AY92" s="188" t="s">
        <v>104</v>
      </c>
      <c r="AZ92" s="188" t="s">
        <v>105</v>
      </c>
      <c r="BA92" s="188" t="s">
        <v>106</v>
      </c>
      <c r="BB92" s="188" t="s">
        <v>185</v>
      </c>
      <c r="BC92" s="185" t="s">
        <v>108</v>
      </c>
      <c r="BD92" s="145">
        <f>IF(AY92=Datos!$C$63,Datos!$C$73,IF(AY92=Datos!$C$64,Datos!$C$74,IF(AY92=Datos!$C$65,Datos!$C$75,"Revisar")))+IF(AZ92=Datos!$D$63,Datos!$D$73,IF(AZ92=Datos!$D$64,Datos!$D$74,"Revisar"))+IF(BA92=Datos!$E$63,Datos!$E$73,IF(BA92=Datos!$E$64,Datos!$E$74,"Revisar"))+IF(BC92=Datos!$G$63,Datos!$G$73,IF(BC92=Datos!$G$64,Datos!$G$74,IF(BC92=Datos!$G$65,Datos!$G$75,"Revisar")))</f>
        <v>0.65</v>
      </c>
      <c r="BE92" s="145">
        <f>IF(AY92=Datos!$C$65,BD92,0)</f>
        <v>0</v>
      </c>
      <c r="BF92" s="145">
        <f>IF(OR(AY92=Datos!$C$63,AY92=Datos!$C$64),BD92,0)</f>
        <v>0.65</v>
      </c>
      <c r="BG92" s="449">
        <f>IF(ROUND(AP92-SUM(BF92:BF95),0)&lt;=0,1,ROUND(AP92-SUM(BF92:BF95),0))</f>
        <v>1</v>
      </c>
      <c r="BH92" s="452" t="str">
        <f>IF(F92="Corrupción",(IF(BG92=1,"Rara Vez",IF(BG92=2,"Improbable",IF(BG92=3,"Posible",IF(BG92=4,"Probable","Seguro"))))),IF(BG92=1,"Muy Baja",IF(BG92=2,"Baja",IF(BG92=3,"Media",IF(BG92=4,"Alta","Muy Alta")))))</f>
        <v>Muy Baja</v>
      </c>
      <c r="BI92" s="449">
        <f>ROUND(AR92-SUM(BE92:BE95),0)</f>
        <v>2</v>
      </c>
      <c r="BJ92" s="449" t="str">
        <f>IF(BI92=1,"Insignificante",IF(BI92=2,"Menor",IF(BI92=3,"Moderado",IF(BI92=4,"Mayor","Catastrófico"))))</f>
        <v>Menor</v>
      </c>
      <c r="BK92" s="453">
        <f>_xlfn.NUMBERVALUE(CONCATENATE(BG92,BI92),"##")</f>
        <v>12</v>
      </c>
      <c r="BL92" s="456" t="str">
        <f>+VLOOKUP(BK92,Datos!$I$37:$J$65,2,FALSE)</f>
        <v>BAJO</v>
      </c>
      <c r="BM92" s="459" t="s">
        <v>122</v>
      </c>
      <c r="BN92" s="189"/>
      <c r="BO92" s="185"/>
      <c r="BP92" s="185"/>
      <c r="BQ92" s="185"/>
      <c r="BR92" s="190"/>
    </row>
    <row r="93" spans="1:70" ht="41.15" customHeight="1" thickBot="1" x14ac:dyDescent="0.4">
      <c r="A93" s="472"/>
      <c r="B93" s="475"/>
      <c r="C93" s="326" t="s">
        <v>283</v>
      </c>
      <c r="D93" s="460"/>
      <c r="E93" s="479"/>
      <c r="F93" s="460"/>
      <c r="G93" s="463"/>
      <c r="H93" s="463"/>
      <c r="I93" s="482"/>
      <c r="J93" s="482"/>
      <c r="K93" s="482"/>
      <c r="L93" s="485"/>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6"/>
      <c r="AK93" s="469"/>
      <c r="AL93" s="469"/>
      <c r="AM93" s="466"/>
      <c r="AN93" s="466"/>
      <c r="AO93" s="466"/>
      <c r="AP93" s="450"/>
      <c r="AQ93" s="450"/>
      <c r="AR93" s="450"/>
      <c r="AS93" s="441"/>
      <c r="AT93" s="444"/>
      <c r="AU93" s="518"/>
      <c r="AV93" s="192"/>
      <c r="AW93" s="193"/>
      <c r="AX93" s="193"/>
      <c r="AY93" s="237"/>
      <c r="AZ93" s="194"/>
      <c r="BA93" s="194"/>
      <c r="BB93" s="194"/>
      <c r="BC93" s="191"/>
      <c r="BD93" s="195" t="e">
        <f>IF(AY93=Datos!$C$63,Datos!$C$73,IF(AY93=Datos!$C$64,Datos!$C$74,IF(AY93=Datos!$C$65,Datos!$C$75,"Revisar")))+IF(AZ93=Datos!$D$63,Datos!$D$73,IF(AZ93=Datos!$D$64,Datos!$D$74,"Revisar"))+IF(BA93=Datos!$E$63,Datos!$E$73,IF(BA93=Datos!$E$64,Datos!$E$74,"Revisar"))+IF(BC93=Datos!$G$63,Datos!$G$73,IF(BC93=Datos!$G$64,Datos!$G$74,IF(BC93=Datos!$G$65,Datos!$G$75,"Revisar")))</f>
        <v>#VALUE!</v>
      </c>
      <c r="BE93" s="195">
        <f>IF(AY93=Datos!$C$65,BD93,0)</f>
        <v>0</v>
      </c>
      <c r="BF93" s="195">
        <f>IF(OR(AY93=Datos!$C$63,AY93=Datos!$C$64),BD93,0)</f>
        <v>0</v>
      </c>
      <c r="BG93" s="450"/>
      <c r="BH93" s="450"/>
      <c r="BI93" s="450"/>
      <c r="BJ93" s="450"/>
      <c r="BK93" s="454"/>
      <c r="BL93" s="457"/>
      <c r="BM93" s="460"/>
      <c r="BN93" s="196"/>
      <c r="BO93" s="191"/>
      <c r="BP93" s="191"/>
      <c r="BQ93" s="191"/>
      <c r="BR93" s="197"/>
    </row>
    <row r="94" spans="1:70" ht="41.15" customHeight="1" thickBot="1" x14ac:dyDescent="0.4">
      <c r="A94" s="472"/>
      <c r="B94" s="475"/>
      <c r="C94" s="326" t="s">
        <v>283</v>
      </c>
      <c r="D94" s="460"/>
      <c r="E94" s="479"/>
      <c r="F94" s="460"/>
      <c r="G94" s="463"/>
      <c r="H94" s="463"/>
      <c r="I94" s="482"/>
      <c r="J94" s="482"/>
      <c r="K94" s="482"/>
      <c r="L94" s="485"/>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6"/>
      <c r="AK94" s="469"/>
      <c r="AL94" s="469"/>
      <c r="AM94" s="466"/>
      <c r="AN94" s="466"/>
      <c r="AO94" s="466"/>
      <c r="AP94" s="450"/>
      <c r="AQ94" s="450"/>
      <c r="AR94" s="450"/>
      <c r="AS94" s="441"/>
      <c r="AT94" s="444"/>
      <c r="AU94" s="518"/>
      <c r="AV94" s="192"/>
      <c r="AW94" s="193"/>
      <c r="AX94" s="193"/>
      <c r="AY94" s="237"/>
      <c r="AZ94" s="194"/>
      <c r="BA94" s="194"/>
      <c r="BB94" s="194"/>
      <c r="BC94" s="191"/>
      <c r="BD94" s="195" t="e">
        <f>IF(AY94=Datos!$C$63,Datos!$C$73,IF(AY94=Datos!$C$64,Datos!$C$74,IF(AY94=Datos!$C$65,Datos!$C$75,"Revisar")))+IF(AZ94=Datos!$D$63,Datos!$D$73,IF(AZ94=Datos!$D$64,Datos!$D$74,"Revisar"))+IF(BA94=Datos!$E$63,Datos!$E$73,IF(BA94=Datos!$E$64,Datos!$E$74,"Revisar"))+IF(BC94=Datos!$G$63,Datos!$G$73,IF(BC94=Datos!$G$64,Datos!$G$74,IF(BC94=Datos!$G$65,Datos!$G$75,"Revisar")))</f>
        <v>#VALUE!</v>
      </c>
      <c r="BE94" s="195">
        <f>IF(AY94=Datos!$C$65,BD94,0)</f>
        <v>0</v>
      </c>
      <c r="BF94" s="195">
        <f>IF(OR(AY94=Datos!$C$63,AY94=Datos!$C$64),BD94,0)</f>
        <v>0</v>
      </c>
      <c r="BG94" s="450"/>
      <c r="BH94" s="450"/>
      <c r="BI94" s="450"/>
      <c r="BJ94" s="450"/>
      <c r="BK94" s="454"/>
      <c r="BL94" s="457"/>
      <c r="BM94" s="460"/>
      <c r="BN94" s="200"/>
      <c r="BO94" s="200"/>
      <c r="BP94" s="200"/>
      <c r="BQ94" s="200"/>
      <c r="BR94" s="201"/>
    </row>
    <row r="95" spans="1:70" ht="41.15" customHeight="1" thickBot="1" x14ac:dyDescent="0.4">
      <c r="A95" s="473"/>
      <c r="B95" s="476"/>
      <c r="C95" s="326" t="s">
        <v>283</v>
      </c>
      <c r="D95" s="461"/>
      <c r="E95" s="480"/>
      <c r="F95" s="461"/>
      <c r="G95" s="464"/>
      <c r="H95" s="464"/>
      <c r="I95" s="483"/>
      <c r="J95" s="483"/>
      <c r="K95" s="483"/>
      <c r="L95" s="486"/>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7"/>
      <c r="AK95" s="470"/>
      <c r="AL95" s="470"/>
      <c r="AM95" s="467"/>
      <c r="AN95" s="467"/>
      <c r="AO95" s="467"/>
      <c r="AP95" s="451"/>
      <c r="AQ95" s="451"/>
      <c r="AR95" s="451"/>
      <c r="AS95" s="442"/>
      <c r="AT95" s="445"/>
      <c r="AU95" s="448"/>
      <c r="AV95" s="238"/>
      <c r="AW95" s="239"/>
      <c r="AX95" s="239"/>
      <c r="AY95" s="205"/>
      <c r="AZ95" s="205"/>
      <c r="BA95" s="205"/>
      <c r="BB95" s="205"/>
      <c r="BC95" s="202"/>
      <c r="BD95" s="206" t="e">
        <f>IF(AY95=Datos!$C$63,Datos!$C$73,IF(AY95=Datos!$C$64,Datos!$C$74,IF(AY95=Datos!$C$65,Datos!$C$75,"Revisar")))+IF(AZ95=Datos!$D$63,Datos!$D$73,IF(AZ95=Datos!$D$64,Datos!$D$74,"Revisar"))+IF(BA95=Datos!$E$63,Datos!$E$73,IF(BA95=Datos!$E$64,Datos!$E$74,"Revisar"))+IF(BC95=Datos!$G$63,Datos!$G$73,IF(BC95=Datos!$G$64,Datos!$G$74,IF(BC95=Datos!$G$65,Datos!$G$75,"Revisar")))</f>
        <v>#VALUE!</v>
      </c>
      <c r="BE95" s="206">
        <f>IF(AY95=Datos!$C$65,BD95,0)</f>
        <v>0</v>
      </c>
      <c r="BF95" s="206">
        <f>IF(OR(AY95=Datos!$C$63,AY95=Datos!$C$64),BD95,0)</f>
        <v>0</v>
      </c>
      <c r="BG95" s="451"/>
      <c r="BH95" s="451"/>
      <c r="BI95" s="451"/>
      <c r="BJ95" s="451"/>
      <c r="BK95" s="455"/>
      <c r="BL95" s="458"/>
      <c r="BM95" s="461"/>
      <c r="BN95" s="207"/>
      <c r="BO95" s="207"/>
      <c r="BP95" s="207"/>
      <c r="BQ95" s="207"/>
      <c r="BR95" s="208"/>
    </row>
    <row r="96" spans="1:70" s="138" customFormat="1" ht="41.15" customHeight="1" thickBot="1" x14ac:dyDescent="0.35">
      <c r="A96" s="471">
        <v>2</v>
      </c>
      <c r="B96" s="474" t="s">
        <v>282</v>
      </c>
      <c r="C96" s="326" t="s">
        <v>283</v>
      </c>
      <c r="D96" s="477" t="s">
        <v>283</v>
      </c>
      <c r="E96" s="478" t="s">
        <v>284</v>
      </c>
      <c r="F96" s="477" t="s">
        <v>5</v>
      </c>
      <c r="G96" s="462" t="s">
        <v>93</v>
      </c>
      <c r="H96" s="462" t="s">
        <v>290</v>
      </c>
      <c r="I96" s="515" t="s">
        <v>95</v>
      </c>
      <c r="J96" s="515" t="s">
        <v>291</v>
      </c>
      <c r="K96" s="515" t="s">
        <v>292</v>
      </c>
      <c r="L96" s="484" t="str">
        <f>CONCATENATE(I96," ",J96," ",K96)</f>
        <v>Posibilidad de afectación reputacional por inexactitud en el reporte de la información para la generación de productos debido al desconocimiento del Régimen de Contabilidad Pública por parte de las entidades reportantes</v>
      </c>
      <c r="M96" s="462" t="s">
        <v>98</v>
      </c>
      <c r="N96" s="462" t="s">
        <v>99</v>
      </c>
      <c r="O96" s="462" t="s">
        <v>100</v>
      </c>
      <c r="P96" s="462" t="s">
        <v>100</v>
      </c>
      <c r="Q96" s="462"/>
      <c r="R96" s="462"/>
      <c r="S96" s="462"/>
      <c r="T96" s="462"/>
      <c r="U96" s="462"/>
      <c r="V96" s="462"/>
      <c r="W96" s="462"/>
      <c r="X96" s="462"/>
      <c r="Y96" s="462"/>
      <c r="Z96" s="462"/>
      <c r="AA96" s="462"/>
      <c r="AB96" s="462"/>
      <c r="AC96" s="462"/>
      <c r="AD96" s="462"/>
      <c r="AE96" s="462"/>
      <c r="AF96" s="462"/>
      <c r="AG96" s="462"/>
      <c r="AH96" s="462"/>
      <c r="AI96" s="462"/>
      <c r="AJ96" s="465">
        <f>COUNTIF(Q96:AI99,"Si")</f>
        <v>0</v>
      </c>
      <c r="AK96" s="468">
        <f>IF((COUNTIF(P96:AI99,"Si"))&lt;=0,0,(IF((COUNTIF(P96:AI99,"Si"))&lt;=5,3,(IF(COUNTIF(P96:AI99,"Si")&lt;=11,4,5)))))</f>
        <v>0</v>
      </c>
      <c r="AL96" s="468">
        <f>IF((COUNTIF(P96:AI99,"Si"))&lt;=0,0,(IF((COUNTIF(P96:AI99,"Si"))&lt;=5,"MODERADO",(IF(COUNTIF(P96:AI99,"Si")&lt;=11,"ALTO","EXTREMO")))))</f>
        <v>0</v>
      </c>
      <c r="AM96" s="465">
        <v>4</v>
      </c>
      <c r="AN96" s="465"/>
      <c r="AO96" s="465" t="str">
        <f t="shared" ref="AO96" si="45">IF(AN96="Rara vez",1,(IF(AN96="Improbable",2,(IF(AN96="Posible",3,IF(AN96="Probable",4,IF(AN96="Seguro",5,"Revisar")))))))</f>
        <v>Revisar</v>
      </c>
      <c r="AP96" s="452">
        <f t="shared" ref="AP96" si="46">IF(F96="Corrupción",AO96,IF(AM96&lt;=2,1,IF(AM96&lt;=24,2,IF(AM96&lt;=500,3,IF(AM96&lt;=5000,4,IF(AM96&gt;5000,5,"Revisar"))))))</f>
        <v>2</v>
      </c>
      <c r="AQ96" s="452" t="str">
        <f t="shared" ref="AQ96" si="47">IF(F96="Corrupción",(IF(AP96=1,"Rara Vez",IF(AP96=2,"Improbable",IF(AP96=3,"Posible",IF(AP96=4,"Probable",IF(AP96=5,"Seguro","Revisar")))))),IF(AP96=1,"Muy Baja",IF(AP96=2,"Baja",IF(AP96=3,"Media",IF(AP96=4,"Alta","Muy Alta")))))</f>
        <v>Baja</v>
      </c>
      <c r="AR96" s="452">
        <f>IF(F96="Corrupción",AK96,(ROUND(((VLOOKUP(N96,Datos!$B$25:$C$29,2,FALSE)*Datos!$B$32)+(VLOOKUP(O96,Datos!$B$25:$C$29,2,FALSE)*Datos!$C$32)+(VLOOKUP(P96,Datos!$B$25:$C$29,2,FALSE)*Datos!$D$32))*5,0)))</f>
        <v>2</v>
      </c>
      <c r="AS96" s="440" t="str">
        <f>IF(AR96=1,"Insignificante",IF(AR96=2,"Menor",IF(AR96=3,"Moderado",IF(AR96=4,"Mayor","Catastrófico"))))</f>
        <v>Menor</v>
      </c>
      <c r="AT96" s="443">
        <f>_xlfn.NUMBERVALUE(CONCATENATE(AP96,AR96),"##")</f>
        <v>22</v>
      </c>
      <c r="AU96" s="446" t="str">
        <f>VLOOKUP(AT96,Datos!$I$37:$J$61,2,FALSE)</f>
        <v>MODERADO</v>
      </c>
      <c r="AV96" s="219" t="s">
        <v>293</v>
      </c>
      <c r="AW96" s="187" t="s">
        <v>288</v>
      </c>
      <c r="AX96" s="187" t="s">
        <v>294</v>
      </c>
      <c r="AY96" s="188" t="s">
        <v>104</v>
      </c>
      <c r="AZ96" s="188" t="s">
        <v>105</v>
      </c>
      <c r="BA96" s="188" t="s">
        <v>106</v>
      </c>
      <c r="BB96" s="188" t="s">
        <v>107</v>
      </c>
      <c r="BC96" s="185" t="s">
        <v>108</v>
      </c>
      <c r="BD96" s="145">
        <f>IF(AY96=Datos!$C$63,Datos!$C$73,IF(AY96=Datos!$C$64,Datos!$C$74,IF(AY96=Datos!$C$65,Datos!$C$75,"Revisar")))+IF(AZ96=Datos!$D$63,Datos!$D$73,IF(AZ96=Datos!$D$64,Datos!$D$74,"Revisar"))+IF(BA96=Datos!$E$63,Datos!$E$73,IF(BA96=Datos!$E$64,Datos!$E$74,"Revisar"))+IF(BC96=Datos!$G$63,Datos!$G$73,IF(BC96=Datos!$G$64,Datos!$G$74,IF(BC96=Datos!$G$65,Datos!$G$75,"Revisar")))</f>
        <v>0.65</v>
      </c>
      <c r="BE96" s="145">
        <f>IF(AY96=Datos!$C$65,BD96,0)</f>
        <v>0</v>
      </c>
      <c r="BF96" s="145">
        <f>IF(OR(AY96=Datos!$C$63,AY96=Datos!$C$64),BD96,0)</f>
        <v>0.65</v>
      </c>
      <c r="BG96" s="449">
        <f>IF(ROUND(AP96-SUM(BF96:BF99),0)&lt;=0,1,ROUND(AP96-SUM(BF96:BF99),0))</f>
        <v>1</v>
      </c>
      <c r="BH96" s="452" t="str">
        <f>IF(F96="Corrupción",(IF(BG96=1,"Rara Vez",IF(BG96=2,"Improbable",IF(BG96=3,"Posible",IF(BG96=4,"Probable","Seguro"))))),IF(BG96=1,"Muy Baja",IF(BG96=2,"Baja",IF(BG96=3,"Media",IF(BG96=4,"Alta","Muy Alta")))))</f>
        <v>Muy Baja</v>
      </c>
      <c r="BI96" s="449">
        <f>ROUND(AR96-SUM(BE96:BE99),0)</f>
        <v>2</v>
      </c>
      <c r="BJ96" s="449" t="str">
        <f>IF(BI96=1,"Insignificante",IF(BI96=2,"Menor",IF(BI96=3,"Moderado",IF(BI96=4,"Mayor","Catastrófico"))))</f>
        <v>Menor</v>
      </c>
      <c r="BK96" s="453">
        <f>_xlfn.NUMBERVALUE(CONCATENATE(BG96,BI96),"##")</f>
        <v>12</v>
      </c>
      <c r="BL96" s="456" t="str">
        <f>+VLOOKUP(BK96,Datos!$I$37:$J$65,2,FALSE)</f>
        <v>BAJO</v>
      </c>
      <c r="BM96" s="459" t="s">
        <v>122</v>
      </c>
      <c r="BN96" s="189"/>
      <c r="BO96" s="185"/>
      <c r="BP96" s="185"/>
      <c r="BQ96" s="185"/>
      <c r="BR96" s="190"/>
    </row>
    <row r="97" spans="1:80" ht="41.15" customHeight="1" thickBot="1" x14ac:dyDescent="0.4">
      <c r="A97" s="472"/>
      <c r="B97" s="475"/>
      <c r="C97" s="326" t="s">
        <v>283</v>
      </c>
      <c r="D97" s="460"/>
      <c r="E97" s="479"/>
      <c r="F97" s="460"/>
      <c r="G97" s="463"/>
      <c r="H97" s="463"/>
      <c r="I97" s="516"/>
      <c r="J97" s="516"/>
      <c r="K97" s="516"/>
      <c r="L97" s="485"/>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6"/>
      <c r="AK97" s="469"/>
      <c r="AL97" s="469"/>
      <c r="AM97" s="466"/>
      <c r="AN97" s="466"/>
      <c r="AO97" s="466"/>
      <c r="AP97" s="450"/>
      <c r="AQ97" s="450"/>
      <c r="AR97" s="450"/>
      <c r="AS97" s="441"/>
      <c r="AT97" s="444"/>
      <c r="AU97" s="447"/>
      <c r="AV97" s="219" t="s">
        <v>295</v>
      </c>
      <c r="AW97" s="193" t="s">
        <v>296</v>
      </c>
      <c r="AX97" s="193" t="s">
        <v>297</v>
      </c>
      <c r="AY97" s="194" t="s">
        <v>120</v>
      </c>
      <c r="AZ97" s="194" t="s">
        <v>105</v>
      </c>
      <c r="BA97" s="194" t="s">
        <v>106</v>
      </c>
      <c r="BB97" s="194" t="s">
        <v>107</v>
      </c>
      <c r="BC97" s="191" t="s">
        <v>108</v>
      </c>
      <c r="BD97" s="195">
        <f>IF(AY97=Datos!$C$63,Datos!$C$73,IF(AY97=Datos!$C$64,Datos!$C$74,IF(AY97=Datos!$C$65,Datos!$C$75,"Revisar")))+IF(AZ97=Datos!$D$63,Datos!$D$73,IF(AZ97=Datos!$D$64,Datos!$D$74,"Revisar"))+IF(BA97=Datos!$E$63,Datos!$E$73,IF(BA97=Datos!$E$64,Datos!$E$74,"Revisar"))+IF(BC97=Datos!$G$63,Datos!$G$73,IF(BC97=Datos!$G$64,Datos!$G$74,IF(BC97=Datos!$G$65,Datos!$G$75,"Revisar")))</f>
        <v>0.54999999999999993</v>
      </c>
      <c r="BE97" s="195">
        <f>IF(AY97=Datos!$C$65,BD97,0)</f>
        <v>0</v>
      </c>
      <c r="BF97" s="195">
        <f>IF(OR(AY97=Datos!$C$63,AY97=Datos!$C$64),BD97,0)</f>
        <v>0.54999999999999993</v>
      </c>
      <c r="BG97" s="450"/>
      <c r="BH97" s="450"/>
      <c r="BI97" s="450"/>
      <c r="BJ97" s="450"/>
      <c r="BK97" s="454"/>
      <c r="BL97" s="457"/>
      <c r="BM97" s="460"/>
      <c r="BN97" s="196"/>
      <c r="BO97" s="191"/>
      <c r="BP97" s="191"/>
      <c r="BQ97" s="191"/>
      <c r="BR97" s="197"/>
    </row>
    <row r="98" spans="1:80" ht="41.15" customHeight="1" thickBot="1" x14ac:dyDescent="0.4">
      <c r="A98" s="472"/>
      <c r="B98" s="475"/>
      <c r="C98" s="326" t="s">
        <v>283</v>
      </c>
      <c r="D98" s="460"/>
      <c r="E98" s="479"/>
      <c r="F98" s="460"/>
      <c r="G98" s="463"/>
      <c r="H98" s="463"/>
      <c r="I98" s="516"/>
      <c r="J98" s="516"/>
      <c r="K98" s="516"/>
      <c r="L98" s="485"/>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6"/>
      <c r="AK98" s="469"/>
      <c r="AL98" s="469"/>
      <c r="AM98" s="466"/>
      <c r="AN98" s="466"/>
      <c r="AO98" s="466"/>
      <c r="AP98" s="450"/>
      <c r="AQ98" s="450"/>
      <c r="AR98" s="450"/>
      <c r="AS98" s="441"/>
      <c r="AT98" s="444"/>
      <c r="AU98" s="447"/>
      <c r="AV98" s="240"/>
      <c r="AW98" s="193"/>
      <c r="AX98" s="193"/>
      <c r="AY98" s="194"/>
      <c r="AZ98" s="194"/>
      <c r="BA98" s="194"/>
      <c r="BB98" s="194"/>
      <c r="BC98" s="191"/>
      <c r="BD98" s="195" t="e">
        <f>IF(AY98=Datos!$C$63,Datos!$C$73,IF(AY98=Datos!$C$64,Datos!$C$74,IF(AY98=Datos!$C$65,Datos!$C$75,"Revisar")))+IF(AZ98=Datos!$D$63,Datos!$D$73,IF(AZ98=Datos!$D$64,Datos!$D$74,"Revisar"))+IF(BA98=Datos!$E$63,Datos!$E$73,IF(BA98=Datos!$E$64,Datos!$E$74,"Revisar"))+IF(BC98=Datos!$G$63,Datos!$G$73,IF(BC98=Datos!$G$64,Datos!$G$74,IF(BC98=Datos!$G$65,Datos!$G$75,"Revisar")))</f>
        <v>#VALUE!</v>
      </c>
      <c r="BE98" s="195">
        <f>IF(AY98=Datos!$C$65,BD98,0)</f>
        <v>0</v>
      </c>
      <c r="BF98" s="195">
        <f>IF(OR(AY98=Datos!$C$63,AY98=Datos!$C$64),BD98,0)</f>
        <v>0</v>
      </c>
      <c r="BG98" s="450"/>
      <c r="BH98" s="450"/>
      <c r="BI98" s="450"/>
      <c r="BJ98" s="450"/>
      <c r="BK98" s="454"/>
      <c r="BL98" s="457"/>
      <c r="BM98" s="460"/>
      <c r="BN98" s="200"/>
      <c r="BO98" s="200"/>
      <c r="BP98" s="200"/>
      <c r="BQ98" s="200"/>
      <c r="BR98" s="201"/>
    </row>
    <row r="99" spans="1:80" ht="41.15" customHeight="1" thickBot="1" x14ac:dyDescent="0.4">
      <c r="A99" s="473"/>
      <c r="B99" s="476"/>
      <c r="C99" s="326" t="s">
        <v>283</v>
      </c>
      <c r="D99" s="461"/>
      <c r="E99" s="480"/>
      <c r="F99" s="461"/>
      <c r="G99" s="464"/>
      <c r="H99" s="464"/>
      <c r="I99" s="517"/>
      <c r="J99" s="517"/>
      <c r="K99" s="517"/>
      <c r="L99" s="486"/>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7"/>
      <c r="AK99" s="470"/>
      <c r="AL99" s="470"/>
      <c r="AM99" s="467"/>
      <c r="AN99" s="467"/>
      <c r="AO99" s="467"/>
      <c r="AP99" s="451"/>
      <c r="AQ99" s="451"/>
      <c r="AR99" s="451"/>
      <c r="AS99" s="442"/>
      <c r="AT99" s="445"/>
      <c r="AU99" s="448"/>
      <c r="AV99" s="234"/>
      <c r="AW99" s="204"/>
      <c r="AX99" s="204"/>
      <c r="AY99" s="205"/>
      <c r="AZ99" s="205"/>
      <c r="BA99" s="205"/>
      <c r="BB99" s="205"/>
      <c r="BC99" s="202"/>
      <c r="BD99" s="206" t="e">
        <f>IF(AY99=Datos!$C$63,Datos!$C$73,IF(AY99=Datos!$C$64,Datos!$C$74,IF(AY99=Datos!$C$65,Datos!$C$75,"Revisar")))+IF(AZ99=Datos!$D$63,Datos!$D$73,IF(AZ99=Datos!$D$64,Datos!$D$74,"Revisar"))+IF(BA99=Datos!$E$63,Datos!$E$73,IF(BA99=Datos!$E$64,Datos!$E$74,"Revisar"))+IF(BC99=Datos!$G$63,Datos!$G$73,IF(BC99=Datos!$G$64,Datos!$G$74,IF(BC99=Datos!$G$65,Datos!$G$75,"Revisar")))</f>
        <v>#VALUE!</v>
      </c>
      <c r="BE99" s="206">
        <f>IF(AY99=Datos!$C$65,BD99,0)</f>
        <v>0</v>
      </c>
      <c r="BF99" s="206">
        <f>IF(OR(AY99=Datos!$C$63,AY99=Datos!$C$64),BD99,0)</f>
        <v>0</v>
      </c>
      <c r="BG99" s="451"/>
      <c r="BH99" s="451"/>
      <c r="BI99" s="451"/>
      <c r="BJ99" s="451"/>
      <c r="BK99" s="455"/>
      <c r="BL99" s="458"/>
      <c r="BM99" s="461"/>
      <c r="BN99" s="207"/>
      <c r="BO99" s="207"/>
      <c r="BP99" s="207"/>
      <c r="BQ99" s="207"/>
      <c r="BR99" s="208"/>
    </row>
    <row r="100" spans="1:80" s="138" customFormat="1" ht="41.15" customHeight="1" thickBot="1" x14ac:dyDescent="0.35">
      <c r="A100" s="471">
        <v>3</v>
      </c>
      <c r="B100" s="474" t="s">
        <v>282</v>
      </c>
      <c r="C100" s="326" t="s">
        <v>283</v>
      </c>
      <c r="D100" s="477" t="s">
        <v>283</v>
      </c>
      <c r="E100" s="478" t="s">
        <v>284</v>
      </c>
      <c r="F100" s="477" t="s">
        <v>2</v>
      </c>
      <c r="G100" s="462" t="s">
        <v>151</v>
      </c>
      <c r="H100" s="462" t="s">
        <v>219</v>
      </c>
      <c r="I100" s="481" t="s">
        <v>298</v>
      </c>
      <c r="J100" s="481" t="s">
        <v>299</v>
      </c>
      <c r="K100" s="481" t="s">
        <v>300</v>
      </c>
      <c r="L100" s="484" t="str">
        <f>CONCATENATE(I100," ",J100," ",K100)</f>
        <v>Posibilidad de recibir o solicitar cualquier dádiva o beneficio a nombre propio por omitir requerimientos formulados desde la CGN debido a intereses  de la entidad contable pública y su reporte de la Información requerida por los analistas</v>
      </c>
      <c r="M100" s="462" t="s">
        <v>156</v>
      </c>
      <c r="N100" s="462"/>
      <c r="O100" s="462"/>
      <c r="P100" s="462"/>
      <c r="Q100" s="462" t="s">
        <v>158</v>
      </c>
      <c r="R100" s="462" t="s">
        <v>158</v>
      </c>
      <c r="S100" s="462" t="s">
        <v>158</v>
      </c>
      <c r="T100" s="462" t="s">
        <v>158</v>
      </c>
      <c r="U100" s="462" t="s">
        <v>157</v>
      </c>
      <c r="V100" s="462" t="s">
        <v>158</v>
      </c>
      <c r="W100" s="462" t="s">
        <v>158</v>
      </c>
      <c r="X100" s="462" t="s">
        <v>158</v>
      </c>
      <c r="Y100" s="462" t="s">
        <v>158</v>
      </c>
      <c r="Z100" s="462" t="s">
        <v>158</v>
      </c>
      <c r="AA100" s="462" t="s">
        <v>157</v>
      </c>
      <c r="AB100" s="462" t="s">
        <v>157</v>
      </c>
      <c r="AC100" s="462" t="s">
        <v>158</v>
      </c>
      <c r="AD100" s="462" t="s">
        <v>158</v>
      </c>
      <c r="AE100" s="462" t="s">
        <v>158</v>
      </c>
      <c r="AF100" s="462" t="s">
        <v>158</v>
      </c>
      <c r="AG100" s="462" t="s">
        <v>158</v>
      </c>
      <c r="AH100" s="462" t="s">
        <v>158</v>
      </c>
      <c r="AI100" s="462" t="s">
        <v>158</v>
      </c>
      <c r="AJ100" s="465">
        <f>COUNTIF(Q100:AI103,"Si")</f>
        <v>3</v>
      </c>
      <c r="AK100" s="468">
        <f>IF((COUNTIF(P100:AI103,"Si"))&lt;=0,0,(IF((COUNTIF(P100:AI103,"Si"))&lt;=5,3,(IF(COUNTIF(P100:AI103,"Si")&lt;=11,4,5)))))</f>
        <v>3</v>
      </c>
      <c r="AL100" s="468" t="str">
        <f>IF((COUNTIF(P100:AI103,"Si"))&lt;=0,0,(IF((COUNTIF(P100:AI103,"Si"))&lt;=5,"MODERADO",(IF(COUNTIF(P100:AI103,"Si")&lt;=11,"ALTO","EXTREMO")))))</f>
        <v>MODERADO</v>
      </c>
      <c r="AM100" s="465"/>
      <c r="AN100" s="465" t="s">
        <v>159</v>
      </c>
      <c r="AO100" s="465">
        <f t="shared" ref="AO100" si="48">IF(AN100="Rara vez",1,(IF(AN100="Improbable",2,(IF(AN100="Posible",3,IF(AN100="Probable",4,IF(AN100="Seguro",5,"Revisar")))))))</f>
        <v>1</v>
      </c>
      <c r="AP100" s="452">
        <f t="shared" ref="AP100" si="49">IF(F100="Corrupción",AO100,IF(AM100&lt;=2,1,IF(AM100&lt;=24,2,IF(AM100&lt;=500,3,IF(AM100&lt;=5000,4,IF(AM100&gt;5000,5,"Revisar"))))))</f>
        <v>1</v>
      </c>
      <c r="AQ100" s="452" t="str">
        <f t="shared" ref="AQ100" si="50">IF(F100="Corrupción",(IF(AP100=1,"Rara Vez",IF(AP100=2,"Improbable",IF(AP100=3,"Posible",IF(AP100=4,"Probable",IF(AP100=5,"Seguro","Revisar")))))),IF(AP100=1,"Muy Baja",IF(AP100=2,"Baja",IF(AP100=3,"Media",IF(AP100=4,"Alta","Muy Alta")))))</f>
        <v>Rara Vez</v>
      </c>
      <c r="AR100" s="452">
        <f>IF(F100="Corrupción",AK100,(ROUND(((VLOOKUP(N100,Datos!$B$25:$C$29,2,FALSE)*Datos!$B$32)+(VLOOKUP(O100,Datos!$B$25:$C$29,2,FALSE)*Datos!$C$32)+(VLOOKUP(P100,Datos!$B$25:$C$29,2,FALSE)*Datos!$D$32))*5,0)))</f>
        <v>3</v>
      </c>
      <c r="AS100" s="440" t="str">
        <f>IF(AR100=1,"Insignificante",IF(AR100=2,"Menor",IF(AR100=3,"Moderado",IF(AR100=4,"Mayor","Catastrófico"))))</f>
        <v>Moderado</v>
      </c>
      <c r="AT100" s="443">
        <f>_xlfn.NUMBERVALUE(CONCATENATE(AP100,AR100),"##")</f>
        <v>13</v>
      </c>
      <c r="AU100" s="446" t="str">
        <f>VLOOKUP(AT100,Datos!$I$37:$J$61,2,FALSE)</f>
        <v>MODERADO</v>
      </c>
      <c r="AV100" s="186" t="s">
        <v>301</v>
      </c>
      <c r="AW100" s="187" t="s">
        <v>302</v>
      </c>
      <c r="AX100" s="187" t="s">
        <v>303</v>
      </c>
      <c r="AY100" s="188" t="s">
        <v>120</v>
      </c>
      <c r="AZ100" s="188" t="s">
        <v>105</v>
      </c>
      <c r="BA100" s="188" t="s">
        <v>106</v>
      </c>
      <c r="BB100" s="188" t="s">
        <v>148</v>
      </c>
      <c r="BC100" s="185" t="s">
        <v>108</v>
      </c>
      <c r="BD100" s="145">
        <f>IF(AY100=Datos!$C$63,Datos!$C$73,IF(AY100=Datos!$C$64,Datos!$C$74,IF(AY100=Datos!$C$65,Datos!$C$75,"Revisar")))+IF(AZ100=Datos!$D$63,Datos!$D$73,IF(AZ100=Datos!$D$64,Datos!$D$74,"Revisar"))+IF(BA100=Datos!$E$63,Datos!$E$73,IF(BA100=Datos!$E$64,Datos!$E$74,"Revisar"))+IF(BC100=Datos!$G$63,Datos!$G$73,IF(BC100=Datos!$G$64,Datos!$G$74,IF(BC100=Datos!$G$65,Datos!$G$75,"Revisar")))</f>
        <v>0.54999999999999993</v>
      </c>
      <c r="BE100" s="145">
        <f>IF(AY100=Datos!$C$65,BD100,0)</f>
        <v>0</v>
      </c>
      <c r="BF100" s="145">
        <f>IF(OR(AY100=Datos!$C$63,AY100=Datos!$C$64),BD100,0)</f>
        <v>0.54999999999999993</v>
      </c>
      <c r="BG100" s="449">
        <f>IF(ROUND(AP100-SUM(BF100:BF103),0)&lt;=0,1,ROUND(AP100-SUM(BF100:BF103),0))</f>
        <v>1</v>
      </c>
      <c r="BH100" s="452" t="str">
        <f>IF(F100="Corrupción",(IF(BG100=1,"Rara Vez",IF(BG100=2,"Improbable",IF(BG100=3,"Posible",IF(BG100=4,"Probable","Seguro"))))),IF(BG100=1,"Muy Baja",IF(BG100=2,"Baja",IF(BG100=3,"Media",IF(BG100=4,"Alta","Muy Alta")))))</f>
        <v>Rara Vez</v>
      </c>
      <c r="BI100" s="449">
        <f>ROUND(AR100-SUM(BE100:BE103),0)</f>
        <v>3</v>
      </c>
      <c r="BJ100" s="449" t="str">
        <f>IF(BI100=1,"Insignificante",IF(BI100=2,"Menor",IF(BI100=3,"Moderado",IF(BI100=4,"Mayor","Catastrófico"))))</f>
        <v>Moderado</v>
      </c>
      <c r="BK100" s="453">
        <f>_xlfn.NUMBERVALUE(CONCATENATE(BG100,BI100),"##")</f>
        <v>13</v>
      </c>
      <c r="BL100" s="456" t="str">
        <f>+VLOOKUP(BK100,Datos!$I$37:$J$65,2,FALSE)</f>
        <v>MODERADO</v>
      </c>
      <c r="BM100" s="459" t="s">
        <v>109</v>
      </c>
      <c r="BN100" s="189" t="s">
        <v>304</v>
      </c>
      <c r="BO100" s="185" t="s">
        <v>305</v>
      </c>
      <c r="BP100" s="222">
        <v>45870</v>
      </c>
      <c r="BQ100" s="222">
        <v>46006</v>
      </c>
      <c r="BR100" s="190" t="s">
        <v>306</v>
      </c>
    </row>
    <row r="101" spans="1:80" ht="41.15" customHeight="1" thickBot="1" x14ac:dyDescent="0.4">
      <c r="A101" s="472"/>
      <c r="B101" s="475"/>
      <c r="C101" s="326" t="s">
        <v>283</v>
      </c>
      <c r="D101" s="460"/>
      <c r="E101" s="479"/>
      <c r="F101" s="460"/>
      <c r="G101" s="463"/>
      <c r="H101" s="463"/>
      <c r="I101" s="482"/>
      <c r="J101" s="482"/>
      <c r="K101" s="482"/>
      <c r="L101" s="485"/>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6"/>
      <c r="AK101" s="469"/>
      <c r="AL101" s="469"/>
      <c r="AM101" s="466"/>
      <c r="AN101" s="466"/>
      <c r="AO101" s="466"/>
      <c r="AP101" s="450"/>
      <c r="AQ101" s="450"/>
      <c r="AR101" s="450"/>
      <c r="AS101" s="441"/>
      <c r="AT101" s="444"/>
      <c r="AU101" s="447"/>
      <c r="AV101" s="199"/>
      <c r="AW101" s="193"/>
      <c r="AX101" s="193"/>
      <c r="AY101" s="194"/>
      <c r="AZ101" s="194"/>
      <c r="BA101" s="194"/>
      <c r="BB101" s="194"/>
      <c r="BC101" s="191"/>
      <c r="BD101" s="195" t="e">
        <f>IF(AY101=Datos!$C$63,Datos!$C$73,IF(AY101=Datos!$C$64,Datos!$C$74,IF(AY101=Datos!$C$65,Datos!$C$75,"Revisar")))+IF(AZ101=Datos!$D$63,Datos!$D$73,IF(AZ101=Datos!$D$64,Datos!$D$74,"Revisar"))+IF(BA101=Datos!$E$63,Datos!$E$73,IF(BA101=Datos!$E$64,Datos!$E$74,"Revisar"))+IF(BC101=Datos!$G$63,Datos!$G$73,IF(BC101=Datos!$G$64,Datos!$G$74,IF(BC101=Datos!$G$65,Datos!$G$75,"Revisar")))</f>
        <v>#VALUE!</v>
      </c>
      <c r="BE101" s="195">
        <f>IF(AY101=Datos!$C$65,BD101,0)</f>
        <v>0</v>
      </c>
      <c r="BF101" s="195">
        <f>IF(OR(AY101=Datos!$C$63,AY101=Datos!$C$64),BD101,0)</f>
        <v>0</v>
      </c>
      <c r="BG101" s="450"/>
      <c r="BH101" s="450"/>
      <c r="BI101" s="450"/>
      <c r="BJ101" s="450"/>
      <c r="BK101" s="454"/>
      <c r="BL101" s="457"/>
      <c r="BM101" s="460"/>
      <c r="BN101" s="196"/>
      <c r="BO101" s="191"/>
      <c r="BP101" s="191"/>
      <c r="BQ101" s="191"/>
      <c r="BR101" s="197"/>
    </row>
    <row r="102" spans="1:80" ht="41.15" customHeight="1" thickBot="1" x14ac:dyDescent="0.4">
      <c r="A102" s="472"/>
      <c r="B102" s="475"/>
      <c r="C102" s="326" t="s">
        <v>283</v>
      </c>
      <c r="D102" s="460"/>
      <c r="E102" s="479"/>
      <c r="F102" s="460"/>
      <c r="G102" s="463"/>
      <c r="H102" s="463"/>
      <c r="I102" s="482"/>
      <c r="J102" s="482"/>
      <c r="K102" s="482"/>
      <c r="L102" s="485"/>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6"/>
      <c r="AK102" s="469"/>
      <c r="AL102" s="469"/>
      <c r="AM102" s="466"/>
      <c r="AN102" s="466"/>
      <c r="AO102" s="466"/>
      <c r="AP102" s="450"/>
      <c r="AQ102" s="450"/>
      <c r="AR102" s="450"/>
      <c r="AS102" s="441"/>
      <c r="AT102" s="444"/>
      <c r="AU102" s="447"/>
      <c r="AV102" s="199"/>
      <c r="AW102" s="193"/>
      <c r="AX102" s="193"/>
      <c r="AY102" s="194"/>
      <c r="AZ102" s="194"/>
      <c r="BA102" s="194"/>
      <c r="BB102" s="194"/>
      <c r="BC102" s="191"/>
      <c r="BD102" s="195" t="e">
        <f>IF(AY102=Datos!$C$63,Datos!$C$73,IF(AY102=Datos!$C$64,Datos!$C$74,IF(AY102=Datos!$C$65,Datos!$C$75,"Revisar")))+IF(AZ102=Datos!$D$63,Datos!$D$73,IF(AZ102=Datos!$D$64,Datos!$D$74,"Revisar"))+IF(BA102=Datos!$E$63,Datos!$E$73,IF(BA102=Datos!$E$64,Datos!$E$74,"Revisar"))+IF(BC102=Datos!$G$63,Datos!$G$73,IF(BC102=Datos!$G$64,Datos!$G$74,IF(BC102=Datos!$G$65,Datos!$G$75,"Revisar")))</f>
        <v>#VALUE!</v>
      </c>
      <c r="BE102" s="195">
        <f>IF(AY102=Datos!$C$65,BD102,0)</f>
        <v>0</v>
      </c>
      <c r="BF102" s="195">
        <f>IF(OR(AY102=Datos!$C$63,AY102=Datos!$C$64),BD102,0)</f>
        <v>0</v>
      </c>
      <c r="BG102" s="450"/>
      <c r="BH102" s="450"/>
      <c r="BI102" s="450"/>
      <c r="BJ102" s="450"/>
      <c r="BK102" s="454"/>
      <c r="BL102" s="457"/>
      <c r="BM102" s="460"/>
      <c r="BN102" s="200"/>
      <c r="BO102" s="200"/>
      <c r="BP102" s="200"/>
      <c r="BQ102" s="200"/>
      <c r="BR102" s="201"/>
    </row>
    <row r="103" spans="1:80" ht="41.15" customHeight="1" thickBot="1" x14ac:dyDescent="0.4">
      <c r="A103" s="473"/>
      <c r="B103" s="476"/>
      <c r="C103" s="326" t="s">
        <v>283</v>
      </c>
      <c r="D103" s="461"/>
      <c r="E103" s="480"/>
      <c r="F103" s="461"/>
      <c r="G103" s="464"/>
      <c r="H103" s="464"/>
      <c r="I103" s="483"/>
      <c r="J103" s="483"/>
      <c r="K103" s="483"/>
      <c r="L103" s="486"/>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7"/>
      <c r="AK103" s="470"/>
      <c r="AL103" s="470"/>
      <c r="AM103" s="467"/>
      <c r="AN103" s="467"/>
      <c r="AO103" s="467"/>
      <c r="AP103" s="451"/>
      <c r="AQ103" s="451"/>
      <c r="AR103" s="451"/>
      <c r="AS103" s="442"/>
      <c r="AT103" s="445"/>
      <c r="AU103" s="448"/>
      <c r="AV103" s="203"/>
      <c r="AW103" s="204"/>
      <c r="AX103" s="204"/>
      <c r="AY103" s="205"/>
      <c r="AZ103" s="205"/>
      <c r="BA103" s="205"/>
      <c r="BB103" s="205"/>
      <c r="BC103" s="202"/>
      <c r="BD103" s="206" t="e">
        <f>IF(AY103=Datos!$C$63,Datos!$C$73,IF(AY103=Datos!$C$64,Datos!$C$74,IF(AY103=Datos!$C$65,Datos!$C$75,"Revisar")))+IF(AZ103=Datos!$D$63,Datos!$D$73,IF(AZ103=Datos!$D$64,Datos!$D$74,"Revisar"))+IF(BA103=Datos!$E$63,Datos!$E$73,IF(BA103=Datos!$E$64,Datos!$E$74,"Revisar"))+IF(BC103=Datos!$G$63,Datos!$G$73,IF(BC103=Datos!$G$64,Datos!$G$74,IF(BC103=Datos!$G$65,Datos!$G$75,"Revisar")))</f>
        <v>#VALUE!</v>
      </c>
      <c r="BE103" s="206">
        <f>IF(AY103=Datos!$C$65,BD103,0)</f>
        <v>0</v>
      </c>
      <c r="BF103" s="206">
        <f>IF(OR(AY103=Datos!$C$63,AY103=Datos!$C$64),BD103,0)</f>
        <v>0</v>
      </c>
      <c r="BG103" s="451"/>
      <c r="BH103" s="451"/>
      <c r="BI103" s="451"/>
      <c r="BJ103" s="451"/>
      <c r="BK103" s="455"/>
      <c r="BL103" s="458"/>
      <c r="BM103" s="461"/>
      <c r="BN103" s="207"/>
      <c r="BO103" s="207"/>
      <c r="BP103" s="207"/>
      <c r="BQ103" s="207"/>
      <c r="BR103" s="208"/>
    </row>
    <row r="104" spans="1:80" s="138" customFormat="1" ht="53.5" customHeight="1" thickBot="1" x14ac:dyDescent="0.35">
      <c r="A104" s="471">
        <v>1</v>
      </c>
      <c r="B104" s="474" t="s">
        <v>307</v>
      </c>
      <c r="C104" s="326" t="s">
        <v>308</v>
      </c>
      <c r="D104" s="477" t="s">
        <v>308</v>
      </c>
      <c r="E104" s="478" t="s">
        <v>309</v>
      </c>
      <c r="F104" s="477" t="s">
        <v>5</v>
      </c>
      <c r="G104" s="462" t="s">
        <v>93</v>
      </c>
      <c r="H104" s="462" t="s">
        <v>94</v>
      </c>
      <c r="I104" s="481" t="s">
        <v>95</v>
      </c>
      <c r="J104" s="481" t="s">
        <v>310</v>
      </c>
      <c r="K104" s="481" t="s">
        <v>311</v>
      </c>
      <c r="L104" s="484" t="str">
        <f>CONCATENATE(I104," ",J104," ",K104)</f>
        <v>Posibilidad de afectación reputacional por inconsistencias en documentos e informes publicados por la Subcontaduría debido a fallas en la planeación y/o falta de diligencia o destrezas del personal para la elaboración y revisión de documentos e informes</v>
      </c>
      <c r="M104" s="462" t="s">
        <v>98</v>
      </c>
      <c r="N104" s="462" t="s">
        <v>99</v>
      </c>
      <c r="O104" s="462" t="s">
        <v>100</v>
      </c>
      <c r="P104" s="462" t="s">
        <v>116</v>
      </c>
      <c r="Q104" s="462"/>
      <c r="R104" s="462"/>
      <c r="S104" s="462"/>
      <c r="T104" s="462"/>
      <c r="U104" s="462"/>
      <c r="V104" s="462"/>
      <c r="W104" s="462"/>
      <c r="X104" s="462"/>
      <c r="Y104" s="462"/>
      <c r="Z104" s="462"/>
      <c r="AA104" s="462"/>
      <c r="AB104" s="462"/>
      <c r="AC104" s="462"/>
      <c r="AD104" s="462"/>
      <c r="AE104" s="462"/>
      <c r="AF104" s="462"/>
      <c r="AG104" s="462"/>
      <c r="AH104" s="462"/>
      <c r="AI104" s="462"/>
      <c r="AJ104" s="465">
        <f>COUNTIF(Q104:AI107,"Si")</f>
        <v>0</v>
      </c>
      <c r="AK104" s="468">
        <f>IF((COUNTIF(P104:AI107,"Si"))&lt;=0,0,(IF((COUNTIF(P104:AI107,"Si"))&lt;=5,3,(IF(COUNTIF(P104:AI107,"Si")&lt;=11,4,5)))))</f>
        <v>0</v>
      </c>
      <c r="AL104" s="468">
        <f>IF((COUNTIF(P104:AI107,"Si"))&lt;=0,0,(IF((COUNTIF(P104:AI107,"Si"))&lt;=5,"MODERADO",(IF(COUNTIF(P104:AI107,"Si")&lt;=11,"ALTO","EXTREMO")))))</f>
        <v>0</v>
      </c>
      <c r="AM104" s="465">
        <v>108</v>
      </c>
      <c r="AN104" s="465"/>
      <c r="AO104" s="465" t="str">
        <f>IF(AN104="Rara vez",1,(IF(AN104="Improbable",2,(IF(AN104="Posible",3,IF(AN104="Probable",4,IF(AN104="Seguro",5,"Revisar")))))))</f>
        <v>Revisar</v>
      </c>
      <c r="AP104" s="452">
        <f>IF(F104="Corrupción",AO104,IF(AM104&lt;=2,1,IF(AM104&lt;=24,2,IF(AM104&lt;=500,3,IF(AM104&lt;=5000,4,IF(AM104&gt;5000,5,"Revisar"))))))</f>
        <v>3</v>
      </c>
      <c r="AQ104" s="452" t="str">
        <f>IF(F104="Corrupción",(IF(AP104=1,"Rara Vez",IF(AP104=2,"Improbable",IF(AP104=3,"Posible",IF(AP104=4,"Probable",IF(AP104=5,"Seguro","Revisar")))))),IF(AP104=1,"Muy Baja",IF(AP104=2,"Baja",IF(AP104=3,"Media",IF(AP104=4,"Alta","Muy Alta")))))</f>
        <v>Media</v>
      </c>
      <c r="AR104" s="452">
        <f>IF(F104="Corrupción",AK104,(ROUND(((VLOOKUP(N104,Datos!$B$25:$C$29,2,FALSE)*Datos!$B$32)+(VLOOKUP(O104,Datos!$B$25:$C$29,2,FALSE)*Datos!$C$32)+(VLOOKUP(P104,Datos!$B$25:$C$29,2,FALSE)*Datos!$D$32))*5,0)))</f>
        <v>2</v>
      </c>
      <c r="AS104" s="440" t="str">
        <f>IF(AR104=1,"Insignificante",IF(AR104=2,"Menor",IF(AR104=3,"Moderado",IF(AR104=4,"Mayor","Catastrófico"))))</f>
        <v>Menor</v>
      </c>
      <c r="AT104" s="443">
        <f>_xlfn.NUMBERVALUE(CONCATENATE(AP104,AR104),"##")</f>
        <v>32</v>
      </c>
      <c r="AU104" s="446" t="str">
        <f>VLOOKUP(AT104,Datos!$I$37:$J$61,2,FALSE)</f>
        <v>MODERADO</v>
      </c>
      <c r="AV104" s="186" t="s">
        <v>312</v>
      </c>
      <c r="AW104" s="187" t="s">
        <v>313</v>
      </c>
      <c r="AX104" s="187" t="s">
        <v>314</v>
      </c>
      <c r="AY104" s="188" t="s">
        <v>120</v>
      </c>
      <c r="AZ104" s="188" t="s">
        <v>105</v>
      </c>
      <c r="BA104" s="188" t="s">
        <v>106</v>
      </c>
      <c r="BB104" s="188" t="s">
        <v>107</v>
      </c>
      <c r="BC104" s="185" t="s">
        <v>108</v>
      </c>
      <c r="BD104" s="145">
        <f>IF(AY104=Datos!$C$63,Datos!$C$73,IF(AY104=Datos!$C$64,Datos!$C$74,IF(AY104=Datos!$C$65,Datos!$C$75,"Revisar")))+IF(AZ104=Datos!$D$63,Datos!$D$73,IF(AZ104=Datos!$D$64,Datos!$D$74,"Revisar"))+IF(BA104=Datos!$E$63,Datos!$E$73,IF(BA104=Datos!$E$64,Datos!$E$74,"Revisar"))+IF(BC104=Datos!$G$63,Datos!$G$73,IF(BC104=Datos!$G$64,Datos!$G$74,IF(BC104=Datos!$G$65,Datos!$G$75,"Revisar")))</f>
        <v>0.54999999999999993</v>
      </c>
      <c r="BE104" s="145">
        <f>IF(AY104=Datos!$C$65,BD104,0)</f>
        <v>0</v>
      </c>
      <c r="BF104" s="145">
        <f>IF(OR(AY104=Datos!$C$63,AY104=Datos!$C$64),BD104,0)</f>
        <v>0.54999999999999993</v>
      </c>
      <c r="BG104" s="449">
        <f>IF(ROUND(AP104-SUM(BF104:BF107),0)&lt;=0,1,ROUND(AP104-SUM(BF104:BF107),0))</f>
        <v>1</v>
      </c>
      <c r="BH104" s="452" t="str">
        <f>IF(F104="Corrupción",(IF(BG104=1,"Rara Vez",IF(BG104=2,"Improbable",IF(BG104=3,"Posible",IF(BG104=4,"Probable","Seguro"))))),IF(BG104=1,"Muy Baja",IF(BG104=2,"Baja",IF(BG104=3,"Media",IF(BG104=4,"Alta","Muy Alta")))))</f>
        <v>Muy Baja</v>
      </c>
      <c r="BI104" s="449">
        <f>ROUND(AR104-SUM(BE104:BE107),0)</f>
        <v>2</v>
      </c>
      <c r="BJ104" s="449" t="str">
        <f>IF(BI104=1,"Insignificante",IF(BI104=2,"Menor",IF(BI104=3,"Moderado",IF(BI104=4,"Mayor","Catastrófico"))))</f>
        <v>Menor</v>
      </c>
      <c r="BK104" s="453">
        <f>_xlfn.NUMBERVALUE(CONCATENATE(BG104,BI104),"##")</f>
        <v>12</v>
      </c>
      <c r="BL104" s="456" t="str">
        <f>+VLOOKUP(BK104,Datos!$I$37:$J$65,2,FALSE)</f>
        <v>BAJO</v>
      </c>
      <c r="BM104" s="459" t="s">
        <v>122</v>
      </c>
      <c r="BN104" s="189"/>
      <c r="BO104" s="185"/>
      <c r="BP104" s="191"/>
      <c r="BQ104" s="185"/>
      <c r="BR104" s="190"/>
    </row>
    <row r="105" spans="1:80" ht="53.5" customHeight="1" thickBot="1" x14ac:dyDescent="0.4">
      <c r="A105" s="472"/>
      <c r="B105" s="475"/>
      <c r="C105" s="326" t="s">
        <v>308</v>
      </c>
      <c r="D105" s="460"/>
      <c r="E105" s="479"/>
      <c r="F105" s="460"/>
      <c r="G105" s="463"/>
      <c r="H105" s="463"/>
      <c r="I105" s="482"/>
      <c r="J105" s="482"/>
      <c r="K105" s="482"/>
      <c r="L105" s="485"/>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6"/>
      <c r="AK105" s="469"/>
      <c r="AL105" s="469"/>
      <c r="AM105" s="466"/>
      <c r="AN105" s="466"/>
      <c r="AO105" s="466"/>
      <c r="AP105" s="450"/>
      <c r="AQ105" s="450"/>
      <c r="AR105" s="450"/>
      <c r="AS105" s="441"/>
      <c r="AT105" s="444"/>
      <c r="AU105" s="447"/>
      <c r="AV105" s="192" t="s">
        <v>315</v>
      </c>
      <c r="AW105" s="193" t="s">
        <v>316</v>
      </c>
      <c r="AX105" s="193" t="s">
        <v>317</v>
      </c>
      <c r="AY105" s="194" t="s">
        <v>104</v>
      </c>
      <c r="AZ105" s="194" t="s">
        <v>105</v>
      </c>
      <c r="BA105" s="194" t="s">
        <v>176</v>
      </c>
      <c r="BB105" s="194" t="s">
        <v>129</v>
      </c>
      <c r="BC105" s="191" t="s">
        <v>108</v>
      </c>
      <c r="BD105" s="195">
        <f>IF(AY105=Datos!$C$63,Datos!$C$73,IF(AY105=Datos!$C$64,Datos!$C$74,IF(AY105=Datos!$C$65,Datos!$C$75,"Revisar")))+IF(AZ105=Datos!$D$63,Datos!$D$73,IF(AZ105=Datos!$D$64,Datos!$D$74,"Revisar"))+IF(BA105=Datos!$E$63,Datos!$E$73,IF(BA105=Datos!$E$64,Datos!$E$74,"Revisar"))+IF(BC105=Datos!$G$63,Datos!$G$73,IF(BC105=Datos!$G$64,Datos!$G$74,IF(BC105=Datos!$G$65,Datos!$G$75,"Revisar")))</f>
        <v>0.5</v>
      </c>
      <c r="BE105" s="195">
        <f>IF(AY105=Datos!$C$65,BD105,0)</f>
        <v>0</v>
      </c>
      <c r="BF105" s="195">
        <f>IF(OR(AY105=Datos!$C$63,AY105=Datos!$C$64),BD105,0)</f>
        <v>0.5</v>
      </c>
      <c r="BG105" s="450"/>
      <c r="BH105" s="450"/>
      <c r="BI105" s="450"/>
      <c r="BJ105" s="450"/>
      <c r="BK105" s="454"/>
      <c r="BL105" s="457"/>
      <c r="BM105" s="460"/>
      <c r="BN105" s="196"/>
      <c r="BO105" s="191"/>
      <c r="BQ105" s="191"/>
      <c r="BR105" s="197"/>
    </row>
    <row r="106" spans="1:80" ht="53.5" customHeight="1" thickBot="1" x14ac:dyDescent="0.4">
      <c r="A106" s="472"/>
      <c r="B106" s="475"/>
      <c r="C106" s="326" t="s">
        <v>308</v>
      </c>
      <c r="D106" s="460"/>
      <c r="E106" s="479"/>
      <c r="F106" s="460"/>
      <c r="G106" s="463"/>
      <c r="H106" s="463"/>
      <c r="I106" s="482"/>
      <c r="J106" s="482"/>
      <c r="K106" s="482"/>
      <c r="L106" s="485"/>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6"/>
      <c r="AK106" s="469"/>
      <c r="AL106" s="469"/>
      <c r="AM106" s="466"/>
      <c r="AN106" s="466"/>
      <c r="AO106" s="466"/>
      <c r="AP106" s="450"/>
      <c r="AQ106" s="450"/>
      <c r="AR106" s="450"/>
      <c r="AS106" s="441"/>
      <c r="AT106" s="444"/>
      <c r="AU106" s="447"/>
      <c r="AV106" s="424" t="s">
        <v>318</v>
      </c>
      <c r="AW106" s="226" t="s">
        <v>319</v>
      </c>
      <c r="AX106" s="226" t="s">
        <v>320</v>
      </c>
      <c r="AY106" s="221" t="s">
        <v>104</v>
      </c>
      <c r="AZ106" s="221" t="s">
        <v>105</v>
      </c>
      <c r="BA106" s="221" t="s">
        <v>106</v>
      </c>
      <c r="BB106" s="221" t="s">
        <v>107</v>
      </c>
      <c r="BC106" s="220" t="s">
        <v>108</v>
      </c>
      <c r="BD106" s="195">
        <f>IF(AY106=Datos!$C$63,Datos!$C$73,IF(AY106=Datos!$C$64,Datos!$C$74,IF(AY106=Datos!$C$65,Datos!$C$75,"Revisar")))+IF(AZ106=Datos!$D$63,Datos!$D$73,IF(AZ106=Datos!$D$64,Datos!$D$74,"Revisar"))+IF(BA106=Datos!$E$63,Datos!$E$73,IF(BA106=Datos!$E$64,Datos!$E$74,"Revisar"))+IF(BC106=Datos!$G$63,Datos!$G$73,IF(BC106=Datos!$G$64,Datos!$G$74,IF(BC106=Datos!$G$65,Datos!$G$75,"Revisar")))</f>
        <v>0.65</v>
      </c>
      <c r="BE106" s="195">
        <f>IF(AY106=Datos!$C$65,BD106,0)</f>
        <v>0</v>
      </c>
      <c r="BF106" s="195">
        <f>IF(OR(AY106=Datos!$C$63,AY106=Datos!$C$64),BD106,0)</f>
        <v>0.65</v>
      </c>
      <c r="BG106" s="450"/>
      <c r="BH106" s="450"/>
      <c r="BI106" s="450"/>
      <c r="BJ106" s="450"/>
      <c r="BK106" s="454"/>
      <c r="BL106" s="457"/>
      <c r="BM106" s="460"/>
      <c r="BN106" s="200"/>
      <c r="BO106" s="200"/>
      <c r="BP106" s="200"/>
      <c r="BQ106" s="200"/>
      <c r="BR106" s="201"/>
      <c r="BU106" s="192" t="s">
        <v>321</v>
      </c>
      <c r="BV106" s="193" t="s">
        <v>319</v>
      </c>
      <c r="BW106" s="193" t="s">
        <v>322</v>
      </c>
      <c r="BX106" s="194" t="s">
        <v>193</v>
      </c>
      <c r="BY106" s="194" t="s">
        <v>105</v>
      </c>
      <c r="BZ106" s="194" t="s">
        <v>176</v>
      </c>
      <c r="CA106" s="194" t="s">
        <v>129</v>
      </c>
      <c r="CB106" s="191" t="s">
        <v>108</v>
      </c>
    </row>
    <row r="107" spans="1:80" ht="53.5" customHeight="1" thickBot="1" x14ac:dyDescent="0.4">
      <c r="A107" s="511"/>
      <c r="B107" s="512"/>
      <c r="C107" s="326" t="s">
        <v>308</v>
      </c>
      <c r="D107" s="501"/>
      <c r="E107" s="513"/>
      <c r="F107" s="501"/>
      <c r="G107" s="510"/>
      <c r="H107" s="510"/>
      <c r="I107" s="482"/>
      <c r="J107" s="482"/>
      <c r="K107" s="482"/>
      <c r="L107" s="514"/>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05"/>
      <c r="AK107" s="506"/>
      <c r="AL107" s="506"/>
      <c r="AM107" s="505"/>
      <c r="AN107" s="505"/>
      <c r="AO107" s="505"/>
      <c r="AP107" s="507"/>
      <c r="AQ107" s="507"/>
      <c r="AR107" s="507"/>
      <c r="AS107" s="441"/>
      <c r="AT107" s="444"/>
      <c r="AU107" s="508"/>
      <c r="AV107" s="192" t="s">
        <v>323</v>
      </c>
      <c r="AW107" s="193" t="s">
        <v>319</v>
      </c>
      <c r="AX107" s="193" t="s">
        <v>322</v>
      </c>
      <c r="AY107" s="194" t="s">
        <v>193</v>
      </c>
      <c r="AZ107" s="194" t="s">
        <v>105</v>
      </c>
      <c r="BA107" s="194" t="s">
        <v>176</v>
      </c>
      <c r="BB107" s="194" t="s">
        <v>129</v>
      </c>
      <c r="BC107" s="191" t="s">
        <v>108</v>
      </c>
      <c r="BD107" s="211">
        <f>IF(AY107=Datos!$C$63,Datos!$C$73,IF(AY107=Datos!$C$64,Datos!$C$74,IF(AY107=Datos!$C$65,Datos!$C$75,"Revisar")))+IF(AZ107=Datos!$D$63,Datos!$D$73,IF(AZ107=Datos!$D$64,Datos!$D$74,"Revisar"))+IF(BA107=Datos!$E$63,Datos!$E$73,IF(BA107=Datos!$E$64,Datos!$E$74,"Revisar"))+IF(BC107=Datos!$G$63,Datos!$G$73,IF(BC107=Datos!$G$64,Datos!$G$74,IF(BC107=Datos!$G$65,Datos!$G$75,"Revisar")))</f>
        <v>0.35</v>
      </c>
      <c r="BE107" s="211">
        <f>IF(AY107=Datos!$C$65,BD107,0)</f>
        <v>0.35</v>
      </c>
      <c r="BF107" s="211">
        <f>IF(OR(AY107=Datos!$C$63,AY107=Datos!$C$64),BD107,0)</f>
        <v>0</v>
      </c>
      <c r="BG107" s="507"/>
      <c r="BH107" s="507"/>
      <c r="BI107" s="507"/>
      <c r="BJ107" s="507"/>
      <c r="BK107" s="509"/>
      <c r="BL107" s="500"/>
      <c r="BM107" s="501"/>
      <c r="BN107" s="212"/>
      <c r="BO107" s="212"/>
      <c r="BP107" s="212"/>
      <c r="BQ107" s="212"/>
      <c r="BR107" s="213"/>
    </row>
    <row r="108" spans="1:80" s="138" customFormat="1" ht="53.5" customHeight="1" thickBot="1" x14ac:dyDescent="0.35">
      <c r="A108" s="471">
        <v>2</v>
      </c>
      <c r="B108" s="474" t="s">
        <v>307</v>
      </c>
      <c r="C108" s="326" t="s">
        <v>308</v>
      </c>
      <c r="D108" s="477" t="s">
        <v>308</v>
      </c>
      <c r="E108" s="478" t="s">
        <v>309</v>
      </c>
      <c r="F108" s="477" t="s">
        <v>5</v>
      </c>
      <c r="G108" s="462" t="s">
        <v>93</v>
      </c>
      <c r="H108" s="462" t="s">
        <v>94</v>
      </c>
      <c r="I108" s="462" t="s">
        <v>95</v>
      </c>
      <c r="J108" s="462" t="s">
        <v>324</v>
      </c>
      <c r="K108" s="462" t="s">
        <v>325</v>
      </c>
      <c r="L108" s="484" t="str">
        <f>CONCATENATE(I108," ",J108," ",K108)</f>
        <v>Posibilidad de afectación reputacional por inoportunidad en la entrega de los informes establecidos por ley (Balance General de la Nación y de la Hacienda pública, CLC, BDME, ECIC, Certificado de Excedentes financieros, Inventario de entidades) debido a fallas en la planeación y/o falta de diligencia o destrezas del personal para la elaboración y revisión de documentos e informes y/o inconsistencias en la información reportada por las entidades y/o pérdida de la información elaborada por la CGN.</v>
      </c>
      <c r="M108" s="462" t="s">
        <v>98</v>
      </c>
      <c r="N108" s="462" t="s">
        <v>100</v>
      </c>
      <c r="O108" s="502" t="s">
        <v>116</v>
      </c>
      <c r="P108" s="502" t="s">
        <v>170</v>
      </c>
      <c r="Q108" s="462"/>
      <c r="R108" s="462"/>
      <c r="S108" s="462"/>
      <c r="T108" s="462"/>
      <c r="U108" s="462"/>
      <c r="V108" s="462"/>
      <c r="W108" s="462"/>
      <c r="X108" s="462"/>
      <c r="Y108" s="462"/>
      <c r="Z108" s="462"/>
      <c r="AA108" s="462"/>
      <c r="AB108" s="462"/>
      <c r="AC108" s="462"/>
      <c r="AD108" s="462"/>
      <c r="AE108" s="462"/>
      <c r="AF108" s="462"/>
      <c r="AG108" s="462"/>
      <c r="AH108" s="462"/>
      <c r="AI108" s="462"/>
      <c r="AJ108" s="465">
        <f>COUNTIF(Q108:AI111,"Si")</f>
        <v>0</v>
      </c>
      <c r="AK108" s="468">
        <f>IF((COUNTIF(P108:AI111,"Si"))&lt;=0,0,(IF((COUNTIF(P108:AI111,"Si"))&lt;=5,3,(IF(COUNTIF(P108:AI111,"Si")&lt;=11,4,5)))))</f>
        <v>0</v>
      </c>
      <c r="AL108" s="468">
        <f>IF((COUNTIF(P108:AI111,"Si"))&lt;=0,0,(IF((COUNTIF(P108:AI111,"Si"))&lt;=5,"MODERADO",(IF(COUNTIF(P108:AI111,"Si")&lt;=11,"ALTO","EXTREMO")))))</f>
        <v>0</v>
      </c>
      <c r="AM108" s="465">
        <v>7</v>
      </c>
      <c r="AN108" s="465"/>
      <c r="AO108" s="465" t="str">
        <f t="shared" ref="AO108" si="51">IF(AN108="Rara vez",1,(IF(AN108="Improbable",2,(IF(AN108="Posible",3,IF(AN108="Probable",4,IF(AN108="Seguro",5,"Revisar")))))))</f>
        <v>Revisar</v>
      </c>
      <c r="AP108" s="452">
        <f t="shared" ref="AP108" si="52">IF(F108="Corrupción",AO108,IF(AM108&lt;=2,1,IF(AM108&lt;=24,2,IF(AM108&lt;=500,3,IF(AM108&lt;=5000,4,IF(AM108&gt;5000,5,"Revisar"))))))</f>
        <v>2</v>
      </c>
      <c r="AQ108" s="452" t="str">
        <f t="shared" ref="AQ108" si="53">IF(F108="Corrupción",(IF(AP108=1,"Rara Vez",IF(AP108=2,"Improbable",IF(AP108=3,"Posible",IF(AP108=4,"Probable",IF(AP108=5,"Seguro","Revisar")))))),IF(AP108=1,"Muy Baja",IF(AP108=2,"Baja",IF(AP108=3,"Media",IF(AP108=4,"Alta","Muy Alta")))))</f>
        <v>Baja</v>
      </c>
      <c r="AR108" s="452">
        <f>IF(F108="Corrupción",AK108,(ROUND(((VLOOKUP(N108,Datos!$B$25:$C$29,2,FALSE)*Datos!$B$32)+(VLOOKUP(O108,Datos!$B$25:$C$29,2,FALSE)*Datos!$C$32)+(VLOOKUP(P108,Datos!$B$25:$C$29,2,FALSE)*Datos!$D$32))*5,0)))</f>
        <v>3</v>
      </c>
      <c r="AS108" s="452" t="str">
        <f>IF(AR108=1,"Insignificante",IF(AR108=2,"Menor",IF(AR108=3,"Moderado",IF(AR108=4,"Mayor","Catastrófico"))))</f>
        <v>Moderado</v>
      </c>
      <c r="AT108" s="497">
        <f>_xlfn.NUMBERVALUE(CONCATENATE(AP108,AR108),"##")</f>
        <v>23</v>
      </c>
      <c r="AU108" s="446" t="str">
        <f>VLOOKUP(AT108,Datos!$I$37:$J$61,2,FALSE)</f>
        <v>MODERADO</v>
      </c>
      <c r="AV108" s="186" t="s">
        <v>326</v>
      </c>
      <c r="AW108" s="187" t="s">
        <v>327</v>
      </c>
      <c r="AX108" s="187" t="s">
        <v>328</v>
      </c>
      <c r="AY108" s="188" t="s">
        <v>120</v>
      </c>
      <c r="AZ108" s="188" t="s">
        <v>105</v>
      </c>
      <c r="BA108" s="188" t="s">
        <v>176</v>
      </c>
      <c r="BB108" s="188" t="s">
        <v>107</v>
      </c>
      <c r="BC108" s="185" t="s">
        <v>108</v>
      </c>
      <c r="BD108" s="145">
        <f>IF(AY108=Datos!$C$63,Datos!$C$73,IF(AY108=Datos!$C$64,Datos!$C$74,IF(AY108=Datos!$C$65,Datos!$C$75,"Revisar")))+IF(AZ108=Datos!$D$63,Datos!$D$73,IF(AZ108=Datos!$D$64,Datos!$D$74,"Revisar"))+IF(BA108=Datos!$E$63,Datos!$E$73,IF(BA108=Datos!$E$64,Datos!$E$74,"Revisar"))+IF(BC108=Datos!$G$63,Datos!$G$73,IF(BC108=Datos!$G$64,Datos!$G$74,IF(BC108=Datos!$G$65,Datos!$G$75,"Revisar")))</f>
        <v>0.4</v>
      </c>
      <c r="BE108" s="145">
        <f>IF(AY108=Datos!$C$65,BD108,0)</f>
        <v>0</v>
      </c>
      <c r="BF108" s="145">
        <f>IF(OR(AY108=Datos!$C$63,AY108=Datos!$C$64),BD108,0)</f>
        <v>0.4</v>
      </c>
      <c r="BG108" s="452">
        <f>IF(ROUND(AP108-SUM(BF108:BF111),0)&lt;=0,1,ROUND(AP108-SUM(BF108:BF111),0))</f>
        <v>1</v>
      </c>
      <c r="BH108" s="452" t="str">
        <f>IF(F108="Corrupción",(IF(BG108=1,"Rara Vez",IF(BG108=2,"Improbable",IF(BG108=3,"Posible",IF(BG108=4,"Probable","Seguro"))))),IF(BG108=1,"Muy Baja",IF(BG108=2,"Baja",IF(BG108=3,"Media",IF(BG108=4,"Alta","Muy Alta")))))</f>
        <v>Muy Baja</v>
      </c>
      <c r="BI108" s="452">
        <f>ROUND(AR108-SUM(BE108:BE111),0)</f>
        <v>3</v>
      </c>
      <c r="BJ108" s="452" t="str">
        <f>IF(BI108=1,"Insignificante",IF(BI108=2,"Menor",IF(BI108=3,"Moderado",IF(BI108=4,"Mayor","Catastrófico"))))</f>
        <v>Moderado</v>
      </c>
      <c r="BK108" s="491">
        <f>_xlfn.NUMBERVALUE(CONCATENATE(BG108,BI108),"##")</f>
        <v>13</v>
      </c>
      <c r="BL108" s="492" t="str">
        <f>+VLOOKUP(BK108,Datos!$I$37:$J$65,2,FALSE)</f>
        <v>MODERADO</v>
      </c>
      <c r="BM108" s="477" t="s">
        <v>109</v>
      </c>
      <c r="BN108" s="189" t="s">
        <v>329</v>
      </c>
      <c r="BO108" s="185" t="s">
        <v>330</v>
      </c>
      <c r="BP108" s="222">
        <v>45884</v>
      </c>
      <c r="BQ108" s="222">
        <v>46111</v>
      </c>
      <c r="BR108" s="425" t="s">
        <v>331</v>
      </c>
    </row>
    <row r="109" spans="1:80" ht="53.5" customHeight="1" thickBot="1" x14ac:dyDescent="0.4">
      <c r="A109" s="472"/>
      <c r="B109" s="475"/>
      <c r="C109" s="326" t="s">
        <v>308</v>
      </c>
      <c r="D109" s="460"/>
      <c r="E109" s="479"/>
      <c r="F109" s="460"/>
      <c r="G109" s="463"/>
      <c r="H109" s="463"/>
      <c r="I109" s="463"/>
      <c r="J109" s="463"/>
      <c r="K109" s="463"/>
      <c r="L109" s="485"/>
      <c r="M109" s="463"/>
      <c r="N109" s="463"/>
      <c r="O109" s="503"/>
      <c r="P109" s="503"/>
      <c r="Q109" s="463"/>
      <c r="R109" s="463"/>
      <c r="S109" s="463"/>
      <c r="T109" s="463"/>
      <c r="U109" s="463"/>
      <c r="V109" s="463"/>
      <c r="W109" s="463"/>
      <c r="X109" s="463"/>
      <c r="Y109" s="463"/>
      <c r="Z109" s="463"/>
      <c r="AA109" s="463"/>
      <c r="AB109" s="463"/>
      <c r="AC109" s="463"/>
      <c r="AD109" s="463"/>
      <c r="AE109" s="463"/>
      <c r="AF109" s="463"/>
      <c r="AG109" s="463"/>
      <c r="AH109" s="463"/>
      <c r="AI109" s="463"/>
      <c r="AJ109" s="466"/>
      <c r="AK109" s="469"/>
      <c r="AL109" s="469"/>
      <c r="AM109" s="466"/>
      <c r="AN109" s="466"/>
      <c r="AO109" s="466"/>
      <c r="AP109" s="450"/>
      <c r="AQ109" s="450"/>
      <c r="AR109" s="450"/>
      <c r="AS109" s="450"/>
      <c r="AT109" s="498"/>
      <c r="AU109" s="447"/>
      <c r="AV109" s="192" t="s">
        <v>315</v>
      </c>
      <c r="AW109" s="193" t="s">
        <v>332</v>
      </c>
      <c r="AX109" s="193" t="s">
        <v>317</v>
      </c>
      <c r="AY109" s="194" t="s">
        <v>104</v>
      </c>
      <c r="AZ109" s="194" t="s">
        <v>105</v>
      </c>
      <c r="BA109" s="194" t="s">
        <v>176</v>
      </c>
      <c r="BB109" s="194" t="s">
        <v>129</v>
      </c>
      <c r="BC109" s="191" t="s">
        <v>108</v>
      </c>
      <c r="BD109" s="195">
        <f>IF(AY109=Datos!$C$63,Datos!$C$73,IF(AY109=Datos!$C$64,Datos!$C$74,IF(AY109=Datos!$C$65,Datos!$C$75,"Revisar")))+IF(AZ109=Datos!$D$63,Datos!$D$73,IF(AZ109=Datos!$D$64,Datos!$D$74,"Revisar"))+IF(BA109=Datos!$E$63,Datos!$E$73,IF(BA109=Datos!$E$64,Datos!$E$74,"Revisar"))+IF(BC109=Datos!$G$63,Datos!$G$73,IF(BC109=Datos!$G$64,Datos!$G$74,IF(BC109=Datos!$G$65,Datos!$G$75,"Revisar")))</f>
        <v>0.5</v>
      </c>
      <c r="BE109" s="195">
        <f>IF(AY109=Datos!$C$65,BD109,0)</f>
        <v>0</v>
      </c>
      <c r="BF109" s="195">
        <f>IF(OR(AY109=Datos!$C$63,AY109=Datos!$C$64),BD109,0)</f>
        <v>0.5</v>
      </c>
      <c r="BG109" s="450"/>
      <c r="BH109" s="450"/>
      <c r="BI109" s="450"/>
      <c r="BJ109" s="450"/>
      <c r="BK109" s="454"/>
      <c r="BL109" s="457"/>
      <c r="BM109" s="460"/>
      <c r="BN109" s="196"/>
      <c r="BO109" s="191"/>
      <c r="BP109" s="191"/>
      <c r="BQ109" s="191"/>
      <c r="BR109" s="197"/>
    </row>
    <row r="110" spans="1:80" ht="53.5" customHeight="1" thickBot="1" x14ac:dyDescent="0.4">
      <c r="A110" s="472"/>
      <c r="B110" s="475"/>
      <c r="C110" s="326" t="s">
        <v>308</v>
      </c>
      <c r="D110" s="460"/>
      <c r="E110" s="479"/>
      <c r="F110" s="460"/>
      <c r="G110" s="463"/>
      <c r="H110" s="463"/>
      <c r="I110" s="463"/>
      <c r="J110" s="463"/>
      <c r="K110" s="463"/>
      <c r="L110" s="485"/>
      <c r="M110" s="463"/>
      <c r="N110" s="463"/>
      <c r="O110" s="503"/>
      <c r="P110" s="503"/>
      <c r="Q110" s="463"/>
      <c r="R110" s="463"/>
      <c r="S110" s="463"/>
      <c r="T110" s="463"/>
      <c r="U110" s="463"/>
      <c r="V110" s="463"/>
      <c r="W110" s="463"/>
      <c r="X110" s="463"/>
      <c r="Y110" s="463"/>
      <c r="Z110" s="463"/>
      <c r="AA110" s="463"/>
      <c r="AB110" s="463"/>
      <c r="AC110" s="463"/>
      <c r="AD110" s="463"/>
      <c r="AE110" s="463"/>
      <c r="AF110" s="463"/>
      <c r="AG110" s="463"/>
      <c r="AH110" s="463"/>
      <c r="AI110" s="463"/>
      <c r="AJ110" s="466"/>
      <c r="AK110" s="469"/>
      <c r="AL110" s="469"/>
      <c r="AM110" s="466"/>
      <c r="AN110" s="466"/>
      <c r="AO110" s="466"/>
      <c r="AP110" s="450"/>
      <c r="AQ110" s="450"/>
      <c r="AR110" s="450"/>
      <c r="AS110" s="450"/>
      <c r="AT110" s="498"/>
      <c r="AU110" s="447"/>
      <c r="AV110" s="224" t="s">
        <v>333</v>
      </c>
      <c r="AW110" s="193" t="s">
        <v>334</v>
      </c>
      <c r="AX110" s="193" t="s">
        <v>335</v>
      </c>
      <c r="AY110" s="194" t="s">
        <v>104</v>
      </c>
      <c r="AZ110" s="194" t="s">
        <v>105</v>
      </c>
      <c r="BA110" s="194" t="s">
        <v>106</v>
      </c>
      <c r="BB110" s="194" t="s">
        <v>129</v>
      </c>
      <c r="BC110" s="191" t="s">
        <v>108</v>
      </c>
      <c r="BD110" s="195">
        <f>IF(AY110=Datos!$C$63,Datos!$C$73,IF(AY110=Datos!$C$64,Datos!$C$74,IF(AY110=Datos!$C$65,Datos!$C$75,"Revisar")))+IF(AZ110=Datos!$D$63,Datos!$D$73,IF(AZ110=Datos!$D$64,Datos!$D$74,"Revisar"))+IF(BA110=Datos!$E$63,Datos!$E$73,IF(BA110=Datos!$E$64,Datos!$E$74,"Revisar"))+IF(BC110=Datos!$G$63,Datos!$G$73,IF(BC110=Datos!$G$64,Datos!$G$74,IF(BC110=Datos!$G$65,Datos!$G$75,"Revisar")))</f>
        <v>0.65</v>
      </c>
      <c r="BE110" s="195">
        <f>IF(AY110=Datos!$C$65,BD110,0)</f>
        <v>0</v>
      </c>
      <c r="BF110" s="195">
        <f>IF(OR(AY110=Datos!$C$63,AY110=Datos!$C$64),BD110,0)</f>
        <v>0.65</v>
      </c>
      <c r="BG110" s="450"/>
      <c r="BH110" s="450"/>
      <c r="BI110" s="450"/>
      <c r="BJ110" s="450"/>
      <c r="BK110" s="454"/>
      <c r="BL110" s="457"/>
      <c r="BM110" s="460"/>
      <c r="BN110" s="200"/>
      <c r="BO110" s="200"/>
      <c r="BP110" s="200"/>
      <c r="BQ110" s="200"/>
      <c r="BR110" s="201"/>
    </row>
    <row r="111" spans="1:80" ht="53.5" customHeight="1" thickBot="1" x14ac:dyDescent="0.4">
      <c r="A111" s="473"/>
      <c r="B111" s="476"/>
      <c r="C111" s="326" t="s">
        <v>308</v>
      </c>
      <c r="D111" s="461"/>
      <c r="E111" s="480"/>
      <c r="F111" s="461"/>
      <c r="G111" s="464"/>
      <c r="H111" s="464"/>
      <c r="I111" s="464"/>
      <c r="J111" s="464"/>
      <c r="K111" s="464"/>
      <c r="L111" s="486"/>
      <c r="M111" s="464"/>
      <c r="N111" s="464"/>
      <c r="O111" s="504"/>
      <c r="P111" s="504"/>
      <c r="Q111" s="464"/>
      <c r="R111" s="464"/>
      <c r="S111" s="464"/>
      <c r="T111" s="464"/>
      <c r="U111" s="464"/>
      <c r="V111" s="464"/>
      <c r="W111" s="464"/>
      <c r="X111" s="464"/>
      <c r="Y111" s="464"/>
      <c r="Z111" s="464"/>
      <c r="AA111" s="464"/>
      <c r="AB111" s="464"/>
      <c r="AC111" s="464"/>
      <c r="AD111" s="464"/>
      <c r="AE111" s="464"/>
      <c r="AF111" s="464"/>
      <c r="AG111" s="464"/>
      <c r="AH111" s="464"/>
      <c r="AI111" s="464"/>
      <c r="AJ111" s="467"/>
      <c r="AK111" s="470"/>
      <c r="AL111" s="470"/>
      <c r="AM111" s="467"/>
      <c r="AN111" s="467"/>
      <c r="AO111" s="467"/>
      <c r="AP111" s="451"/>
      <c r="AQ111" s="451"/>
      <c r="AR111" s="451"/>
      <c r="AS111" s="451"/>
      <c r="AT111" s="499"/>
      <c r="AU111" s="448"/>
      <c r="AV111" s="224" t="s">
        <v>336</v>
      </c>
      <c r="AW111" s="204" t="s">
        <v>337</v>
      </c>
      <c r="AX111" s="204" t="s">
        <v>338</v>
      </c>
      <c r="AY111" s="205" t="s">
        <v>104</v>
      </c>
      <c r="AZ111" s="205" t="s">
        <v>105</v>
      </c>
      <c r="BA111" s="205" t="s">
        <v>176</v>
      </c>
      <c r="BB111" s="205" t="s">
        <v>129</v>
      </c>
      <c r="BC111" s="202" t="s">
        <v>108</v>
      </c>
      <c r="BD111" s="206">
        <f>IF(AY111=Datos!$C$63,Datos!$C$73,IF(AY111=Datos!$C$64,Datos!$C$74,IF(AY111=Datos!$C$65,Datos!$C$75,"Revisar")))+IF(AZ111=Datos!$D$63,Datos!$D$73,IF(AZ111=Datos!$D$64,Datos!$D$74,"Revisar"))+IF(BA111=Datos!$E$63,Datos!$E$73,IF(BA111=Datos!$E$64,Datos!$E$74,"Revisar"))+IF(BC111=Datos!$G$63,Datos!$G$73,IF(BC111=Datos!$G$64,Datos!$G$74,IF(BC111=Datos!$G$65,Datos!$G$75,"Revisar")))</f>
        <v>0.5</v>
      </c>
      <c r="BE111" s="206">
        <f>IF(AY111=Datos!$C$65,BD111,0)</f>
        <v>0</v>
      </c>
      <c r="BF111" s="206">
        <f>IF(OR(AY111=Datos!$C$63,AY111=Datos!$C$64),BD111,0)</f>
        <v>0.5</v>
      </c>
      <c r="BG111" s="451"/>
      <c r="BH111" s="451"/>
      <c r="BI111" s="451"/>
      <c r="BJ111" s="451"/>
      <c r="BK111" s="455"/>
      <c r="BL111" s="458"/>
      <c r="BM111" s="461"/>
      <c r="BN111" s="207"/>
      <c r="BO111" s="207"/>
      <c r="BP111" s="207"/>
      <c r="BQ111" s="207"/>
      <c r="BR111" s="208"/>
    </row>
    <row r="112" spans="1:80" s="138" customFormat="1" ht="53.5" customHeight="1" thickBot="1" x14ac:dyDescent="0.35">
      <c r="A112" s="493">
        <v>3</v>
      </c>
      <c r="B112" s="494" t="s">
        <v>307</v>
      </c>
      <c r="C112" s="326" t="s">
        <v>308</v>
      </c>
      <c r="D112" s="459" t="s">
        <v>308</v>
      </c>
      <c r="E112" s="495" t="s">
        <v>309</v>
      </c>
      <c r="F112" s="459" t="s">
        <v>5</v>
      </c>
      <c r="G112" s="488" t="s">
        <v>93</v>
      </c>
      <c r="H112" s="488" t="s">
        <v>94</v>
      </c>
      <c r="I112" s="482" t="s">
        <v>339</v>
      </c>
      <c r="J112" s="482" t="s">
        <v>340</v>
      </c>
      <c r="K112" s="482" t="s">
        <v>325</v>
      </c>
      <c r="L112" s="496" t="str">
        <f>CONCATENATE(I112," ",J112," ",K112)</f>
        <v>Posibilidad de afectaciones en la reputación  por incumplimiento en la entrega de productos  diferentes a los establecidos por ley debido a fallas en la planeación y/o falta de diligencia o destrezas del personal para la elaboración y revisión de documentos e informes y/o inconsistencias en la información reportada por las entidades y/o pérdida de la información elaborada por la CGN.</v>
      </c>
      <c r="M112" s="488" t="s">
        <v>98</v>
      </c>
      <c r="N112" s="488" t="s">
        <v>99</v>
      </c>
      <c r="O112" s="488" t="s">
        <v>100</v>
      </c>
      <c r="P112" s="488" t="s">
        <v>116</v>
      </c>
      <c r="Q112" s="488"/>
      <c r="R112" s="488"/>
      <c r="S112" s="488"/>
      <c r="T112" s="488"/>
      <c r="U112" s="488"/>
      <c r="V112" s="488"/>
      <c r="W112" s="488"/>
      <c r="X112" s="488"/>
      <c r="Y112" s="488"/>
      <c r="Z112" s="488"/>
      <c r="AA112" s="488"/>
      <c r="AB112" s="488"/>
      <c r="AC112" s="488"/>
      <c r="AD112" s="488"/>
      <c r="AE112" s="488"/>
      <c r="AF112" s="488"/>
      <c r="AG112" s="488"/>
      <c r="AH112" s="488"/>
      <c r="AI112" s="488"/>
      <c r="AJ112" s="489">
        <f>COUNTIF(Q112:AI115,"Si")</f>
        <v>0</v>
      </c>
      <c r="AK112" s="490">
        <f>IF((COUNTIF(P112:AI115,"Si"))&lt;=0,0,(IF((COUNTIF(P112:AI115,"Si"))&lt;=5,3,(IF(COUNTIF(P112:AI115,"Si")&lt;=11,4,5)))))</f>
        <v>0</v>
      </c>
      <c r="AL112" s="490">
        <f>IF((COUNTIF(P112:AI115,"Si"))&lt;=0,0,(IF((COUNTIF(P112:AI115,"Si"))&lt;=5,"MODERADO",(IF(COUNTIF(P112:AI115,"Si")&lt;=11,"ALTO","EXTREMO")))))</f>
        <v>0</v>
      </c>
      <c r="AM112" s="489">
        <v>101</v>
      </c>
      <c r="AN112" s="489"/>
      <c r="AO112" s="489" t="str">
        <f t="shared" ref="AO112" si="54">IF(AN112="Rara vez",1,(IF(AN112="Improbable",2,(IF(AN112="Posible",3,IF(AN112="Probable",4,IF(AN112="Seguro",5,"Revisar")))))))</f>
        <v>Revisar</v>
      </c>
      <c r="AP112" s="449">
        <f t="shared" ref="AP112" si="55">IF(F112="Corrupción",AO112,IF(AM112&lt;=2,1,IF(AM112&lt;=24,2,IF(AM112&lt;=500,3,IF(AM112&lt;=5000,4,IF(AM112&gt;5000,5,"Revisar"))))))</f>
        <v>3</v>
      </c>
      <c r="AQ112" s="449" t="str">
        <f t="shared" ref="AQ112" si="56">IF(F112="Corrupción",(IF(AP112=1,"Rara Vez",IF(AP112=2,"Improbable",IF(AP112=3,"Posible",IF(AP112=4,"Probable",IF(AP112=5,"Seguro","Revisar")))))),IF(AP112=1,"Muy Baja",IF(AP112=2,"Baja",IF(AP112=3,"Media",IF(AP112=4,"Alta","Muy Alta")))))</f>
        <v>Media</v>
      </c>
      <c r="AR112" s="449">
        <f>IF(F112="Corrupción",AK112,(ROUND(((VLOOKUP(N112,Datos!$B$25:$C$29,2,FALSE)*Datos!$B$32)+(VLOOKUP(O112,Datos!$B$25:$C$29,2,FALSE)*Datos!$C$32)+(VLOOKUP(P112,Datos!$B$25:$C$29,2,FALSE)*Datos!$D$32))*5,0)))</f>
        <v>2</v>
      </c>
      <c r="AS112" s="441" t="str">
        <f>IF(AR112=1,"Insignificante",IF(AR112=2,"Menor",IF(AR112=3,"Moderado",IF(AR112=4,"Mayor","Catastrófico"))))</f>
        <v>Menor</v>
      </c>
      <c r="AT112" s="444">
        <f>_xlfn.NUMBERVALUE(CONCATENATE(AP112,AR112),"##")</f>
        <v>32</v>
      </c>
      <c r="AU112" s="487" t="str">
        <f>VLOOKUP(AT112,Datos!$I$37:$J$61,2,FALSE)</f>
        <v>MODERADO</v>
      </c>
      <c r="AV112" s="186" t="s">
        <v>341</v>
      </c>
      <c r="AW112" s="187" t="s">
        <v>327</v>
      </c>
      <c r="AX112" s="187" t="s">
        <v>328</v>
      </c>
      <c r="AY112" s="188" t="s">
        <v>120</v>
      </c>
      <c r="AZ112" s="188" t="s">
        <v>105</v>
      </c>
      <c r="BA112" s="188" t="s">
        <v>176</v>
      </c>
      <c r="BB112" s="188" t="s">
        <v>107</v>
      </c>
      <c r="BC112" s="185" t="s">
        <v>108</v>
      </c>
      <c r="BD112" s="218">
        <f>IF(AY112=Datos!$C$63,Datos!$C$73,IF(AY112=Datos!$C$64,Datos!$C$74,IF(AY112=Datos!$C$65,Datos!$C$75,"Revisar")))+IF(AZ112=Datos!$D$63,Datos!$D$73,IF(AZ112=Datos!$D$64,Datos!$D$74,"Revisar"))+IF(BA112=Datos!$E$63,Datos!$E$73,IF(BA112=Datos!$E$64,Datos!$E$74,"Revisar"))+IF(BC112=Datos!$G$63,Datos!$G$73,IF(BC112=Datos!$G$64,Datos!$G$74,IF(BC112=Datos!$G$65,Datos!$G$75,"Revisar")))</f>
        <v>0.4</v>
      </c>
      <c r="BE112" s="218">
        <f>IF(AY112=Datos!$C$65,BD112,0)</f>
        <v>0</v>
      </c>
      <c r="BF112" s="218">
        <f>IF(OR(AY112=Datos!$C$63,AY112=Datos!$C$64),BD112,0)</f>
        <v>0.4</v>
      </c>
      <c r="BG112" s="449">
        <f>IF(ROUND(AP112-SUM(BF112:BF115),0)&lt;=0,1,ROUND(AP112-SUM(BF112:BF115),0))</f>
        <v>1</v>
      </c>
      <c r="BH112" s="449" t="str">
        <f>IF(F112="Corrupción",(IF(BG112=1,"Rara Vez",IF(BG112=2,"Improbable",IF(BG112=3,"Posible",IF(BG112=4,"Probable","Seguro"))))),IF(BG112=1,"Muy Baja",IF(BG112=2,"Baja",IF(BG112=3,"Media",IF(BG112=4,"Alta","Muy Alta")))))</f>
        <v>Muy Baja</v>
      </c>
      <c r="BI112" s="449">
        <f>ROUND(AR112-SUM(BE112:BE115),0)</f>
        <v>2</v>
      </c>
      <c r="BJ112" s="449" t="str">
        <f>IF(BI112=1,"Insignificante",IF(BI112=2,"Menor",IF(BI112=3,"Moderado",IF(BI112=4,"Mayor","Catastrófico"))))</f>
        <v>Menor</v>
      </c>
      <c r="BK112" s="453">
        <f>_xlfn.NUMBERVALUE(CONCATENATE(BG112,BI112),"##")</f>
        <v>12</v>
      </c>
      <c r="BL112" s="456" t="str">
        <f>+VLOOKUP(BK112,Datos!$I$37:$J$65,2,FALSE)</f>
        <v>BAJO</v>
      </c>
      <c r="BM112" s="459" t="s">
        <v>122</v>
      </c>
      <c r="BN112" s="231"/>
      <c r="BO112" s="214"/>
      <c r="BP112" s="214"/>
      <c r="BQ112" s="214"/>
      <c r="BR112" s="232"/>
    </row>
    <row r="113" spans="1:70" ht="53.5" customHeight="1" thickBot="1" x14ac:dyDescent="0.4">
      <c r="A113" s="472"/>
      <c r="B113" s="475"/>
      <c r="C113" s="326" t="s">
        <v>308</v>
      </c>
      <c r="D113" s="460"/>
      <c r="E113" s="479"/>
      <c r="F113" s="460"/>
      <c r="G113" s="463"/>
      <c r="H113" s="463"/>
      <c r="I113" s="482"/>
      <c r="J113" s="482"/>
      <c r="K113" s="482"/>
      <c r="L113" s="485"/>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6"/>
      <c r="AK113" s="469"/>
      <c r="AL113" s="469"/>
      <c r="AM113" s="466"/>
      <c r="AN113" s="466"/>
      <c r="AO113" s="466"/>
      <c r="AP113" s="450"/>
      <c r="AQ113" s="450"/>
      <c r="AR113" s="450"/>
      <c r="AS113" s="441"/>
      <c r="AT113" s="444"/>
      <c r="AU113" s="447"/>
      <c r="AV113" s="192" t="s">
        <v>315</v>
      </c>
      <c r="AW113" s="193" t="s">
        <v>332</v>
      </c>
      <c r="AX113" s="193" t="s">
        <v>317</v>
      </c>
      <c r="AY113" s="194" t="s">
        <v>104</v>
      </c>
      <c r="AZ113" s="194" t="s">
        <v>105</v>
      </c>
      <c r="BA113" s="194" t="s">
        <v>176</v>
      </c>
      <c r="BB113" s="194" t="s">
        <v>129</v>
      </c>
      <c r="BC113" s="191" t="s">
        <v>108</v>
      </c>
      <c r="BD113" s="195">
        <f>IF(AY113=Datos!$C$63,Datos!$C$73,IF(AY113=Datos!$C$64,Datos!$C$74,IF(AY113=Datos!$C$65,Datos!$C$75,"Revisar")))+IF(AZ113=Datos!$D$63,Datos!$D$73,IF(AZ113=Datos!$D$64,Datos!$D$74,"Revisar"))+IF(BA113=Datos!$E$63,Datos!$E$73,IF(BA113=Datos!$E$64,Datos!$E$74,"Revisar"))+IF(BC113=Datos!$G$63,Datos!$G$73,IF(BC113=Datos!$G$64,Datos!$G$74,IF(BC113=Datos!$G$65,Datos!$G$75,"Revisar")))</f>
        <v>0.5</v>
      </c>
      <c r="BE113" s="195">
        <f>IF(AY113=Datos!$C$65,BD113,0)</f>
        <v>0</v>
      </c>
      <c r="BF113" s="195">
        <f>IF(OR(AY113=Datos!$C$63,AY113=Datos!$C$64),BD113,0)</f>
        <v>0.5</v>
      </c>
      <c r="BG113" s="450"/>
      <c r="BH113" s="450"/>
      <c r="BI113" s="450"/>
      <c r="BJ113" s="450"/>
      <c r="BK113" s="454"/>
      <c r="BL113" s="457"/>
      <c r="BM113" s="460"/>
      <c r="BN113" s="196"/>
      <c r="BO113" s="191"/>
      <c r="BP113" s="191"/>
      <c r="BQ113" s="191"/>
      <c r="BR113" s="197"/>
    </row>
    <row r="114" spans="1:70" ht="53.5" customHeight="1" thickBot="1" x14ac:dyDescent="0.4">
      <c r="A114" s="472"/>
      <c r="B114" s="475"/>
      <c r="C114" s="326" t="s">
        <v>308</v>
      </c>
      <c r="D114" s="460"/>
      <c r="E114" s="479"/>
      <c r="F114" s="460"/>
      <c r="G114" s="463"/>
      <c r="H114" s="463"/>
      <c r="I114" s="482"/>
      <c r="J114" s="482"/>
      <c r="K114" s="482"/>
      <c r="L114" s="485"/>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6"/>
      <c r="AK114" s="469"/>
      <c r="AL114" s="469"/>
      <c r="AM114" s="466"/>
      <c r="AN114" s="466"/>
      <c r="AO114" s="466"/>
      <c r="AP114" s="450"/>
      <c r="AQ114" s="450"/>
      <c r="AR114" s="450"/>
      <c r="AS114" s="441"/>
      <c r="AT114" s="444"/>
      <c r="AU114" s="447"/>
      <c r="AV114" s="426" t="s">
        <v>342</v>
      </c>
      <c r="AW114" s="193" t="s">
        <v>334</v>
      </c>
      <c r="AX114" s="193" t="s">
        <v>335</v>
      </c>
      <c r="AY114" s="194" t="s">
        <v>104</v>
      </c>
      <c r="AZ114" s="194" t="s">
        <v>105</v>
      </c>
      <c r="BA114" s="194" t="s">
        <v>106</v>
      </c>
      <c r="BB114" s="194" t="s">
        <v>129</v>
      </c>
      <c r="BC114" s="191" t="s">
        <v>108</v>
      </c>
      <c r="BD114" s="195">
        <f>IF(AY114=Datos!$C$63,Datos!$C$73,IF(AY114=Datos!$C$64,Datos!$C$74,IF(AY114=Datos!$C$65,Datos!$C$75,"Revisar")))+IF(AZ114=Datos!$D$63,Datos!$D$73,IF(AZ114=Datos!$D$64,Datos!$D$74,"Revisar"))+IF(BA114=Datos!$E$63,Datos!$E$73,IF(BA114=Datos!$E$64,Datos!$E$74,"Revisar"))+IF(BC114=Datos!$G$63,Datos!$G$73,IF(BC114=Datos!$G$64,Datos!$G$74,IF(BC114=Datos!$G$65,Datos!$G$75,"Revisar")))</f>
        <v>0.65</v>
      </c>
      <c r="BE114" s="195">
        <f>IF(AY114=Datos!$C$65,BD114,0)</f>
        <v>0</v>
      </c>
      <c r="BF114" s="195">
        <f>IF(OR(AY114=Datos!$C$63,AY114=Datos!$C$64),BD114,0)</f>
        <v>0.65</v>
      </c>
      <c r="BG114" s="450"/>
      <c r="BH114" s="450"/>
      <c r="BI114" s="450"/>
      <c r="BJ114" s="450"/>
      <c r="BK114" s="454"/>
      <c r="BL114" s="457"/>
      <c r="BM114" s="460"/>
      <c r="BN114" s="200"/>
      <c r="BO114" s="200"/>
      <c r="BP114" s="200"/>
      <c r="BQ114" s="200"/>
      <c r="BR114" s="201"/>
    </row>
    <row r="115" spans="1:70" ht="53.5" customHeight="1" thickBot="1" x14ac:dyDescent="0.4">
      <c r="A115" s="473"/>
      <c r="B115" s="476"/>
      <c r="C115" s="326" t="s">
        <v>308</v>
      </c>
      <c r="D115" s="461"/>
      <c r="E115" s="480"/>
      <c r="F115" s="461"/>
      <c r="G115" s="464"/>
      <c r="H115" s="464"/>
      <c r="I115" s="483"/>
      <c r="J115" s="483"/>
      <c r="K115" s="483"/>
      <c r="L115" s="486"/>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7"/>
      <c r="AK115" s="470"/>
      <c r="AL115" s="470"/>
      <c r="AM115" s="467"/>
      <c r="AN115" s="467"/>
      <c r="AO115" s="467"/>
      <c r="AP115" s="451"/>
      <c r="AQ115" s="451"/>
      <c r="AR115" s="451"/>
      <c r="AS115" s="442"/>
      <c r="AT115" s="445"/>
      <c r="AU115" s="448"/>
      <c r="AV115" s="224" t="s">
        <v>336</v>
      </c>
      <c r="AW115" s="204" t="s">
        <v>337</v>
      </c>
      <c r="AX115" s="204" t="s">
        <v>338</v>
      </c>
      <c r="AY115" s="205" t="s">
        <v>104</v>
      </c>
      <c r="AZ115" s="205" t="s">
        <v>105</v>
      </c>
      <c r="BA115" s="205" t="s">
        <v>176</v>
      </c>
      <c r="BB115" s="205" t="s">
        <v>129</v>
      </c>
      <c r="BC115" s="202" t="s">
        <v>108</v>
      </c>
      <c r="BD115" s="206">
        <f>IF(AY115=Datos!$C$63,Datos!$C$73,IF(AY115=Datos!$C$64,Datos!$C$74,IF(AY115=Datos!$C$65,Datos!$C$75,"Revisar")))+IF(AZ115=Datos!$D$63,Datos!$D$73,IF(AZ115=Datos!$D$64,Datos!$D$74,"Revisar"))+IF(BA115=Datos!$E$63,Datos!$E$73,IF(BA115=Datos!$E$64,Datos!$E$74,"Revisar"))+IF(BC115=Datos!$G$63,Datos!$G$73,IF(BC115=Datos!$G$64,Datos!$G$74,IF(BC115=Datos!$G$65,Datos!$G$75,"Revisar")))</f>
        <v>0.5</v>
      </c>
      <c r="BE115" s="206">
        <f>IF(AY115=Datos!$C$65,BD115,0)</f>
        <v>0</v>
      </c>
      <c r="BF115" s="206">
        <f>IF(OR(AY115=Datos!$C$63,AY115=Datos!$C$64),BD115,0)</f>
        <v>0.5</v>
      </c>
      <c r="BG115" s="451"/>
      <c r="BH115" s="451"/>
      <c r="BI115" s="451"/>
      <c r="BJ115" s="451"/>
      <c r="BK115" s="455"/>
      <c r="BL115" s="458"/>
      <c r="BM115" s="461"/>
      <c r="BN115" s="207"/>
      <c r="BO115" s="207"/>
      <c r="BP115" s="207"/>
      <c r="BQ115" s="207"/>
      <c r="BR115" s="208"/>
    </row>
    <row r="116" spans="1:70" s="138" customFormat="1" ht="53.5" customHeight="1" thickBot="1" x14ac:dyDescent="0.35">
      <c r="A116" s="471">
        <v>4</v>
      </c>
      <c r="B116" s="474" t="s">
        <v>307</v>
      </c>
      <c r="C116" s="326" t="s">
        <v>308</v>
      </c>
      <c r="D116" s="477" t="s">
        <v>308</v>
      </c>
      <c r="E116" s="478" t="s">
        <v>309</v>
      </c>
      <c r="F116" s="477" t="s">
        <v>5</v>
      </c>
      <c r="G116" s="462" t="s">
        <v>93</v>
      </c>
      <c r="H116" s="462" t="s">
        <v>94</v>
      </c>
      <c r="I116" s="481" t="s">
        <v>343</v>
      </c>
      <c r="J116" s="481" t="s">
        <v>344</v>
      </c>
      <c r="K116" s="481" t="s">
        <v>345</v>
      </c>
      <c r="L116" s="484" t="str">
        <f>CONCATENATE(I116," ",J116," ",K116)</f>
        <v>Posibilidad  de afectación operacional por desacierto o equivocación en el procesamiento de información fuente para la elaboración de los productos debido a falta de diligencia o destrezas del personal para el procesamiento de la información y demas insumos utilizados para la elaboración de informes y/o falta de claridad en los instructivos, guias, procedimientos, establecidos para el procesamiento de los datos</v>
      </c>
      <c r="M116" s="462" t="s">
        <v>98</v>
      </c>
      <c r="N116" s="462" t="s">
        <v>99</v>
      </c>
      <c r="O116" s="462" t="s">
        <v>116</v>
      </c>
      <c r="P116" s="462" t="s">
        <v>99</v>
      </c>
      <c r="Q116" s="462"/>
      <c r="R116" s="462"/>
      <c r="S116" s="462"/>
      <c r="T116" s="462"/>
      <c r="U116" s="462"/>
      <c r="V116" s="462"/>
      <c r="W116" s="462"/>
      <c r="X116" s="462"/>
      <c r="Y116" s="462"/>
      <c r="Z116" s="462"/>
      <c r="AA116" s="462"/>
      <c r="AB116" s="462"/>
      <c r="AC116" s="462"/>
      <c r="AD116" s="462"/>
      <c r="AE116" s="462"/>
      <c r="AF116" s="462"/>
      <c r="AG116" s="462"/>
      <c r="AH116" s="462"/>
      <c r="AI116" s="462"/>
      <c r="AJ116" s="465">
        <f>COUNTIF(Q116:AI119,"Si")</f>
        <v>0</v>
      </c>
      <c r="AK116" s="468">
        <f>IF((COUNTIF(P116:AI119,"Si"))&lt;=0,0,(IF((COUNTIF(P116:AI119,"Si"))&lt;=5,3,(IF(COUNTIF(P116:AI119,"Si")&lt;=11,4,5)))))</f>
        <v>0</v>
      </c>
      <c r="AL116" s="468">
        <f>IF((COUNTIF(P116:AI119,"Si"))&lt;=0,0,(IF((COUNTIF(P116:AI119,"Si"))&lt;=5,"MODERADO",(IF(COUNTIF(P116:AI119,"Si")&lt;=11,"ALTO","EXTREMO")))))</f>
        <v>0</v>
      </c>
      <c r="AM116" s="465">
        <v>108</v>
      </c>
      <c r="AN116" s="465"/>
      <c r="AO116" s="465" t="str">
        <f t="shared" ref="AO116" si="57">IF(AN116="Rara vez",1,(IF(AN116="Improbable",2,(IF(AN116="Posible",3,IF(AN116="Probable",4,IF(AN116="Seguro",5,"Revisar")))))))</f>
        <v>Revisar</v>
      </c>
      <c r="AP116" s="452">
        <f t="shared" ref="AP116" si="58">IF(F116="Corrupción",AO116,IF(AM116&lt;=2,1,IF(AM116&lt;=24,2,IF(AM116&lt;=500,3,IF(AM116&lt;=5000,4,IF(AM116&gt;5000,5,"Revisar"))))))</f>
        <v>3</v>
      </c>
      <c r="AQ116" s="452" t="str">
        <f t="shared" ref="AQ116" si="59">IF(F116="Corrupción",(IF(AP116=1,"Rara Vez",IF(AP116=2,"Improbable",IF(AP116=3,"Posible",IF(AP116=4,"Probable",IF(AP116=5,"Seguro","Revisar")))))),IF(AP116=1,"Muy Baja",IF(AP116=2,"Baja",IF(AP116=3,"Media",IF(AP116=4,"Alta","Muy Alta")))))</f>
        <v>Media</v>
      </c>
      <c r="AR116" s="452">
        <f>IF(F116="Corrupción",AK116,(ROUND(((VLOOKUP(N116,Datos!$B$25:$C$29,2,FALSE)*Datos!$B$32)+(VLOOKUP(O116,Datos!$B$25:$C$29,2,FALSE)*Datos!$C$32)+(VLOOKUP(P116,Datos!$B$25:$C$29,2,FALSE)*Datos!$D$32))*5,0)))</f>
        <v>2</v>
      </c>
      <c r="AS116" s="440" t="str">
        <f>IF(AR116=1,"Insignificante",IF(AR116=2,"Menor",IF(AR116=3,"Moderado",IF(AR116=4,"Mayor","Catastrófico"))))</f>
        <v>Menor</v>
      </c>
      <c r="AT116" s="443">
        <f>_xlfn.NUMBERVALUE(CONCATENATE(AP116,AR116),"##")</f>
        <v>32</v>
      </c>
      <c r="AU116" s="446" t="str">
        <f>VLOOKUP(AT116,Datos!$I$37:$J$61,2,FALSE)</f>
        <v>MODERADO</v>
      </c>
      <c r="AV116" s="186" t="s">
        <v>315</v>
      </c>
      <c r="AW116" s="193" t="s">
        <v>332</v>
      </c>
      <c r="AX116" s="193" t="s">
        <v>346</v>
      </c>
      <c r="AY116" s="188" t="s">
        <v>104</v>
      </c>
      <c r="AZ116" s="188" t="s">
        <v>105</v>
      </c>
      <c r="BA116" s="188" t="s">
        <v>106</v>
      </c>
      <c r="BB116" s="188" t="s">
        <v>107</v>
      </c>
      <c r="BC116" s="185" t="s">
        <v>108</v>
      </c>
      <c r="BD116" s="145">
        <f>IF(AY116=Datos!$C$63,Datos!$C$73,IF(AY116=Datos!$C$64,Datos!$C$74,IF(AY116=Datos!$C$65,Datos!$C$75,"Revisar")))+IF(AZ116=Datos!$D$63,Datos!$D$73,IF(AZ116=Datos!$D$64,Datos!$D$74,"Revisar"))+IF(BA116=Datos!$E$63,Datos!$E$73,IF(BA116=Datos!$E$64,Datos!$E$74,"Revisar"))+IF(BC116=Datos!$G$63,Datos!$G$73,IF(BC116=Datos!$G$64,Datos!$G$74,IF(BC116=Datos!$G$65,Datos!$G$75,"Revisar")))</f>
        <v>0.65</v>
      </c>
      <c r="BE116" s="145">
        <f>IF(AY116=Datos!$C$65,BD116,0)</f>
        <v>0</v>
      </c>
      <c r="BF116" s="145">
        <f>IF(OR(AY116=Datos!$C$63,AY116=Datos!$C$64),BD116,0)</f>
        <v>0.65</v>
      </c>
      <c r="BG116" s="449">
        <f>IF(ROUND(AP116-SUM(BF116:BF119),0)&lt;=0,1,ROUND(AP116-SUM(BF116:BF119),0))</f>
        <v>1</v>
      </c>
      <c r="BH116" s="452" t="str">
        <f>IF(F116="Corrupción",(IF(BG116=1,"Rara Vez",IF(BG116=2,"Improbable",IF(BG116=3,"Posible",IF(BG116=4,"Probable","Seguro"))))),IF(BG116=1,"Muy Baja",IF(BG116=2,"Baja",IF(BG116=3,"Media",IF(BG116=4,"Alta","Muy Alta")))))</f>
        <v>Muy Baja</v>
      </c>
      <c r="BI116" s="449">
        <f>ROUND(AR116-SUM(BE116:BE119),0)</f>
        <v>2</v>
      </c>
      <c r="BJ116" s="449" t="str">
        <f>IF(BI116=1,"Insignificante",IF(BI116=2,"Menor",IF(BI116=3,"Moderado",IF(BI116=4,"Mayor","Catastrófico"))))</f>
        <v>Menor</v>
      </c>
      <c r="BK116" s="453">
        <f>_xlfn.NUMBERVALUE(CONCATENATE(BG116,BI116),"##")</f>
        <v>12</v>
      </c>
      <c r="BL116" s="456" t="str">
        <f>+VLOOKUP(BK116,Datos!$I$37:$J$65,2,FALSE)</f>
        <v>BAJO</v>
      </c>
      <c r="BM116" s="459" t="s">
        <v>122</v>
      </c>
      <c r="BN116" s="189"/>
      <c r="BO116" s="185"/>
      <c r="BP116" s="185"/>
      <c r="BQ116" s="185"/>
      <c r="BR116" s="190"/>
    </row>
    <row r="117" spans="1:70" ht="53.5" customHeight="1" thickBot="1" x14ac:dyDescent="0.4">
      <c r="A117" s="472"/>
      <c r="B117" s="475"/>
      <c r="C117" s="326" t="s">
        <v>308</v>
      </c>
      <c r="D117" s="460"/>
      <c r="E117" s="479"/>
      <c r="F117" s="460"/>
      <c r="G117" s="463"/>
      <c r="H117" s="463"/>
      <c r="I117" s="482"/>
      <c r="J117" s="482"/>
      <c r="K117" s="482"/>
      <c r="L117" s="485"/>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6"/>
      <c r="AK117" s="469"/>
      <c r="AL117" s="469"/>
      <c r="AM117" s="466"/>
      <c r="AN117" s="466"/>
      <c r="AO117" s="466"/>
      <c r="AP117" s="450"/>
      <c r="AQ117" s="450"/>
      <c r="AR117" s="450"/>
      <c r="AS117" s="441"/>
      <c r="AT117" s="444"/>
      <c r="AU117" s="447"/>
      <c r="AV117" s="192" t="s">
        <v>333</v>
      </c>
      <c r="AW117" s="193" t="s">
        <v>334</v>
      </c>
      <c r="AX117" s="193" t="s">
        <v>335</v>
      </c>
      <c r="AY117" s="194" t="s">
        <v>120</v>
      </c>
      <c r="AZ117" s="194" t="s">
        <v>105</v>
      </c>
      <c r="BA117" s="194" t="s">
        <v>106</v>
      </c>
      <c r="BB117" s="194" t="s">
        <v>107</v>
      </c>
      <c r="BC117" s="191" t="s">
        <v>108</v>
      </c>
      <c r="BD117" s="195">
        <f>IF(AY117=Datos!$C$63,Datos!$C$73,IF(AY117=Datos!$C$64,Datos!$C$74,IF(AY117=Datos!$C$65,Datos!$C$75,"Revisar")))+IF(AZ117=Datos!$D$63,Datos!$D$73,IF(AZ117=Datos!$D$64,Datos!$D$74,"Revisar"))+IF(BA117=Datos!$E$63,Datos!$E$73,IF(BA117=Datos!$E$64,Datos!$E$74,"Revisar"))+IF(BC117=Datos!$G$63,Datos!$G$73,IF(BC117=Datos!$G$64,Datos!$G$74,IF(BC117=Datos!$G$65,Datos!$G$75,"Revisar")))</f>
        <v>0.54999999999999993</v>
      </c>
      <c r="BE117" s="195">
        <f>IF(AY117=Datos!$C$65,BD117,0)</f>
        <v>0</v>
      </c>
      <c r="BF117" s="195">
        <f>IF(OR(AY117=Datos!$C$63,AY117=Datos!$C$64),BD117,0)</f>
        <v>0.54999999999999993</v>
      </c>
      <c r="BG117" s="450"/>
      <c r="BH117" s="450"/>
      <c r="BI117" s="450"/>
      <c r="BJ117" s="450"/>
      <c r="BK117" s="454"/>
      <c r="BL117" s="457"/>
      <c r="BM117" s="460"/>
      <c r="BN117" s="196"/>
      <c r="BO117" s="191"/>
      <c r="BP117" s="191"/>
      <c r="BQ117" s="191"/>
      <c r="BR117" s="197"/>
    </row>
    <row r="118" spans="1:70" ht="53.5" customHeight="1" thickBot="1" x14ac:dyDescent="0.4">
      <c r="A118" s="472"/>
      <c r="B118" s="475"/>
      <c r="C118" s="326" t="s">
        <v>308</v>
      </c>
      <c r="D118" s="460"/>
      <c r="E118" s="479"/>
      <c r="F118" s="460"/>
      <c r="G118" s="463"/>
      <c r="H118" s="463"/>
      <c r="I118" s="482"/>
      <c r="J118" s="482"/>
      <c r="K118" s="482"/>
      <c r="L118" s="485"/>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6"/>
      <c r="AK118" s="469"/>
      <c r="AL118" s="469"/>
      <c r="AM118" s="466"/>
      <c r="AN118" s="466"/>
      <c r="AO118" s="466"/>
      <c r="AP118" s="450"/>
      <c r="AQ118" s="450"/>
      <c r="AR118" s="450"/>
      <c r="AS118" s="441"/>
      <c r="AT118" s="444"/>
      <c r="AU118" s="447"/>
      <c r="AV118" s="427" t="s">
        <v>318</v>
      </c>
      <c r="AW118" s="193" t="s">
        <v>319</v>
      </c>
      <c r="AX118" s="226" t="s">
        <v>320</v>
      </c>
      <c r="AY118" s="194" t="s">
        <v>104</v>
      </c>
      <c r="AZ118" s="194" t="s">
        <v>105</v>
      </c>
      <c r="BA118" s="194" t="s">
        <v>176</v>
      </c>
      <c r="BB118" s="194" t="s">
        <v>107</v>
      </c>
      <c r="BC118" s="191" t="s">
        <v>108</v>
      </c>
      <c r="BD118" s="195">
        <f>IF(AY118=Datos!$C$63,Datos!$C$73,IF(AY118=Datos!$C$64,Datos!$C$74,IF(AY118=Datos!$C$65,Datos!$C$75,"Revisar")))+IF(AZ118=Datos!$D$63,Datos!$D$73,IF(AZ118=Datos!$D$64,Datos!$D$74,"Revisar"))+IF(BA118=Datos!$E$63,Datos!$E$73,IF(BA118=Datos!$E$64,Datos!$E$74,"Revisar"))+IF(BC118=Datos!$G$63,Datos!$G$73,IF(BC118=Datos!$G$64,Datos!$G$74,IF(BC118=Datos!$G$65,Datos!$G$75,"Revisar")))</f>
        <v>0.5</v>
      </c>
      <c r="BE118" s="195">
        <f>IF(AY118=Datos!$C$65,BD118,0)</f>
        <v>0</v>
      </c>
      <c r="BF118" s="195">
        <f>IF(OR(AY118=Datos!$C$63,AY118=Datos!$C$64),BD118,0)</f>
        <v>0.5</v>
      </c>
      <c r="BG118" s="450"/>
      <c r="BH118" s="450"/>
      <c r="BI118" s="450"/>
      <c r="BJ118" s="450"/>
      <c r="BK118" s="454"/>
      <c r="BL118" s="457"/>
      <c r="BM118" s="460"/>
      <c r="BN118" s="200"/>
      <c r="BO118" s="200"/>
      <c r="BP118" s="200"/>
      <c r="BQ118" s="200"/>
      <c r="BR118" s="201"/>
    </row>
    <row r="119" spans="1:70" ht="53.5" customHeight="1" thickBot="1" x14ac:dyDescent="0.4">
      <c r="A119" s="473"/>
      <c r="B119" s="476"/>
      <c r="C119" s="326" t="s">
        <v>308</v>
      </c>
      <c r="D119" s="461"/>
      <c r="E119" s="480"/>
      <c r="F119" s="461"/>
      <c r="G119" s="464"/>
      <c r="H119" s="464"/>
      <c r="I119" s="483"/>
      <c r="J119" s="483"/>
      <c r="K119" s="483"/>
      <c r="L119" s="486"/>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7"/>
      <c r="AK119" s="470"/>
      <c r="AL119" s="470"/>
      <c r="AM119" s="467"/>
      <c r="AN119" s="467"/>
      <c r="AO119" s="467"/>
      <c r="AP119" s="451"/>
      <c r="AQ119" s="451"/>
      <c r="AR119" s="451"/>
      <c r="AS119" s="442"/>
      <c r="AT119" s="445"/>
      <c r="AU119" s="448"/>
      <c r="AV119" s="224" t="s">
        <v>347</v>
      </c>
      <c r="AW119" s="204" t="s">
        <v>348</v>
      </c>
      <c r="AX119" s="204" t="s">
        <v>349</v>
      </c>
      <c r="AY119" s="205" t="s">
        <v>193</v>
      </c>
      <c r="AZ119" s="205" t="s">
        <v>105</v>
      </c>
      <c r="BA119" s="205" t="s">
        <v>176</v>
      </c>
      <c r="BB119" s="205" t="s">
        <v>129</v>
      </c>
      <c r="BC119" s="202" t="s">
        <v>108</v>
      </c>
      <c r="BD119" s="206">
        <f>IF(AY119=Datos!$C$63,Datos!$C$73,IF(AY119=Datos!$C$64,Datos!$C$74,IF(AY119=Datos!$C$65,Datos!$C$75,"Revisar")))+IF(AZ119=Datos!$D$63,Datos!$D$73,IF(AZ119=Datos!$D$64,Datos!$D$74,"Revisar"))+IF(BA119=Datos!$E$63,Datos!$E$73,IF(BA119=Datos!$E$64,Datos!$E$74,"Revisar"))+IF(BC119=Datos!$G$63,Datos!$G$73,IF(BC119=Datos!$G$64,Datos!$G$74,IF(BC119=Datos!$G$65,Datos!$G$75,"Revisar")))</f>
        <v>0.35</v>
      </c>
      <c r="BE119" s="206">
        <f>IF(AY119=Datos!$C$65,BD119,0)</f>
        <v>0.35</v>
      </c>
      <c r="BF119" s="206">
        <f>IF(OR(AY119=Datos!$C$63,AY119=Datos!$C$64),BD119,0)</f>
        <v>0</v>
      </c>
      <c r="BG119" s="451"/>
      <c r="BH119" s="451"/>
      <c r="BI119" s="451"/>
      <c r="BJ119" s="451"/>
      <c r="BK119" s="455"/>
      <c r="BL119" s="458"/>
      <c r="BM119" s="461"/>
      <c r="BN119" s="207"/>
      <c r="BO119" s="207"/>
      <c r="BP119" s="207"/>
      <c r="BQ119" s="207"/>
      <c r="BR119" s="208"/>
    </row>
    <row r="120" spans="1:70" s="138" customFormat="1" ht="41.15" customHeight="1" thickBot="1" x14ac:dyDescent="0.35">
      <c r="A120" s="471">
        <v>1</v>
      </c>
      <c r="B120" s="474" t="s">
        <v>350</v>
      </c>
      <c r="C120" s="326" t="s">
        <v>351</v>
      </c>
      <c r="D120" s="477" t="s">
        <v>351</v>
      </c>
      <c r="E120" s="478" t="s">
        <v>352</v>
      </c>
      <c r="F120" s="477" t="s">
        <v>5</v>
      </c>
      <c r="G120" s="462" t="s">
        <v>93</v>
      </c>
      <c r="H120" s="462" t="s">
        <v>94</v>
      </c>
      <c r="I120" s="462" t="s">
        <v>353</v>
      </c>
      <c r="J120" s="462" t="s">
        <v>354</v>
      </c>
      <c r="K120" s="462" t="s">
        <v>355</v>
      </c>
      <c r="L120" s="484" t="str">
        <f>CONCATENATE(I120," ",J120," ",K120)</f>
        <v>Posibilidad de afectación económica por el incumplimiento en la etapa precontractual debido a la inobservancia de los procedimientos de selección</v>
      </c>
      <c r="M120" s="462" t="s">
        <v>98</v>
      </c>
      <c r="N120" s="462" t="s">
        <v>116</v>
      </c>
      <c r="O120" s="462" t="s">
        <v>100</v>
      </c>
      <c r="P120" s="462" t="s">
        <v>100</v>
      </c>
      <c r="Q120" s="462"/>
      <c r="R120" s="462"/>
      <c r="S120" s="462"/>
      <c r="T120" s="462"/>
      <c r="U120" s="462"/>
      <c r="V120" s="462"/>
      <c r="W120" s="462"/>
      <c r="X120" s="462"/>
      <c r="Y120" s="462"/>
      <c r="Z120" s="462"/>
      <c r="AA120" s="462"/>
      <c r="AB120" s="462"/>
      <c r="AC120" s="462"/>
      <c r="AD120" s="462"/>
      <c r="AE120" s="462"/>
      <c r="AF120" s="462"/>
      <c r="AG120" s="462"/>
      <c r="AH120" s="462"/>
      <c r="AI120" s="462"/>
      <c r="AJ120" s="465">
        <f>COUNTIF(Q120:AI123,"Si")</f>
        <v>0</v>
      </c>
      <c r="AK120" s="468">
        <f>IF((COUNTIF(P120:AI123,"Si"))&lt;=0,0,(IF((COUNTIF(P120:AI123,"Si"))&lt;=5,3,(IF(COUNTIF(P120:AI123,"Si")&lt;=11,4,5)))))</f>
        <v>0</v>
      </c>
      <c r="AL120" s="468">
        <f>IF((COUNTIF(P120:AI123,"Si"))&lt;=0,0,(IF((COUNTIF(P120:AI123,"Si"))&lt;=5,"MODERADO",(IF(COUNTIF(P120:AI123,"Si")&lt;=11,"ALTO","EXTREMO")))))</f>
        <v>0</v>
      </c>
      <c r="AM120" s="465">
        <v>150</v>
      </c>
      <c r="AN120" s="465"/>
      <c r="AO120" s="465" t="str">
        <f>IF(AN120="Rara vez",1,(IF(AN120="Improbable",2,(IF(AN120="Posible",3,IF(AN120="Probable",4,IF(AN120="Seguro",5,"Revisar")))))))</f>
        <v>Revisar</v>
      </c>
      <c r="AP120" s="452">
        <f>IF(F120="Corrupción",AO120,IF(AM120&lt;=2,1,IF(AM120&lt;=24,2,IF(AM120&lt;=500,3,IF(AM120&lt;=5000,4,IF(AM120&gt;5000,5,"Revisar"))))))</f>
        <v>3</v>
      </c>
      <c r="AQ120" s="452" t="str">
        <f>IF(F120="Corrupción",(IF(AP120=1,"Rara Vez",IF(AP120=2,"Improbable",IF(AP120=3,"Posible",IF(AP120=4,"Probable",IF(AP120=5,"Seguro","Revisar")))))),IF(AP120=1,"Muy Baja",IF(AP120=2,"Baja",IF(AP120=3,"Media",IF(AP120=4,"Alta","Muy Alta")))))</f>
        <v>Media</v>
      </c>
      <c r="AR120" s="452">
        <f>IF(F120="Corrupción",AK120,(ROUND(((VLOOKUP(N120,Datos!$B$25:$C$29,2,FALSE)*Datos!$B$32)+(VLOOKUP(O120,Datos!$B$25:$C$29,2,FALSE)*Datos!$C$32)+(VLOOKUP(P120,Datos!$B$25:$C$29,2,FALSE)*Datos!$D$32))*5,0)))</f>
        <v>2</v>
      </c>
      <c r="AS120" s="452" t="str">
        <f>IF(AR120=1,"Insignificante",IF(AR120=2,"Menor",IF(AR120=3,"Moderado",IF(AR120=4,"Mayor","Catastrófico"))))</f>
        <v>Menor</v>
      </c>
      <c r="AT120" s="497">
        <f>_xlfn.NUMBERVALUE(CONCATENATE(AP120,AR120),"##")</f>
        <v>32</v>
      </c>
      <c r="AU120" s="446" t="str">
        <f>VLOOKUP(AT120,Datos!$I$37:$J$61,2,FALSE)</f>
        <v>MODERADO</v>
      </c>
      <c r="AV120" s="186" t="s">
        <v>356</v>
      </c>
      <c r="AW120" s="187" t="s">
        <v>352</v>
      </c>
      <c r="AX120" s="187" t="s">
        <v>357</v>
      </c>
      <c r="AY120" s="188" t="s">
        <v>104</v>
      </c>
      <c r="AZ120" s="188" t="s">
        <v>105</v>
      </c>
      <c r="BA120" s="188" t="s">
        <v>106</v>
      </c>
      <c r="BB120" s="188" t="s">
        <v>107</v>
      </c>
      <c r="BC120" s="185" t="s">
        <v>108</v>
      </c>
      <c r="BD120" s="145">
        <f>IF(AY120=Datos!$C$63,Datos!$C$73,IF(AY120=Datos!$C$64,Datos!$C$74,IF(AY120=Datos!$C$65,Datos!$C$75,"Revisar")))+IF(AZ120=Datos!$D$63,Datos!$D$73,IF(AZ120=Datos!$D$64,Datos!$D$74,"Revisar"))+IF(BA120=Datos!$E$63,Datos!$E$73,IF(BA120=Datos!$E$64,Datos!$E$74,"Revisar"))+IF(BC120=Datos!$G$63,Datos!$G$73,IF(BC120=Datos!$G$64,Datos!$G$74,IF(BC120=Datos!$G$65,Datos!$G$75,"Revisar")))</f>
        <v>0.65</v>
      </c>
      <c r="BE120" s="145">
        <f>IF(AY120=Datos!$C$65,BD120,0)</f>
        <v>0</v>
      </c>
      <c r="BF120" s="145">
        <f>IF(OR(AY120=Datos!$C$63,AY120=Datos!$C$64),BD120,0)</f>
        <v>0.65</v>
      </c>
      <c r="BG120" s="452">
        <f>IF(ROUND(AP120-SUM(BF120:BF123),0)&lt;=0,1,ROUND(AP120-SUM(BF120:BF123),0))</f>
        <v>2</v>
      </c>
      <c r="BH120" s="452" t="str">
        <f>IF(F120="Corrupción",(IF(BG120=1,"Rara Vez",IF(BG120=2,"Improbable",IF(BG120=3,"Posible",IF(BG120=4,"Probable","Seguro"))))),IF(BG120=1,"Muy Baja",IF(BG120=2,"Baja",IF(BG120=3,"Media",IF(BG120=4,"Alta","Muy Alta")))))</f>
        <v>Baja</v>
      </c>
      <c r="BI120" s="452">
        <f>ROUND(AR120-SUM(BE120:BE123),0)</f>
        <v>2</v>
      </c>
      <c r="BJ120" s="452" t="str">
        <f>IF(BI120=1,"Insignificante",IF(BI120=2,"Menor",IF(BI120=3,"Moderado",IF(BI120=4,"Mayor","Catastrófico"))))</f>
        <v>Menor</v>
      </c>
      <c r="BK120" s="491">
        <f>_xlfn.NUMBERVALUE(CONCATENATE(BG120,BI120),"##")</f>
        <v>22</v>
      </c>
      <c r="BL120" s="492" t="str">
        <f>+VLOOKUP(BK120,Datos!$I$37:$J$65,2,FALSE)</f>
        <v>MODERADO</v>
      </c>
      <c r="BM120" s="477" t="s">
        <v>109</v>
      </c>
      <c r="BN120" s="189" t="s">
        <v>358</v>
      </c>
      <c r="BO120" s="185" t="s">
        <v>359</v>
      </c>
      <c r="BP120" s="222">
        <v>45870</v>
      </c>
      <c r="BQ120" s="185" t="s">
        <v>360</v>
      </c>
      <c r="BR120" s="190" t="s">
        <v>361</v>
      </c>
    </row>
    <row r="121" spans="1:70" ht="41.15" customHeight="1" thickBot="1" x14ac:dyDescent="0.4">
      <c r="A121" s="472"/>
      <c r="B121" s="475"/>
      <c r="C121" s="326" t="s">
        <v>351</v>
      </c>
      <c r="D121" s="460"/>
      <c r="E121" s="479"/>
      <c r="F121" s="460"/>
      <c r="G121" s="463"/>
      <c r="H121" s="463"/>
      <c r="I121" s="463"/>
      <c r="J121" s="463"/>
      <c r="K121" s="463"/>
      <c r="L121" s="485"/>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c r="AI121" s="463"/>
      <c r="AJ121" s="466"/>
      <c r="AK121" s="469"/>
      <c r="AL121" s="469"/>
      <c r="AM121" s="466"/>
      <c r="AN121" s="466"/>
      <c r="AO121" s="466"/>
      <c r="AP121" s="450"/>
      <c r="AQ121" s="450"/>
      <c r="AR121" s="450"/>
      <c r="AS121" s="450"/>
      <c r="AT121" s="498"/>
      <c r="AU121" s="447"/>
      <c r="AV121" s="219" t="s">
        <v>362</v>
      </c>
      <c r="AW121" s="193" t="s">
        <v>352</v>
      </c>
      <c r="AX121" s="193" t="s">
        <v>363</v>
      </c>
      <c r="AY121" s="194" t="s">
        <v>104</v>
      </c>
      <c r="AZ121" s="194" t="s">
        <v>105</v>
      </c>
      <c r="BA121" s="194" t="s">
        <v>106</v>
      </c>
      <c r="BB121" s="194" t="s">
        <v>129</v>
      </c>
      <c r="BC121" s="191" t="s">
        <v>108</v>
      </c>
      <c r="BD121" s="195">
        <f>IF(AY121=Datos!$C$63,Datos!$C$73,IF(AY121=Datos!$C$64,Datos!$C$74,IF(AY121=Datos!$C$65,Datos!$C$75,"Revisar")))+IF(AZ121=Datos!$D$63,Datos!$D$73,IF(AZ121=Datos!$D$64,Datos!$D$74,"Revisar"))+IF(BA121=Datos!$E$63,Datos!$E$73,IF(BA121=Datos!$E$64,Datos!$E$74,"Revisar"))+IF(BC121=Datos!$G$63,Datos!$G$73,IF(BC121=Datos!$G$64,Datos!$G$74,IF(BC121=Datos!$G$65,Datos!$G$75,"Revisar")))</f>
        <v>0.65</v>
      </c>
      <c r="BE121" s="195">
        <f>IF(AY121=Datos!$C$65,BD121,0)</f>
        <v>0</v>
      </c>
      <c r="BF121" s="195">
        <f>IF(OR(AY121=Datos!$C$63,AY121=Datos!$C$64),BD121,0)</f>
        <v>0.65</v>
      </c>
      <c r="BG121" s="450"/>
      <c r="BH121" s="450"/>
      <c r="BI121" s="450"/>
      <c r="BJ121" s="450"/>
      <c r="BK121" s="454"/>
      <c r="BL121" s="457"/>
      <c r="BM121" s="460"/>
      <c r="BN121" s="196"/>
      <c r="BO121" s="191"/>
      <c r="BP121" s="191"/>
      <c r="BQ121" s="191"/>
      <c r="BR121" s="197"/>
    </row>
    <row r="122" spans="1:70" ht="41.15" customHeight="1" thickBot="1" x14ac:dyDescent="0.4">
      <c r="A122" s="472"/>
      <c r="B122" s="475"/>
      <c r="C122" s="326" t="s">
        <v>351</v>
      </c>
      <c r="D122" s="460"/>
      <c r="E122" s="479"/>
      <c r="F122" s="460"/>
      <c r="G122" s="463"/>
      <c r="H122" s="463"/>
      <c r="I122" s="463"/>
      <c r="J122" s="463"/>
      <c r="K122" s="463"/>
      <c r="L122" s="485"/>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6"/>
      <c r="AK122" s="469"/>
      <c r="AL122" s="469"/>
      <c r="AM122" s="466"/>
      <c r="AN122" s="466"/>
      <c r="AO122" s="466"/>
      <c r="AP122" s="450"/>
      <c r="AQ122" s="450"/>
      <c r="AR122" s="450"/>
      <c r="AS122" s="450"/>
      <c r="AT122" s="498"/>
      <c r="AU122" s="447"/>
      <c r="AV122" s="219"/>
      <c r="AW122" s="193"/>
      <c r="AX122" s="193"/>
      <c r="AY122" s="194"/>
      <c r="AZ122" s="194"/>
      <c r="BA122" s="194"/>
      <c r="BB122" s="194"/>
      <c r="BC122" s="191"/>
      <c r="BD122" s="195" t="e">
        <f>IF(AY122=Datos!$C$63,Datos!$C$73,IF(AY122=Datos!$C$64,Datos!$C$74,IF(AY122=Datos!$C$65,Datos!$C$75,"Revisar")))+IF(AZ122=Datos!$D$63,Datos!$D$73,IF(AZ122=Datos!$D$64,Datos!$D$74,"Revisar"))+IF(BA122=Datos!$E$63,Datos!$E$73,IF(BA122=Datos!$E$64,Datos!$E$74,"Revisar"))+IF(BC122=Datos!$G$63,Datos!$G$73,IF(BC122=Datos!$G$64,Datos!$G$74,IF(BC122=Datos!$G$65,Datos!$G$75,"Revisar")))</f>
        <v>#VALUE!</v>
      </c>
      <c r="BE122" s="195">
        <f>IF(AY122=Datos!$C$65,BD122,0)</f>
        <v>0</v>
      </c>
      <c r="BF122" s="195">
        <f>IF(OR(AY122=Datos!$C$63,AY122=Datos!$C$64),BD122,0)</f>
        <v>0</v>
      </c>
      <c r="BG122" s="450"/>
      <c r="BH122" s="450"/>
      <c r="BI122" s="450"/>
      <c r="BJ122" s="450"/>
      <c r="BK122" s="454"/>
      <c r="BL122" s="457"/>
      <c r="BM122" s="460"/>
      <c r="BN122" s="200"/>
      <c r="BO122" s="200"/>
      <c r="BP122" s="200"/>
      <c r="BQ122" s="200"/>
      <c r="BR122" s="201"/>
    </row>
    <row r="123" spans="1:70" ht="41.15" customHeight="1" thickBot="1" x14ac:dyDescent="0.4">
      <c r="A123" s="473"/>
      <c r="B123" s="476"/>
      <c r="C123" s="326" t="s">
        <v>351</v>
      </c>
      <c r="D123" s="461"/>
      <c r="E123" s="480"/>
      <c r="F123" s="461"/>
      <c r="G123" s="464"/>
      <c r="H123" s="464"/>
      <c r="I123" s="464"/>
      <c r="J123" s="464"/>
      <c r="K123" s="464"/>
      <c r="L123" s="486"/>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7"/>
      <c r="AK123" s="470"/>
      <c r="AL123" s="470"/>
      <c r="AM123" s="467"/>
      <c r="AN123" s="467"/>
      <c r="AO123" s="467"/>
      <c r="AP123" s="451"/>
      <c r="AQ123" s="451"/>
      <c r="AR123" s="451"/>
      <c r="AS123" s="451"/>
      <c r="AT123" s="499"/>
      <c r="AU123" s="448"/>
      <c r="AV123" s="244"/>
      <c r="AW123" s="204"/>
      <c r="AX123" s="204"/>
      <c r="AY123" s="205"/>
      <c r="AZ123" s="205"/>
      <c r="BA123" s="205"/>
      <c r="BB123" s="205"/>
      <c r="BC123" s="202"/>
      <c r="BD123" s="206"/>
      <c r="BE123" s="206"/>
      <c r="BF123" s="206"/>
      <c r="BG123" s="451"/>
      <c r="BH123" s="451"/>
      <c r="BI123" s="451"/>
      <c r="BJ123" s="451"/>
      <c r="BK123" s="455"/>
      <c r="BL123" s="458"/>
      <c r="BM123" s="461"/>
      <c r="BN123" s="207"/>
      <c r="BO123" s="207"/>
      <c r="BP123" s="207"/>
      <c r="BQ123" s="207"/>
      <c r="BR123" s="208"/>
    </row>
    <row r="124" spans="1:70" s="138" customFormat="1" ht="41.15" customHeight="1" thickBot="1" x14ac:dyDescent="0.35">
      <c r="A124" s="493">
        <v>2</v>
      </c>
      <c r="B124" s="494" t="s">
        <v>350</v>
      </c>
      <c r="C124" s="326" t="s">
        <v>351</v>
      </c>
      <c r="D124" s="459" t="s">
        <v>351</v>
      </c>
      <c r="E124" s="495" t="s">
        <v>352</v>
      </c>
      <c r="F124" s="459" t="s">
        <v>5</v>
      </c>
      <c r="G124" s="488" t="s">
        <v>93</v>
      </c>
      <c r="H124" s="482" t="s">
        <v>94</v>
      </c>
      <c r="I124" s="482" t="s">
        <v>167</v>
      </c>
      <c r="J124" s="482" t="s">
        <v>364</v>
      </c>
      <c r="K124" s="482" t="s">
        <v>365</v>
      </c>
      <c r="L124" s="496" t="str">
        <f>CONCATENATE(I124," ",J124," ",K124)</f>
        <v>Posibilidad de afectación operacional por la inexactitud de los inventarios debido a la falta de verificación fisica</v>
      </c>
      <c r="M124" s="488" t="s">
        <v>98</v>
      </c>
      <c r="N124" s="488" t="s">
        <v>99</v>
      </c>
      <c r="O124" s="488" t="s">
        <v>99</v>
      </c>
      <c r="P124" s="599" t="s">
        <v>99</v>
      </c>
      <c r="Q124" s="599"/>
      <c r="R124" s="599"/>
      <c r="S124" s="516"/>
      <c r="T124" s="516"/>
      <c r="U124" s="516"/>
      <c r="V124" s="599"/>
      <c r="W124" s="599"/>
      <c r="X124" s="599"/>
      <c r="Y124" s="599"/>
      <c r="Z124" s="599"/>
      <c r="AA124" s="599"/>
      <c r="AB124" s="599"/>
      <c r="AC124" s="599"/>
      <c r="AD124" s="599"/>
      <c r="AE124" s="599"/>
      <c r="AF124" s="599"/>
      <c r="AG124" s="599"/>
      <c r="AH124" s="599"/>
      <c r="AI124" s="599"/>
      <c r="AJ124" s="600">
        <f>COUNTIF(Q124:AI127,"Si")</f>
        <v>0</v>
      </c>
      <c r="AK124" s="603">
        <f>IF((COUNTIF(P124:AI127,"Si"))&lt;=0,0,(IF((COUNTIF(P124:AI127,"Si"))&lt;=5,3,(IF(COUNTIF(P124:AI127,"Si")&lt;=11,4,5)))))</f>
        <v>0</v>
      </c>
      <c r="AL124" s="603">
        <f>IF((COUNTIF(P124:AI127,"Si"))&lt;=0,0,(IF((COUNTIF(P124:AI127,"Si"))&lt;=5,"MODERADO",(IF(COUNTIF(P124:AI127,"Si")&lt;=11,"ALTO","EXTREMO")))))</f>
        <v>0</v>
      </c>
      <c r="AM124" s="600">
        <v>144</v>
      </c>
      <c r="AN124" s="600"/>
      <c r="AO124" s="600" t="str">
        <f t="shared" ref="AO124" si="60">IF(AN124="Rara vez",1,(IF(AN124="Improbable",2,(IF(AN124="Posible",3,IF(AN124="Probable",4,IF(AN124="Seguro",5,"Revisar")))))))</f>
        <v>Revisar</v>
      </c>
      <c r="AP124" s="606">
        <f t="shared" ref="AP124" si="61">IF(F124="Corrupción",AO124,IF(AM124&lt;=2,1,IF(AM124&lt;=24,2,IF(AM124&lt;=500,3,IF(AM124&lt;=5000,4,IF(AM124&gt;5000,5,"Revisar"))))))</f>
        <v>3</v>
      </c>
      <c r="AQ124" s="606" t="str">
        <f t="shared" ref="AQ124" si="62">IF(F124="Corrupción",(IF(AP124=1,"Rara Vez",IF(AP124=2,"Improbable",IF(AP124=3,"Posible",IF(AP124=4,"Probable",IF(AP124=5,"Seguro","Revisar")))))),IF(AP124=1,"Muy Baja",IF(AP124=2,"Baja",IF(AP124=3,"Media",IF(AP124=4,"Alta","Muy Alta")))))</f>
        <v>Media</v>
      </c>
      <c r="AR124" s="606">
        <f>IF(F124="Corrupción",AK124,(ROUND(((VLOOKUP(N124,Datos!$B$25:$C$29,2,FALSE)*Datos!$B$32)+(VLOOKUP(O124,Datos!$B$25:$C$29,2,FALSE)*Datos!$C$32)+(VLOOKUP(P124,Datos!$B$25:$C$29,2,FALSE)*Datos!$D$32))*5,0)))</f>
        <v>1</v>
      </c>
      <c r="AS124" s="609" t="str">
        <f>IF(AR124=1,"Insignificante",IF(AR124=2,"Menor",IF(AR124=3,"Moderado",IF(AR124=4,"Mayor","Catastrófico"))))</f>
        <v>Insignificante</v>
      </c>
      <c r="AT124" s="611">
        <f>_xlfn.NUMBERVALUE(CONCATENATE(AP124,AR124),"##")</f>
        <v>31</v>
      </c>
      <c r="AU124" s="613" t="str">
        <f>VLOOKUP(AT124,Datos!$I$37:$J$61,2,FALSE)</f>
        <v>MODERADO</v>
      </c>
      <c r="AV124" s="215" t="s">
        <v>366</v>
      </c>
      <c r="AW124" s="342" t="s">
        <v>367</v>
      </c>
      <c r="AX124" s="342" t="s">
        <v>368</v>
      </c>
      <c r="AY124" s="343" t="s">
        <v>120</v>
      </c>
      <c r="AZ124" s="343" t="s">
        <v>105</v>
      </c>
      <c r="BA124" s="343" t="s">
        <v>106</v>
      </c>
      <c r="BB124" s="343" t="s">
        <v>107</v>
      </c>
      <c r="BC124" s="341" t="s">
        <v>108</v>
      </c>
      <c r="BD124" s="218">
        <f>IF(AY124=Datos!$C$63,Datos!$C$73,IF(AY124=Datos!$C$64,Datos!$C$74,IF(AY124=Datos!$C$65,Datos!$C$75,"Revisar")))+IF(AZ124=Datos!$D$63,Datos!$D$73,IF(AZ124=Datos!$D$64,Datos!$D$74,"Revisar"))+IF(BA124=Datos!$E$63,Datos!$E$73,IF(BA124=Datos!$E$64,Datos!$E$74,"Revisar"))+IF(BC124=Datos!$G$63,Datos!$G$73,IF(BC124=Datos!$G$64,Datos!$G$74,IF(BC124=Datos!$G$65,Datos!$G$75,"Revisar")))</f>
        <v>0.54999999999999993</v>
      </c>
      <c r="BE124" s="218">
        <f>IF(AY124=Datos!$C$65,BD124,0)</f>
        <v>0</v>
      </c>
      <c r="BF124" s="218">
        <f>IF(OR(AY124=Datos!$C$63,AY124=Datos!$C$64),BD124,0)</f>
        <v>0.54999999999999993</v>
      </c>
      <c r="BG124" s="606">
        <f>IF(ROUND(AP124-SUM(BF124:BF127),0)&lt;=0,1,ROUND(AP124-SUM(BF124:BF127),0))</f>
        <v>2</v>
      </c>
      <c r="BH124" s="606" t="str">
        <f>IF(F124="Corrupción",(IF(BG124=1,"Rara Vez",IF(BG124=2,"Improbable",IF(BG124=3,"Posible",IF(BG124=4,"Probable","Seguro"))))),IF(BG124=1,"Muy Baja",IF(BG124=2,"Baja",IF(BG124=3,"Media",IF(BG124=4,"Alta","Muy Alta")))))</f>
        <v>Baja</v>
      </c>
      <c r="BI124" s="606">
        <f>ROUND(AR124-SUM(BE124:BE127),0)</f>
        <v>1</v>
      </c>
      <c r="BJ124" s="606" t="str">
        <f>IF(BI124=1,"Insignificante",IF(BI124=2,"Menor",IF(BI124=3,"Moderado",IF(BI124=4,"Mayor","Catastrófico"))))</f>
        <v>Insignificante</v>
      </c>
      <c r="BK124" s="616">
        <f>_xlfn.NUMBERVALUE(CONCATENATE(BG124,BI124),"##")</f>
        <v>21</v>
      </c>
      <c r="BL124" s="619" t="str">
        <f>+VLOOKUP(BK124,Datos!$I$37:$J$65,2,FALSE)</f>
        <v>BAJO</v>
      </c>
      <c r="BM124" s="459" t="s">
        <v>122</v>
      </c>
      <c r="BN124" s="231"/>
      <c r="BO124" s="214"/>
      <c r="BP124" s="214"/>
      <c r="BQ124" s="214"/>
      <c r="BR124" s="232"/>
    </row>
    <row r="125" spans="1:70" ht="41.15" customHeight="1" thickBot="1" x14ac:dyDescent="0.4">
      <c r="A125" s="472"/>
      <c r="B125" s="475"/>
      <c r="C125" s="326" t="s">
        <v>351</v>
      </c>
      <c r="D125" s="460"/>
      <c r="E125" s="479"/>
      <c r="F125" s="460"/>
      <c r="G125" s="463"/>
      <c r="H125" s="482"/>
      <c r="I125" s="597"/>
      <c r="J125" s="482"/>
      <c r="K125" s="482"/>
      <c r="L125" s="485"/>
      <c r="M125" s="463"/>
      <c r="N125" s="463"/>
      <c r="O125" s="463"/>
      <c r="P125" s="503"/>
      <c r="Q125" s="503"/>
      <c r="R125" s="503"/>
      <c r="S125" s="516"/>
      <c r="T125" s="516"/>
      <c r="U125" s="516"/>
      <c r="V125" s="503"/>
      <c r="W125" s="503"/>
      <c r="X125" s="503"/>
      <c r="Y125" s="503"/>
      <c r="Z125" s="503"/>
      <c r="AA125" s="503"/>
      <c r="AB125" s="503"/>
      <c r="AC125" s="503"/>
      <c r="AD125" s="503"/>
      <c r="AE125" s="503"/>
      <c r="AF125" s="503"/>
      <c r="AG125" s="503"/>
      <c r="AH125" s="503"/>
      <c r="AI125" s="503"/>
      <c r="AJ125" s="601"/>
      <c r="AK125" s="604"/>
      <c r="AL125" s="604"/>
      <c r="AM125" s="601"/>
      <c r="AN125" s="601"/>
      <c r="AO125" s="601"/>
      <c r="AP125" s="607"/>
      <c r="AQ125" s="607"/>
      <c r="AR125" s="607"/>
      <c r="AS125" s="609"/>
      <c r="AT125" s="611"/>
      <c r="AU125" s="614"/>
      <c r="AV125" s="192"/>
      <c r="AW125" s="242"/>
      <c r="AX125" s="242"/>
      <c r="AY125" s="345"/>
      <c r="AZ125" s="345"/>
      <c r="BA125" s="345"/>
      <c r="BB125" s="345"/>
      <c r="BC125" s="344"/>
      <c r="BD125" s="195" t="e">
        <f>IF(AY125=Datos!$C$63,Datos!$C$73,IF(AY125=Datos!$C$64,Datos!$C$74,IF(AY125=Datos!$C$65,Datos!$C$75,"Revisar")))+IF(AZ125=Datos!$D$63,Datos!$D$73,IF(AZ125=Datos!$D$64,Datos!$D$74,"Revisar"))+IF(BA125=Datos!$E$63,Datos!$E$73,IF(BA125=Datos!$E$64,Datos!$E$74,"Revisar"))+IF(BC125=Datos!$G$63,Datos!$G$73,IF(BC125=Datos!$G$64,Datos!$G$74,IF(BC125=Datos!$G$65,Datos!$G$75,"Revisar")))</f>
        <v>#VALUE!</v>
      </c>
      <c r="BE125" s="195">
        <f>IF(AY125=Datos!$C$65,BD125,0)</f>
        <v>0</v>
      </c>
      <c r="BF125" s="195">
        <f>IF(OR(AY125=Datos!$C$63,AY125=Datos!$C$64),BD125,0)</f>
        <v>0</v>
      </c>
      <c r="BG125" s="607"/>
      <c r="BH125" s="607"/>
      <c r="BI125" s="607"/>
      <c r="BJ125" s="607"/>
      <c r="BK125" s="617"/>
      <c r="BL125" s="620"/>
      <c r="BM125" s="460"/>
      <c r="BN125" s="196"/>
      <c r="BO125" s="191"/>
      <c r="BP125" s="191"/>
      <c r="BQ125" s="191"/>
      <c r="BR125" s="197"/>
    </row>
    <row r="126" spans="1:70" ht="41.15" customHeight="1" thickBot="1" x14ac:dyDescent="0.4">
      <c r="A126" s="472"/>
      <c r="B126" s="475"/>
      <c r="C126" s="326" t="s">
        <v>351</v>
      </c>
      <c r="D126" s="460"/>
      <c r="E126" s="479"/>
      <c r="F126" s="460"/>
      <c r="G126" s="463"/>
      <c r="H126" s="482"/>
      <c r="I126" s="597"/>
      <c r="J126" s="482"/>
      <c r="K126" s="482"/>
      <c r="L126" s="485"/>
      <c r="M126" s="463"/>
      <c r="N126" s="463"/>
      <c r="O126" s="463"/>
      <c r="P126" s="503"/>
      <c r="Q126" s="503"/>
      <c r="R126" s="503"/>
      <c r="S126" s="516"/>
      <c r="T126" s="516"/>
      <c r="U126" s="516"/>
      <c r="V126" s="503"/>
      <c r="W126" s="503"/>
      <c r="X126" s="503"/>
      <c r="Y126" s="503"/>
      <c r="Z126" s="503"/>
      <c r="AA126" s="503"/>
      <c r="AB126" s="503"/>
      <c r="AC126" s="503"/>
      <c r="AD126" s="503"/>
      <c r="AE126" s="503"/>
      <c r="AF126" s="503"/>
      <c r="AG126" s="503"/>
      <c r="AH126" s="503"/>
      <c r="AI126" s="503"/>
      <c r="AJ126" s="601"/>
      <c r="AK126" s="604"/>
      <c r="AL126" s="604"/>
      <c r="AM126" s="601"/>
      <c r="AN126" s="601"/>
      <c r="AO126" s="601"/>
      <c r="AP126" s="607"/>
      <c r="AQ126" s="607"/>
      <c r="AR126" s="607"/>
      <c r="AS126" s="609"/>
      <c r="AT126" s="611"/>
      <c r="AU126" s="614"/>
      <c r="AV126" s="199"/>
      <c r="AW126" s="242"/>
      <c r="AX126" s="242"/>
      <c r="AY126" s="345"/>
      <c r="AZ126" s="345"/>
      <c r="BA126" s="345"/>
      <c r="BB126" s="345"/>
      <c r="BC126" s="344"/>
      <c r="BD126" s="195" t="e">
        <f>IF(AY126=Datos!$C$63,Datos!$C$73,IF(AY126=Datos!$C$64,Datos!$C$74,IF(AY126=Datos!$C$65,Datos!$C$75,"Revisar")))+IF(AZ126=Datos!$D$63,Datos!$D$73,IF(AZ126=Datos!$D$64,Datos!$D$74,"Revisar"))+IF(BA126=Datos!$E$63,Datos!$E$73,IF(BA126=Datos!$E$64,Datos!$E$74,"Revisar"))+IF(BC126=Datos!$G$63,Datos!$G$73,IF(BC126=Datos!$G$64,Datos!$G$74,IF(BC126=Datos!$G$65,Datos!$G$75,"Revisar")))</f>
        <v>#VALUE!</v>
      </c>
      <c r="BE126" s="195">
        <f>IF(AY126=Datos!$C$65,BD126,0)</f>
        <v>0</v>
      </c>
      <c r="BF126" s="195">
        <f>IF(OR(AY126=Datos!$C$63,AY126=Datos!$C$64),BD126,0)</f>
        <v>0</v>
      </c>
      <c r="BG126" s="607"/>
      <c r="BH126" s="607"/>
      <c r="BI126" s="607"/>
      <c r="BJ126" s="607"/>
      <c r="BK126" s="617"/>
      <c r="BL126" s="620"/>
      <c r="BM126" s="460"/>
      <c r="BN126" s="200"/>
      <c r="BO126" s="200"/>
      <c r="BP126" s="200"/>
      <c r="BQ126" s="200"/>
      <c r="BR126" s="201"/>
    </row>
    <row r="127" spans="1:70" ht="41.15" customHeight="1" thickBot="1" x14ac:dyDescent="0.4">
      <c r="A127" s="473"/>
      <c r="B127" s="476"/>
      <c r="C127" s="326" t="s">
        <v>351</v>
      </c>
      <c r="D127" s="461"/>
      <c r="E127" s="480"/>
      <c r="F127" s="461"/>
      <c r="G127" s="464"/>
      <c r="H127" s="483"/>
      <c r="I127" s="598"/>
      <c r="J127" s="483"/>
      <c r="K127" s="483"/>
      <c r="L127" s="486"/>
      <c r="M127" s="464"/>
      <c r="N127" s="464"/>
      <c r="O127" s="464"/>
      <c r="P127" s="504"/>
      <c r="Q127" s="504"/>
      <c r="R127" s="504"/>
      <c r="S127" s="517"/>
      <c r="T127" s="517"/>
      <c r="U127" s="517"/>
      <c r="V127" s="504"/>
      <c r="W127" s="504"/>
      <c r="X127" s="504"/>
      <c r="Y127" s="504"/>
      <c r="Z127" s="504"/>
      <c r="AA127" s="504"/>
      <c r="AB127" s="504"/>
      <c r="AC127" s="504"/>
      <c r="AD127" s="504"/>
      <c r="AE127" s="504"/>
      <c r="AF127" s="504"/>
      <c r="AG127" s="504"/>
      <c r="AH127" s="504"/>
      <c r="AI127" s="504"/>
      <c r="AJ127" s="602"/>
      <c r="AK127" s="605"/>
      <c r="AL127" s="605"/>
      <c r="AM127" s="602"/>
      <c r="AN127" s="602"/>
      <c r="AO127" s="602"/>
      <c r="AP127" s="608"/>
      <c r="AQ127" s="608"/>
      <c r="AR127" s="608"/>
      <c r="AS127" s="610"/>
      <c r="AT127" s="612"/>
      <c r="AU127" s="615"/>
      <c r="AV127" s="203"/>
      <c r="AW127" s="347"/>
      <c r="AX127" s="347"/>
      <c r="AY127" s="348"/>
      <c r="AZ127" s="348"/>
      <c r="BA127" s="348"/>
      <c r="BB127" s="348"/>
      <c r="BC127" s="346"/>
      <c r="BD127" s="206"/>
      <c r="BE127" s="206"/>
      <c r="BF127" s="206"/>
      <c r="BG127" s="608"/>
      <c r="BH127" s="608"/>
      <c r="BI127" s="608"/>
      <c r="BJ127" s="608"/>
      <c r="BK127" s="618"/>
      <c r="BL127" s="621"/>
      <c r="BM127" s="461"/>
      <c r="BN127" s="207"/>
      <c r="BO127" s="207"/>
      <c r="BP127" s="207"/>
      <c r="BQ127" s="207"/>
      <c r="BR127" s="208"/>
    </row>
    <row r="128" spans="1:70" s="350" customFormat="1" ht="41.15" customHeight="1" thickBot="1" x14ac:dyDescent="0.35">
      <c r="A128" s="471">
        <v>3</v>
      </c>
      <c r="B128" s="474" t="s">
        <v>350</v>
      </c>
      <c r="C128" s="326" t="s">
        <v>351</v>
      </c>
      <c r="D128" s="477" t="s">
        <v>351</v>
      </c>
      <c r="E128" s="478" t="s">
        <v>352</v>
      </c>
      <c r="F128" s="477" t="s">
        <v>5</v>
      </c>
      <c r="G128" s="462" t="s">
        <v>93</v>
      </c>
      <c r="H128" s="462" t="s">
        <v>94</v>
      </c>
      <c r="I128" s="481" t="s">
        <v>260</v>
      </c>
      <c r="J128" s="481" t="s">
        <v>369</v>
      </c>
      <c r="K128" s="481" t="s">
        <v>370</v>
      </c>
      <c r="L128" s="484" t="str">
        <f>CONCATENATE(I128," ",J128," ",K128)</f>
        <v>Posibilidad de afectación operacional y reputacional  por la pérdida de los documentos de archivo en cualquier soporte que sean producidos debido a la inobservancia de los procedimientos y/o al incumplimiento de los requisitos normativos para conservación de documentos.</v>
      </c>
      <c r="M128" s="462" t="s">
        <v>98</v>
      </c>
      <c r="N128" s="462" t="s">
        <v>99</v>
      </c>
      <c r="O128" s="462" t="s">
        <v>100</v>
      </c>
      <c r="P128" s="462" t="s">
        <v>100</v>
      </c>
      <c r="Q128" s="622"/>
      <c r="R128" s="622"/>
      <c r="S128" s="622"/>
      <c r="T128" s="622"/>
      <c r="U128" s="622"/>
      <c r="V128" s="622"/>
      <c r="W128" s="622"/>
      <c r="X128" s="622"/>
      <c r="Y128" s="622"/>
      <c r="Z128" s="622"/>
      <c r="AA128" s="622"/>
      <c r="AB128" s="622"/>
      <c r="AC128" s="622"/>
      <c r="AD128" s="622"/>
      <c r="AE128" s="622"/>
      <c r="AF128" s="622"/>
      <c r="AG128" s="622"/>
      <c r="AH128" s="622"/>
      <c r="AI128" s="622"/>
      <c r="AJ128" s="625">
        <f>COUNTIF(Q128:AI131,"Si")</f>
        <v>0</v>
      </c>
      <c r="AK128" s="628">
        <f>IF((COUNTIF(P128:AI131,"Si"))&lt;=0,0,(IF((COUNTIF(P128:AI131,"Si"))&lt;=5,3,(IF(COUNTIF(P128:AI131,"Si")&lt;=11,4,5)))))</f>
        <v>0</v>
      </c>
      <c r="AL128" s="628">
        <f>IF((COUNTIF(P128:AI131,"Si"))&lt;=0,0,(IF((COUNTIF(P128:AI131,"Si"))&lt;=5,"MODERADO",(IF(COUNTIF(P128:AI131,"Si")&lt;=11,"ALTO","EXTREMO")))))</f>
        <v>0</v>
      </c>
      <c r="AM128" s="465">
        <v>12</v>
      </c>
      <c r="AN128" s="465"/>
      <c r="AO128" s="465" t="str">
        <f t="shared" ref="AO128" si="63">IF(AN128="Rara vez",1,(IF(AN128="Improbable",2,(IF(AN128="Posible",3,IF(AN128="Probable",4,IF(AN128="Seguro",5,"Revisar")))))))</f>
        <v>Revisar</v>
      </c>
      <c r="AP128" s="452">
        <f t="shared" ref="AP128" si="64">IF(F128="Corrupción",AO128,IF(AM128&lt;=2,1,IF(AM128&lt;=24,2,IF(AM128&lt;=500,3,IF(AM128&lt;=5000,4,IF(AM128&gt;5000,5,"Revisar"))))))</f>
        <v>2</v>
      </c>
      <c r="AQ128" s="452" t="str">
        <f t="shared" ref="AQ128" si="65">IF(F128="Corrupción",(IF(AP128=1,"Rara Vez",IF(AP128=2,"Improbable",IF(AP128=3,"Posible",IF(AP128=4,"Probable",IF(AP128=5,"Seguro","Revisar")))))),IF(AP128=1,"Muy Baja",IF(AP128=2,"Baja",IF(AP128=3,"Media",IF(AP128=4,"Alta","Muy Alta")))))</f>
        <v>Baja</v>
      </c>
      <c r="AR128" s="452">
        <f>IF(F128="Corrupción",AK128,(ROUND(((VLOOKUP(N128,Datos!$B$25:$C$29,2,FALSE)*Datos!$B$32)+(VLOOKUP(O128,Datos!$B$25:$C$29,2,FALSE)*Datos!$C$32)+(VLOOKUP(P128,Datos!$B$25:$C$29,2,FALSE)*Datos!$D$32))*5,0)))</f>
        <v>2</v>
      </c>
      <c r="AS128" s="440" t="str">
        <f>IF(AR128=1,"Insignificante",IF(AR128=2,"Menor",IF(AR128=3,"Moderado",IF(AR128=4,"Mayor","Catastrófico"))))</f>
        <v>Menor</v>
      </c>
      <c r="AT128" s="443">
        <f>_xlfn.NUMBERVALUE(CONCATENATE(AP128,AR128),"##")</f>
        <v>22</v>
      </c>
      <c r="AU128" s="446" t="str">
        <f>VLOOKUP(AT128,Datos!$I$37:$J$61,2,FALSE)</f>
        <v>MODERADO</v>
      </c>
      <c r="AV128" s="186" t="s">
        <v>371</v>
      </c>
      <c r="AW128" s="187" t="s">
        <v>372</v>
      </c>
      <c r="AX128" s="187" t="s">
        <v>373</v>
      </c>
      <c r="AY128" s="188" t="s">
        <v>104</v>
      </c>
      <c r="AZ128" s="188" t="s">
        <v>105</v>
      </c>
      <c r="BA128" s="188" t="s">
        <v>106</v>
      </c>
      <c r="BB128" s="188" t="s">
        <v>107</v>
      </c>
      <c r="BC128" s="185" t="s">
        <v>108</v>
      </c>
      <c r="BD128" s="349">
        <f>IF(AY128=Datos!$C$63,Datos!$C$73,IF(AY128=Datos!$C$64,Datos!$C$74,IF(AY128=Datos!$C$65,Datos!$C$75,"Revisar")))+IF(AZ128=Datos!$D$63,Datos!$D$73,IF(AZ128=Datos!$D$64,Datos!$D$74,"Revisar"))+IF(BA128=Datos!$E$63,Datos!$E$73,IF(BA128=Datos!$E$64,Datos!$E$74,"Revisar"))+IF(BC128=Datos!$G$63,Datos!$G$73,IF(BC128=Datos!$G$64,Datos!$G$74,IF(BC128=Datos!$G$65,Datos!$G$75,"Revisar")))</f>
        <v>0.65</v>
      </c>
      <c r="BE128" s="349">
        <f>IF(AY128=Datos!$C$65,BD128,0)</f>
        <v>0</v>
      </c>
      <c r="BF128" s="349">
        <f>IF(OR(AY128=Datos!$C$63,AY128=Datos!$C$64),BD128,0)</f>
        <v>0.65</v>
      </c>
      <c r="BG128" s="449">
        <f>IF(ROUND(AP128-SUM(BF128:BF131),0)&lt;=0,1,ROUND(AP128-SUM(BF128:BF131),0))</f>
        <v>1</v>
      </c>
      <c r="BH128" s="452" t="str">
        <f>IF(F128="Corrupción",(IF(BG128=1,"Rara Vez",IF(BG128=2,"Improbable",IF(BG128=3,"Posible",IF(BG128=4,"Probable","Seguro"))))),IF(BG128=1,"Muy Baja",IF(BG128=2,"Baja",IF(BG128=3,"Media",IF(BG128=4,"Alta","Muy Alta")))))</f>
        <v>Muy Baja</v>
      </c>
      <c r="BI128" s="449">
        <f>ROUND(AR128-SUM(BE128:BE131),0)</f>
        <v>2</v>
      </c>
      <c r="BJ128" s="449" t="str">
        <f>IF(BI128=1,"Insignificante",IF(BI128=2,"Menor",IF(BI128=3,"Moderado",IF(BI128=4,"Mayor","Catastrófico"))))</f>
        <v>Menor</v>
      </c>
      <c r="BK128" s="453">
        <f>_xlfn.NUMBERVALUE(CONCATENATE(BG128,BI128),"##")</f>
        <v>12</v>
      </c>
      <c r="BL128" s="456" t="str">
        <f>+VLOOKUP(BK128,Datos!$I$37:$J$65,2,FALSE)</f>
        <v>BAJO</v>
      </c>
      <c r="BM128" s="459" t="s">
        <v>122</v>
      </c>
      <c r="BN128" s="189"/>
      <c r="BO128" s="185"/>
      <c r="BP128" s="185"/>
      <c r="BQ128" s="185"/>
      <c r="BR128" s="190"/>
    </row>
    <row r="129" spans="1:70" s="353" customFormat="1" ht="41.15" customHeight="1" thickBot="1" x14ac:dyDescent="0.4">
      <c r="A129" s="472"/>
      <c r="B129" s="475"/>
      <c r="C129" s="326" t="s">
        <v>351</v>
      </c>
      <c r="D129" s="460"/>
      <c r="E129" s="479"/>
      <c r="F129" s="460"/>
      <c r="G129" s="463"/>
      <c r="H129" s="463"/>
      <c r="I129" s="597"/>
      <c r="J129" s="482"/>
      <c r="K129" s="482"/>
      <c r="L129" s="485"/>
      <c r="M129" s="463"/>
      <c r="N129" s="463"/>
      <c r="O129" s="463"/>
      <c r="P129" s="463"/>
      <c r="Q129" s="623"/>
      <c r="R129" s="623"/>
      <c r="S129" s="623"/>
      <c r="T129" s="623"/>
      <c r="U129" s="623"/>
      <c r="V129" s="623"/>
      <c r="W129" s="623"/>
      <c r="X129" s="623"/>
      <c r="Y129" s="623"/>
      <c r="Z129" s="623"/>
      <c r="AA129" s="623"/>
      <c r="AB129" s="623"/>
      <c r="AC129" s="623"/>
      <c r="AD129" s="623"/>
      <c r="AE129" s="623"/>
      <c r="AF129" s="623"/>
      <c r="AG129" s="623"/>
      <c r="AH129" s="623"/>
      <c r="AI129" s="623"/>
      <c r="AJ129" s="626"/>
      <c r="AK129" s="629"/>
      <c r="AL129" s="629"/>
      <c r="AM129" s="466"/>
      <c r="AN129" s="466"/>
      <c r="AO129" s="466"/>
      <c r="AP129" s="450"/>
      <c r="AQ129" s="450"/>
      <c r="AR129" s="450"/>
      <c r="AS129" s="441"/>
      <c r="AT129" s="444"/>
      <c r="AU129" s="447"/>
      <c r="AV129" s="244" t="s">
        <v>374</v>
      </c>
      <c r="AW129" s="193" t="s">
        <v>375</v>
      </c>
      <c r="AX129" s="193" t="s">
        <v>376</v>
      </c>
      <c r="AY129" s="194" t="s">
        <v>104</v>
      </c>
      <c r="AZ129" s="194" t="s">
        <v>105</v>
      </c>
      <c r="BA129" s="194" t="s">
        <v>106</v>
      </c>
      <c r="BB129" s="194" t="s">
        <v>107</v>
      </c>
      <c r="BC129" s="191" t="s">
        <v>108</v>
      </c>
      <c r="BD129" s="352">
        <f>IF(AY129=Datos!$C$63,Datos!$C$73,IF(AY129=Datos!$C$64,Datos!$C$74,IF(AY129=Datos!$C$65,Datos!$C$75,"Revisar")))+IF(AZ129=Datos!$D$63,Datos!$D$73,IF(AZ129=Datos!$D$64,Datos!$D$74,"Revisar"))+IF(BA129=Datos!$E$63,Datos!$E$73,IF(BA129=Datos!$E$64,Datos!$E$74,"Revisar"))+IF(BC129=Datos!$G$63,Datos!$G$73,IF(BC129=Datos!$G$64,Datos!$G$74,IF(BC129=Datos!$G$65,Datos!$G$75,"Revisar")))</f>
        <v>0.65</v>
      </c>
      <c r="BE129" s="352">
        <f>IF(AY129=Datos!$C$65,BD129,0)</f>
        <v>0</v>
      </c>
      <c r="BF129" s="352">
        <f>IF(OR(AY129=Datos!$C$63,AY129=Datos!$C$64),BD129,0)</f>
        <v>0.65</v>
      </c>
      <c r="BG129" s="450"/>
      <c r="BH129" s="450"/>
      <c r="BI129" s="450"/>
      <c r="BJ129" s="450"/>
      <c r="BK129" s="454"/>
      <c r="BL129" s="457"/>
      <c r="BM129" s="460"/>
      <c r="BN129" s="196"/>
      <c r="BO129" s="191"/>
      <c r="BP129" s="191"/>
      <c r="BQ129" s="191"/>
      <c r="BR129" s="197"/>
    </row>
    <row r="130" spans="1:70" s="353" customFormat="1" ht="41.15" customHeight="1" thickBot="1" x14ac:dyDescent="0.4">
      <c r="A130" s="472"/>
      <c r="B130" s="475"/>
      <c r="C130" s="326" t="s">
        <v>351</v>
      </c>
      <c r="D130" s="460"/>
      <c r="E130" s="479"/>
      <c r="F130" s="460"/>
      <c r="G130" s="463"/>
      <c r="H130" s="463"/>
      <c r="I130" s="597"/>
      <c r="J130" s="482"/>
      <c r="K130" s="482"/>
      <c r="L130" s="485"/>
      <c r="M130" s="463"/>
      <c r="N130" s="463"/>
      <c r="O130" s="463"/>
      <c r="P130" s="463"/>
      <c r="Q130" s="623"/>
      <c r="R130" s="623"/>
      <c r="S130" s="623"/>
      <c r="T130" s="623"/>
      <c r="U130" s="623"/>
      <c r="V130" s="623"/>
      <c r="W130" s="623"/>
      <c r="X130" s="623"/>
      <c r="Y130" s="623"/>
      <c r="Z130" s="623"/>
      <c r="AA130" s="623"/>
      <c r="AB130" s="623"/>
      <c r="AC130" s="623"/>
      <c r="AD130" s="623"/>
      <c r="AE130" s="623"/>
      <c r="AF130" s="623"/>
      <c r="AG130" s="623"/>
      <c r="AH130" s="623"/>
      <c r="AI130" s="623"/>
      <c r="AJ130" s="626"/>
      <c r="AK130" s="629"/>
      <c r="AL130" s="629"/>
      <c r="AM130" s="466"/>
      <c r="AN130" s="466"/>
      <c r="AO130" s="466"/>
      <c r="AP130" s="450"/>
      <c r="AQ130" s="450"/>
      <c r="AR130" s="450"/>
      <c r="AS130" s="441"/>
      <c r="AT130" s="444"/>
      <c r="AU130" s="447"/>
      <c r="AV130" s="219" t="s">
        <v>377</v>
      </c>
      <c r="AW130" s="193" t="s">
        <v>375</v>
      </c>
      <c r="AX130" s="193" t="s">
        <v>378</v>
      </c>
      <c r="AY130" s="194" t="s">
        <v>104</v>
      </c>
      <c r="AZ130" s="194" t="s">
        <v>105</v>
      </c>
      <c r="BA130" s="194" t="s">
        <v>106</v>
      </c>
      <c r="BB130" s="194" t="s">
        <v>148</v>
      </c>
      <c r="BC130" s="191" t="s">
        <v>108</v>
      </c>
      <c r="BD130" s="352">
        <f>IF(AY130=Datos!$C$63,Datos!$C$73,IF(AY130=Datos!$C$64,Datos!$C$74,IF(AY130=Datos!$C$65,Datos!$C$75,"Revisar")))+IF(AZ130=Datos!$D$63,Datos!$D$73,IF(AZ130=Datos!$D$64,Datos!$D$74,"Revisar"))+IF(BA130=Datos!$E$63,Datos!$E$73,IF(BA130=Datos!$E$64,Datos!$E$74,"Revisar"))+IF(BC130=Datos!$G$63,Datos!$G$73,IF(BC130=Datos!$G$64,Datos!$G$74,IF(BC130=Datos!$G$65,Datos!$G$75,"Revisar")))</f>
        <v>0.65</v>
      </c>
      <c r="BE130" s="352">
        <f>IF(AY130=Datos!$C$65,BD130,0)</f>
        <v>0</v>
      </c>
      <c r="BF130" s="352">
        <f>IF(OR(AY130=Datos!$C$63,AY130=Datos!$C$64),BD130,0)</f>
        <v>0.65</v>
      </c>
      <c r="BG130" s="450"/>
      <c r="BH130" s="450"/>
      <c r="BI130" s="450"/>
      <c r="BJ130" s="450"/>
      <c r="BK130" s="454"/>
      <c r="BL130" s="457"/>
      <c r="BM130" s="460"/>
      <c r="BN130" s="354"/>
      <c r="BO130" s="354"/>
      <c r="BP130" s="354"/>
      <c r="BQ130" s="354"/>
      <c r="BR130" s="355"/>
    </row>
    <row r="131" spans="1:70" s="363" customFormat="1" ht="41.15" customHeight="1" thickBot="1" x14ac:dyDescent="0.4">
      <c r="A131" s="511"/>
      <c r="B131" s="512"/>
      <c r="C131" s="326" t="s">
        <v>351</v>
      </c>
      <c r="D131" s="501"/>
      <c r="E131" s="513"/>
      <c r="F131" s="501"/>
      <c r="G131" s="510"/>
      <c r="H131" s="510"/>
      <c r="I131" s="597"/>
      <c r="J131" s="482"/>
      <c r="K131" s="482"/>
      <c r="L131" s="514"/>
      <c r="M131" s="510"/>
      <c r="N131" s="510"/>
      <c r="O131" s="510"/>
      <c r="P131" s="510"/>
      <c r="Q131" s="624"/>
      <c r="R131" s="624"/>
      <c r="S131" s="624"/>
      <c r="T131" s="624"/>
      <c r="U131" s="624"/>
      <c r="V131" s="624"/>
      <c r="W131" s="624"/>
      <c r="X131" s="624"/>
      <c r="Y131" s="624"/>
      <c r="Z131" s="624"/>
      <c r="AA131" s="624"/>
      <c r="AB131" s="624"/>
      <c r="AC131" s="624"/>
      <c r="AD131" s="624"/>
      <c r="AE131" s="624"/>
      <c r="AF131" s="624"/>
      <c r="AG131" s="624"/>
      <c r="AH131" s="624"/>
      <c r="AI131" s="624"/>
      <c r="AJ131" s="627"/>
      <c r="AK131" s="630"/>
      <c r="AL131" s="630"/>
      <c r="AM131" s="505"/>
      <c r="AN131" s="505"/>
      <c r="AO131" s="505"/>
      <c r="AP131" s="507"/>
      <c r="AQ131" s="507"/>
      <c r="AR131" s="507"/>
      <c r="AS131" s="441"/>
      <c r="AT131" s="444"/>
      <c r="AU131" s="508"/>
      <c r="AV131" s="357"/>
      <c r="AW131" s="358"/>
      <c r="AX131" s="358"/>
      <c r="AY131" s="359"/>
      <c r="AZ131" s="359"/>
      <c r="BA131" s="359"/>
      <c r="BB131" s="359"/>
      <c r="BC131" s="356"/>
      <c r="BD131" s="360" t="e">
        <f>IF(AY131=Datos!$C$63,Datos!$C$73,IF(AY131=Datos!$C$64,Datos!$C$74,IF(AY131=Datos!$C$65,Datos!$C$75,"Revisar")))+IF(AZ131=Datos!$D$63,Datos!$D$73,IF(AZ131=Datos!$D$64,Datos!$D$74,"Revisar"))+IF(BA131=Datos!$E$63,Datos!$E$73,IF(BA131=Datos!$E$64,Datos!$E$74,"Revisar"))+IF(BC131=Datos!$G$63,Datos!$G$73,IF(BC131=Datos!$G$64,Datos!$G$74,IF(BC131=Datos!$G$65,Datos!$G$75,"Revisar")))</f>
        <v>#VALUE!</v>
      </c>
      <c r="BE131" s="360">
        <f>IF(AY131=Datos!$C$65,BD131,0)</f>
        <v>0</v>
      </c>
      <c r="BF131" s="360">
        <f>IF(OR(AY131=Datos!$C$63,AY131=Datos!$C$64),BD131,0)</f>
        <v>0</v>
      </c>
      <c r="BG131" s="507"/>
      <c r="BH131" s="507"/>
      <c r="BI131" s="507"/>
      <c r="BJ131" s="507"/>
      <c r="BK131" s="509"/>
      <c r="BL131" s="500"/>
      <c r="BM131" s="501"/>
      <c r="BN131" s="361"/>
      <c r="BO131" s="361"/>
      <c r="BP131" s="361"/>
      <c r="BQ131" s="361"/>
      <c r="BR131" s="362"/>
    </row>
    <row r="132" spans="1:70" s="367" customFormat="1" ht="41.15" customHeight="1" thickBot="1" x14ac:dyDescent="0.35">
      <c r="A132" s="471">
        <v>4</v>
      </c>
      <c r="B132" s="474" t="s">
        <v>350</v>
      </c>
      <c r="C132" s="326" t="s">
        <v>351</v>
      </c>
      <c r="D132" s="477" t="s">
        <v>351</v>
      </c>
      <c r="E132" s="478" t="s">
        <v>352</v>
      </c>
      <c r="F132" s="477" t="s">
        <v>2</v>
      </c>
      <c r="G132" s="462" t="s">
        <v>93</v>
      </c>
      <c r="H132" s="462" t="s">
        <v>94</v>
      </c>
      <c r="I132" s="462" t="s">
        <v>379</v>
      </c>
      <c r="J132" s="462" t="s">
        <v>380</v>
      </c>
      <c r="K132" s="462" t="s">
        <v>381</v>
      </c>
      <c r="L132" s="484" t="str">
        <f>CONCATENATE(I132," ",J132," ",K132)</f>
        <v xml:space="preserve">
Posibilidad de recibir o solicitar cualquier dádiva o beneficio a nombre propio o de terceros, en los procesos contractuales por el direccionamiento en las condiciones del proceso, para favorecer a terceros, debido a intereses particulares o al uso indebido de la función pública o de la información. </v>
      </c>
      <c r="M132" s="462" t="s">
        <v>98</v>
      </c>
      <c r="N132" s="462"/>
      <c r="O132" s="462"/>
      <c r="P132" s="462"/>
      <c r="Q132" s="502" t="s">
        <v>158</v>
      </c>
      <c r="R132" s="502" t="s">
        <v>158</v>
      </c>
      <c r="S132" s="502" t="s">
        <v>158</v>
      </c>
      <c r="T132" s="502" t="s">
        <v>158</v>
      </c>
      <c r="U132" s="502" t="s">
        <v>158</v>
      </c>
      <c r="V132" s="502" t="s">
        <v>158</v>
      </c>
      <c r="W132" s="502" t="s">
        <v>158</v>
      </c>
      <c r="X132" s="502" t="s">
        <v>158</v>
      </c>
      <c r="Y132" s="502" t="s">
        <v>158</v>
      </c>
      <c r="Z132" s="502" t="s">
        <v>157</v>
      </c>
      <c r="AA132" s="502" t="s">
        <v>157</v>
      </c>
      <c r="AB132" s="502" t="s">
        <v>157</v>
      </c>
      <c r="AC132" s="502" t="s">
        <v>158</v>
      </c>
      <c r="AD132" s="502" t="s">
        <v>157</v>
      </c>
      <c r="AE132" s="502" t="s">
        <v>158</v>
      </c>
      <c r="AF132" s="502" t="s">
        <v>158</v>
      </c>
      <c r="AG132" s="502" t="s">
        <v>158</v>
      </c>
      <c r="AH132" s="502" t="s">
        <v>158</v>
      </c>
      <c r="AI132" s="502" t="s">
        <v>158</v>
      </c>
      <c r="AJ132" s="636">
        <f>COUNTIF(Q132:AI135,"Si")</f>
        <v>4</v>
      </c>
      <c r="AK132" s="637">
        <f>IF((COUNTIF(P132:AI135,"Si"))&lt;=0,0,(IF((COUNTIF(P132:AI135,"Si"))&lt;=5,3,(IF(COUNTIF(P132:AI135,"Si")&lt;=11,4,5)))))</f>
        <v>3</v>
      </c>
      <c r="AL132" s="637" t="str">
        <f>IF((COUNTIF(P132:AI135,"Si"))&lt;=0,0,(IF((COUNTIF(P132:AI135,"Si"))&lt;=5,"MODERADO",(IF(COUNTIF(P132:AI135,"Si")&lt;=11,"ALTO","EXTREMO")))))</f>
        <v>MODERADO</v>
      </c>
      <c r="AM132" s="636"/>
      <c r="AN132" s="465" t="s">
        <v>159</v>
      </c>
      <c r="AO132" s="636">
        <f t="shared" ref="AO132" si="66">IF(AN132="Rara vez",1,(IF(AN132="Improbable",2,(IF(AN132="Posible",3,IF(AN132="Probable",4,IF(AN132="Seguro",5,"Revisar")))))))</f>
        <v>1</v>
      </c>
      <c r="AP132" s="638">
        <f t="shared" ref="AP132" si="67">IF(F132="Corrupción",AO132,IF(AM132&lt;=2,1,IF(AM132&lt;=24,2,IF(AM132&lt;=500,3,IF(AM132&lt;=5000,4,IF(AM132&gt;5000,5,"Revisar"))))))</f>
        <v>1</v>
      </c>
      <c r="AQ132" s="638" t="str">
        <f t="shared" ref="AQ132" si="68">IF(F132="Corrupción",(IF(AP132=1,"Rara Vez",IF(AP132=2,"Improbable",IF(AP132=3,"Posible",IF(AP132=4,"Probable",IF(AP132=5,"Seguro","Revisar")))))),IF(AP132=1,"Muy Baja",IF(AP132=2,"Baja",IF(AP132=3,"Media",IF(AP132=4,"Alta","Muy Alta")))))</f>
        <v>Rara Vez</v>
      </c>
      <c r="AR132" s="638">
        <f>IF(F132="Corrupción",AK132,(ROUND(((VLOOKUP(N132,Datos!$B$25:$C$29,2,FALSE)*Datos!$B$32)+(VLOOKUP(O132,Datos!$B$25:$C$29,2,FALSE)*Datos!$C$32)+(VLOOKUP(P132,Datos!$B$25:$C$29,2,FALSE)*Datos!$D$32))*5,0)))</f>
        <v>3</v>
      </c>
      <c r="AS132" s="638" t="str">
        <f>IF(AR132=1,"Insignificante",IF(AR132=2,"Menor",IF(AR132=3,"Moderado",IF(AR132=4,"Mayor","Catastrófico"))))</f>
        <v>Moderado</v>
      </c>
      <c r="AT132" s="639">
        <f>_xlfn.NUMBERVALUE(CONCATENATE(AP132,AR132),"##")</f>
        <v>13</v>
      </c>
      <c r="AU132" s="642" t="str">
        <f>VLOOKUP(AT132,Datos!$I$37:$J$61,2,FALSE)</f>
        <v>MODERADO</v>
      </c>
      <c r="AV132" s="365" t="s">
        <v>382</v>
      </c>
      <c r="AW132" s="187" t="s">
        <v>383</v>
      </c>
      <c r="AX132" s="187" t="s">
        <v>384</v>
      </c>
      <c r="AY132" s="366" t="s">
        <v>104</v>
      </c>
      <c r="AZ132" s="366" t="s">
        <v>105</v>
      </c>
      <c r="BA132" s="366" t="s">
        <v>106</v>
      </c>
      <c r="BB132" s="366" t="s">
        <v>129</v>
      </c>
      <c r="BC132" s="364" t="s">
        <v>108</v>
      </c>
      <c r="BD132" s="145">
        <f>IF(AY132=Datos!$C$63,Datos!$C$73,IF(AY132=Datos!$C$64,Datos!$C$74,IF(AY132=Datos!$C$65,Datos!$C$75,"Revisar")))+IF(AZ132=Datos!$D$63,Datos!$D$73,IF(AZ132=Datos!$D$64,Datos!$D$74,"Revisar"))+IF(BA132=Datos!$E$63,Datos!$E$73,IF(BA132=Datos!$E$64,Datos!$E$74,"Revisar"))+IF(BC132=Datos!$G$63,Datos!$G$73,IF(BC132=Datos!$G$64,Datos!$G$74,IF(BC132=Datos!$G$65,Datos!$G$75,"Revisar")))</f>
        <v>0.65</v>
      </c>
      <c r="BE132" s="145">
        <f>IF(AY132=Datos!$C$65,BD132,0)</f>
        <v>0</v>
      </c>
      <c r="BF132" s="145">
        <f>IF(OR(AY132=Datos!$C$63,AY132=Datos!$C$64),BD132,0)</f>
        <v>0.65</v>
      </c>
      <c r="BG132" s="638">
        <f>IF(ROUND(AP132-SUM(BF132:BF135),0)&lt;=0,1,ROUND(AP132-SUM(BF132:BF135),0))</f>
        <v>1</v>
      </c>
      <c r="BH132" s="638" t="str">
        <f>IF(F132="Corrupción",(IF(BG132=1,"Rara Vez",IF(BG132=2,"Improbable",IF(BG132=3,"Posible",IF(BG132=4,"Probable","Seguro"))))),IF(BG132=1,"Muy Baja",IF(BG132=2,"Baja",IF(BG132=3,"Media",IF(BG132=4,"Alta","Muy Alta")))))</f>
        <v>Rara Vez</v>
      </c>
      <c r="BI132" s="638">
        <f>ROUND(AR132-SUM(BE132:BE135),0)</f>
        <v>3</v>
      </c>
      <c r="BJ132" s="638" t="str">
        <f>IF(BI132=1,"Insignificante",IF(BI132=2,"Menor",IF(BI132=3,"Moderado",IF(BI132=4,"Mayor","Catastrófico"))))</f>
        <v>Moderado</v>
      </c>
      <c r="BK132" s="631">
        <f>_xlfn.NUMBERVALUE(CONCATENATE(BG132,BI132),"##")</f>
        <v>13</v>
      </c>
      <c r="BL132" s="632" t="str">
        <f>+VLOOKUP(BK132,Datos!$I$37:$J$65,2,FALSE)</f>
        <v>MODERADO</v>
      </c>
      <c r="BM132" s="633" t="s">
        <v>109</v>
      </c>
      <c r="BN132" s="189" t="s">
        <v>385</v>
      </c>
      <c r="BO132" s="185" t="s">
        <v>386</v>
      </c>
      <c r="BP132" s="222">
        <v>45870</v>
      </c>
      <c r="BQ132" s="222">
        <v>45961</v>
      </c>
      <c r="BR132" s="190" t="s">
        <v>387</v>
      </c>
    </row>
    <row r="133" spans="1:70" s="371" customFormat="1" ht="41.15" customHeight="1" thickBot="1" x14ac:dyDescent="0.4">
      <c r="A133" s="472"/>
      <c r="B133" s="475"/>
      <c r="C133" s="326" t="s">
        <v>351</v>
      </c>
      <c r="D133" s="460"/>
      <c r="E133" s="479"/>
      <c r="F133" s="460"/>
      <c r="G133" s="463"/>
      <c r="H133" s="463"/>
      <c r="I133" s="463"/>
      <c r="J133" s="463"/>
      <c r="K133" s="463"/>
      <c r="L133" s="485"/>
      <c r="M133" s="463"/>
      <c r="N133" s="463"/>
      <c r="O133" s="463"/>
      <c r="P133" s="463"/>
      <c r="Q133" s="503"/>
      <c r="R133" s="503"/>
      <c r="S133" s="503"/>
      <c r="T133" s="503"/>
      <c r="U133" s="503"/>
      <c r="V133" s="503"/>
      <c r="W133" s="503"/>
      <c r="X133" s="503"/>
      <c r="Y133" s="503"/>
      <c r="Z133" s="503"/>
      <c r="AA133" s="503"/>
      <c r="AB133" s="503"/>
      <c r="AC133" s="503"/>
      <c r="AD133" s="503"/>
      <c r="AE133" s="503"/>
      <c r="AF133" s="503"/>
      <c r="AG133" s="503"/>
      <c r="AH133" s="503"/>
      <c r="AI133" s="503"/>
      <c r="AJ133" s="601"/>
      <c r="AK133" s="604"/>
      <c r="AL133" s="604"/>
      <c r="AM133" s="601"/>
      <c r="AN133" s="466"/>
      <c r="AO133" s="601"/>
      <c r="AP133" s="607"/>
      <c r="AQ133" s="607"/>
      <c r="AR133" s="607"/>
      <c r="AS133" s="607"/>
      <c r="AT133" s="640"/>
      <c r="AU133" s="614"/>
      <c r="AV133" s="192"/>
      <c r="AW133" s="193"/>
      <c r="AX133" s="242"/>
      <c r="AY133" s="345"/>
      <c r="AZ133" s="345"/>
      <c r="BA133" s="345"/>
      <c r="BB133" s="345"/>
      <c r="BC133" s="344"/>
      <c r="BD133" s="195" t="e">
        <f>IF(AY133=Datos!$C$63,Datos!$C$73,IF(AY133=Datos!$C$64,Datos!$C$74,IF(AY133=Datos!$C$65,Datos!$C$75,"Revisar")))+IF(AZ133=Datos!$D$63,Datos!$D$73,IF(AZ133=Datos!$D$64,Datos!$D$74,"Revisar"))+IF(BA133=Datos!$E$63,Datos!$E$73,IF(BA133=Datos!$E$64,Datos!$E$74,"Revisar"))+IF(BC133=Datos!$G$63,Datos!$G$73,IF(BC133=Datos!$G$64,Datos!$G$74,IF(BC133=Datos!$G$65,Datos!$G$75,"Revisar")))</f>
        <v>#VALUE!</v>
      </c>
      <c r="BE133" s="195">
        <f>IF(AY133=Datos!$C$65,BD133,0)</f>
        <v>0</v>
      </c>
      <c r="BF133" s="195">
        <f>IF(OR(AY133=Datos!$C$63,AY133=Datos!$C$64),BD133,0)</f>
        <v>0</v>
      </c>
      <c r="BG133" s="607"/>
      <c r="BH133" s="607"/>
      <c r="BI133" s="607"/>
      <c r="BJ133" s="607"/>
      <c r="BK133" s="617"/>
      <c r="BL133" s="620"/>
      <c r="BM133" s="634"/>
      <c r="BN133" s="368"/>
      <c r="BO133" s="369"/>
      <c r="BP133" s="369"/>
      <c r="BQ133" s="369"/>
      <c r="BR133" s="370"/>
    </row>
    <row r="134" spans="1:70" s="371" customFormat="1" ht="41.15" customHeight="1" thickBot="1" x14ac:dyDescent="0.4">
      <c r="A134" s="472"/>
      <c r="B134" s="475"/>
      <c r="C134" s="326" t="s">
        <v>351</v>
      </c>
      <c r="D134" s="460"/>
      <c r="E134" s="479"/>
      <c r="F134" s="460"/>
      <c r="G134" s="463"/>
      <c r="H134" s="463"/>
      <c r="I134" s="463"/>
      <c r="J134" s="463"/>
      <c r="K134" s="463"/>
      <c r="L134" s="485"/>
      <c r="M134" s="463"/>
      <c r="N134" s="463"/>
      <c r="O134" s="463"/>
      <c r="P134" s="463"/>
      <c r="Q134" s="503"/>
      <c r="R134" s="503"/>
      <c r="S134" s="503"/>
      <c r="T134" s="503"/>
      <c r="U134" s="503"/>
      <c r="V134" s="503"/>
      <c r="W134" s="503"/>
      <c r="X134" s="503"/>
      <c r="Y134" s="503"/>
      <c r="Z134" s="503"/>
      <c r="AA134" s="503"/>
      <c r="AB134" s="503"/>
      <c r="AC134" s="503"/>
      <c r="AD134" s="503"/>
      <c r="AE134" s="503"/>
      <c r="AF134" s="503"/>
      <c r="AG134" s="503"/>
      <c r="AH134" s="503"/>
      <c r="AI134" s="503"/>
      <c r="AJ134" s="601"/>
      <c r="AK134" s="604"/>
      <c r="AL134" s="604"/>
      <c r="AM134" s="601"/>
      <c r="AN134" s="466"/>
      <c r="AO134" s="601"/>
      <c r="AP134" s="607"/>
      <c r="AQ134" s="607"/>
      <c r="AR134" s="607"/>
      <c r="AS134" s="607"/>
      <c r="AT134" s="640"/>
      <c r="AU134" s="614"/>
      <c r="AV134" s="192"/>
      <c r="AW134" s="193"/>
      <c r="AX134" s="242"/>
      <c r="AY134" s="345"/>
      <c r="AZ134" s="345"/>
      <c r="BA134" s="345"/>
      <c r="BB134" s="345"/>
      <c r="BC134" s="344"/>
      <c r="BD134" s="195" t="e">
        <f>IF(AY134=Datos!$C$63,Datos!$C$73,IF(AY134=Datos!$C$64,Datos!$C$74,IF(AY134=Datos!$C$65,Datos!$C$75,"Revisar")))+IF(AZ134=Datos!$D$63,Datos!$D$73,IF(AZ134=Datos!$D$64,Datos!$D$74,"Revisar"))+IF(BA134=Datos!$E$63,Datos!$E$73,IF(BA134=Datos!$E$64,Datos!$E$74,"Revisar"))+IF(BC134=Datos!$G$63,Datos!$G$73,IF(BC134=Datos!$G$64,Datos!$G$74,IF(BC134=Datos!$G$65,Datos!$G$75,"Revisar")))</f>
        <v>#VALUE!</v>
      </c>
      <c r="BE134" s="195">
        <f>IF(AY134=Datos!$C$65,BD134,0)</f>
        <v>0</v>
      </c>
      <c r="BF134" s="195">
        <f>IF(OR(AY134=Datos!$C$63,AY134=Datos!$C$64),BD134,0)</f>
        <v>0</v>
      </c>
      <c r="BG134" s="607"/>
      <c r="BH134" s="607"/>
      <c r="BI134" s="607"/>
      <c r="BJ134" s="607"/>
      <c r="BK134" s="617"/>
      <c r="BL134" s="620"/>
      <c r="BM134" s="634"/>
      <c r="BN134" s="372"/>
      <c r="BO134" s="372"/>
      <c r="BP134" s="372"/>
      <c r="BQ134" s="372"/>
      <c r="BR134" s="373"/>
    </row>
    <row r="135" spans="1:70" s="371" customFormat="1" ht="63" customHeight="1" thickBot="1" x14ac:dyDescent="0.4">
      <c r="A135" s="473"/>
      <c r="B135" s="476"/>
      <c r="C135" s="326" t="s">
        <v>351</v>
      </c>
      <c r="D135" s="461"/>
      <c r="E135" s="480"/>
      <c r="F135" s="461"/>
      <c r="G135" s="464"/>
      <c r="H135" s="464"/>
      <c r="I135" s="464"/>
      <c r="J135" s="464"/>
      <c r="K135" s="464"/>
      <c r="L135" s="486"/>
      <c r="M135" s="464"/>
      <c r="N135" s="464"/>
      <c r="O135" s="464"/>
      <c r="P135" s="464"/>
      <c r="Q135" s="504"/>
      <c r="R135" s="504"/>
      <c r="S135" s="504"/>
      <c r="T135" s="504"/>
      <c r="U135" s="504"/>
      <c r="V135" s="504"/>
      <c r="W135" s="504"/>
      <c r="X135" s="504"/>
      <c r="Y135" s="504"/>
      <c r="Z135" s="504"/>
      <c r="AA135" s="504"/>
      <c r="AB135" s="504"/>
      <c r="AC135" s="504"/>
      <c r="AD135" s="504"/>
      <c r="AE135" s="504"/>
      <c r="AF135" s="504"/>
      <c r="AG135" s="504"/>
      <c r="AH135" s="504"/>
      <c r="AI135" s="504"/>
      <c r="AJ135" s="602"/>
      <c r="AK135" s="605"/>
      <c r="AL135" s="605"/>
      <c r="AM135" s="602"/>
      <c r="AN135" s="467"/>
      <c r="AO135" s="602"/>
      <c r="AP135" s="608"/>
      <c r="AQ135" s="608"/>
      <c r="AR135" s="608"/>
      <c r="AS135" s="608"/>
      <c r="AT135" s="641"/>
      <c r="AU135" s="615"/>
      <c r="AV135" s="203"/>
      <c r="AW135" s="347"/>
      <c r="AX135" s="347"/>
      <c r="AY135" s="348"/>
      <c r="AZ135" s="348"/>
      <c r="BA135" s="348"/>
      <c r="BB135" s="348"/>
      <c r="BC135" s="346"/>
      <c r="BD135" s="206" t="e">
        <f>IF(AY135=Datos!$C$63,Datos!$C$73,IF(AY135=Datos!$C$64,Datos!$C$74,IF(AY135=Datos!$C$65,Datos!$C$75,"Revisar")))+IF(AZ135=Datos!$D$63,Datos!$D$73,IF(AZ135=Datos!$D$64,Datos!$D$74,"Revisar"))+IF(BA135=Datos!$E$63,Datos!$E$73,IF(BA135=Datos!$E$64,Datos!$E$74,"Revisar"))+IF(BC135=Datos!$G$63,Datos!$G$73,IF(BC135=Datos!$G$64,Datos!$G$74,IF(BC135=Datos!$G$65,Datos!$G$75,"Revisar")))</f>
        <v>#VALUE!</v>
      </c>
      <c r="BE135" s="206">
        <f>IF(AY135=Datos!$C$65,BD135,0)</f>
        <v>0</v>
      </c>
      <c r="BF135" s="206">
        <f>IF(OR(AY135=Datos!$C$63,AY135=Datos!$C$64),BD135,0)</f>
        <v>0</v>
      </c>
      <c r="BG135" s="608"/>
      <c r="BH135" s="608"/>
      <c r="BI135" s="608"/>
      <c r="BJ135" s="608"/>
      <c r="BK135" s="618"/>
      <c r="BL135" s="621"/>
      <c r="BM135" s="635"/>
      <c r="BN135" s="374"/>
      <c r="BO135" s="374"/>
      <c r="BP135" s="374"/>
      <c r="BQ135" s="374"/>
      <c r="BR135" s="375"/>
    </row>
    <row r="136" spans="1:70" s="377" customFormat="1" ht="124.5" thickBot="1" x14ac:dyDescent="0.35">
      <c r="A136" s="648">
        <v>5</v>
      </c>
      <c r="B136" s="494" t="s">
        <v>350</v>
      </c>
      <c r="C136" s="326" t="s">
        <v>351</v>
      </c>
      <c r="D136" s="459" t="s">
        <v>351</v>
      </c>
      <c r="E136" s="495" t="s">
        <v>352</v>
      </c>
      <c r="F136" s="459" t="s">
        <v>5</v>
      </c>
      <c r="G136" s="488" t="s">
        <v>93</v>
      </c>
      <c r="H136" s="482" t="s">
        <v>94</v>
      </c>
      <c r="I136" s="482" t="s">
        <v>167</v>
      </c>
      <c r="J136" s="482" t="s">
        <v>236</v>
      </c>
      <c r="K136" s="482" t="s">
        <v>388</v>
      </c>
      <c r="L136" s="496" t="str">
        <f>CONCATENATE(I136," ",J136," ",K136)</f>
        <v>Posibilidad de afectación operacional por fuga de conocimiento de la entidad debido a falta de articulación del procedimiento de gestión del conocimiento con otros procedimientos asociados a la desvinculación de los contratistas</v>
      </c>
      <c r="M136" s="488" t="s">
        <v>98</v>
      </c>
      <c r="N136" s="488" t="s">
        <v>99</v>
      </c>
      <c r="O136" s="488" t="s">
        <v>116</v>
      </c>
      <c r="P136" s="488" t="s">
        <v>99</v>
      </c>
      <c r="Q136" s="488"/>
      <c r="R136" s="482"/>
      <c r="S136" s="482"/>
      <c r="T136" s="482"/>
      <c r="U136" s="482"/>
      <c r="V136" s="482"/>
      <c r="W136" s="482"/>
      <c r="X136" s="482"/>
      <c r="Y136" s="488"/>
      <c r="Z136" s="488"/>
      <c r="AA136" s="488"/>
      <c r="AB136" s="488"/>
      <c r="AC136" s="488"/>
      <c r="AD136" s="488"/>
      <c r="AE136" s="488"/>
      <c r="AF136" s="488"/>
      <c r="AG136" s="488"/>
      <c r="AH136" s="488"/>
      <c r="AI136" s="488"/>
      <c r="AJ136" s="489"/>
      <c r="AK136" s="490"/>
      <c r="AL136" s="490"/>
      <c r="AM136" s="489">
        <v>130</v>
      </c>
      <c r="AN136" s="489"/>
      <c r="AO136" s="489"/>
      <c r="AP136" s="449">
        <f t="shared" ref="AP136" si="69">IF(F136="Corrupción",AO136,IF(AM136&lt;=2,1,IF(AM136&lt;=24,2,IF(AM136&lt;=500,3,IF(AM136&lt;=5000,4,IF(AM136&gt;5000,5,"Revisar"))))))</f>
        <v>3</v>
      </c>
      <c r="AQ136" s="449" t="str">
        <f t="shared" ref="AQ136" si="70">IF(F136="Corrupción",(IF(AP136=1,"Rara Vez",IF(AP136=2,"Improbable",IF(AP136=3,"Posible",IF(AP136=4,"Probable",IF(AP136=5,"Seguro","Revisar")))))),IF(AP136=1,"Muy Baja",IF(AP136=2,"Baja",IF(AP136=3,"Media",IF(AP136=4,"Alta","Muy Alta")))))</f>
        <v>Media</v>
      </c>
      <c r="AR136" s="449">
        <f>IF(F136="Corrupción",AK136,(ROUND(((VLOOKUP(N136,Datos!$B$25:$C$29,2,FALSE)*Datos!$B$32)+(VLOOKUP(O136,Datos!$B$25:$C$29,2,FALSE)*Datos!$C$32)+(VLOOKUP(P136,Datos!$B$25:$C$29,2,FALSE)*Datos!$D$32))*5,0)))</f>
        <v>2</v>
      </c>
      <c r="AS136" s="441" t="str">
        <f>IF(AR136=1,"Insignificante",IF(AR136=2,"Menor",IF(AR136=3,"Moderado",IF(AR136=4,"Mayor","Catastrófico"))))</f>
        <v>Menor</v>
      </c>
      <c r="AT136" s="444">
        <f>_xlfn.NUMBERVALUE(CONCATENATE(AP136,AR136),"##")</f>
        <v>32</v>
      </c>
      <c r="AU136" s="487" t="str">
        <f>VLOOKUP(AT136,Datos!$I$37:$J$61,2,FALSE)</f>
        <v>MODERADO</v>
      </c>
      <c r="AV136" s="215" t="s">
        <v>389</v>
      </c>
      <c r="AW136" s="216" t="s">
        <v>390</v>
      </c>
      <c r="AX136" s="216" t="s">
        <v>391</v>
      </c>
      <c r="AY136" s="217" t="s">
        <v>120</v>
      </c>
      <c r="AZ136" s="217" t="s">
        <v>105</v>
      </c>
      <c r="BA136" s="217" t="s">
        <v>106</v>
      </c>
      <c r="BB136" s="217" t="s">
        <v>107</v>
      </c>
      <c r="BC136" s="214" t="s">
        <v>108</v>
      </c>
      <c r="BD136" s="376">
        <f>IF(AY136=Datos!$C$63,Datos!$C$73,IF(AY136=Datos!$C$64,Datos!$C$74,IF(AY136=Datos!$C$65,Datos!$C$75,"Revisar")))+IF(AZ136=Datos!$D$63,Datos!$D$73,IF(AZ136=Datos!$D$64,Datos!$D$74,"Revisar"))+IF(BA136=Datos!$E$63,Datos!$E$73,IF(BA136=Datos!$E$64,Datos!$E$74,"Revisar"))+IF(BC136=Datos!$G$63,Datos!$G$73,IF(BC136=Datos!$G$64,Datos!$G$74,IF(BC136=Datos!$G$65,Datos!$G$75,"Revisar")))</f>
        <v>0.54999999999999993</v>
      </c>
      <c r="BE136" s="376">
        <f>IF(AY136=Datos!$C$65,BD136,0)</f>
        <v>0</v>
      </c>
      <c r="BF136" s="376">
        <f>IF(OR(AY136=Datos!$C$63,AY136=Datos!$C$64),BD136,0)</f>
        <v>0.54999999999999993</v>
      </c>
      <c r="BG136" s="449">
        <f>IF(ROUND(AP136-SUM(BF136:BF139),0)&lt;=0,1,ROUND(AP136-SUM(BF136:BF139),0))</f>
        <v>2</v>
      </c>
      <c r="BH136" s="449" t="str">
        <f>IF(F136="Corrupción",(IF(BG136=1,"Rara Vez",IF(BG136=2,"Improbable",IF(BG136=3,"Posible",IF(BG136=4,"Probable","Seguro"))))),IF(BG136=1,"Muy Baja",IF(BG136=2,"Baja",IF(BG136=3,"Media",IF(BG136=4,"Alta","Muy Alta")))))</f>
        <v>Baja</v>
      </c>
      <c r="BI136" s="449">
        <f>ROUND(AR136-SUM(BE136:BE139),0)</f>
        <v>2</v>
      </c>
      <c r="BJ136" s="449" t="str">
        <f>IF(BI136=1,"Insignificante",IF(BI136=2,"Menor",IF(BI136=3,"Moderado",IF(BI136=4,"Mayor","Catastrófico"))))</f>
        <v>Menor</v>
      </c>
      <c r="BK136" s="453">
        <f>_xlfn.NUMBERVALUE(CONCATENATE(BG136,BI136),"##")</f>
        <v>22</v>
      </c>
      <c r="BL136" s="456" t="str">
        <f>+VLOOKUP(BK136,Datos!$I$37:$J$65,2,FALSE)</f>
        <v>MODERADO</v>
      </c>
      <c r="BM136" s="459" t="s">
        <v>109</v>
      </c>
      <c r="BN136" s="231" t="s">
        <v>392</v>
      </c>
      <c r="BO136" s="214" t="s">
        <v>393</v>
      </c>
      <c r="BP136" s="223">
        <v>45901</v>
      </c>
      <c r="BQ136" s="223">
        <v>45991</v>
      </c>
      <c r="BR136" s="232" t="s">
        <v>394</v>
      </c>
    </row>
    <row r="137" spans="1:70" s="363" customFormat="1" ht="16" thickBot="1" x14ac:dyDescent="0.4">
      <c r="A137" s="472"/>
      <c r="B137" s="475"/>
      <c r="C137" s="326" t="s">
        <v>351</v>
      </c>
      <c r="D137" s="460"/>
      <c r="E137" s="479"/>
      <c r="F137" s="460"/>
      <c r="G137" s="463"/>
      <c r="H137" s="482"/>
      <c r="I137" s="482"/>
      <c r="J137" s="482"/>
      <c r="K137" s="482"/>
      <c r="L137" s="485"/>
      <c r="M137" s="463"/>
      <c r="N137" s="463"/>
      <c r="O137" s="463"/>
      <c r="P137" s="463"/>
      <c r="Q137" s="463"/>
      <c r="R137" s="482"/>
      <c r="S137" s="482"/>
      <c r="T137" s="482"/>
      <c r="U137" s="482"/>
      <c r="V137" s="482"/>
      <c r="W137" s="482"/>
      <c r="X137" s="482"/>
      <c r="Y137" s="463"/>
      <c r="Z137" s="463"/>
      <c r="AA137" s="463"/>
      <c r="AB137" s="463"/>
      <c r="AC137" s="463"/>
      <c r="AD137" s="463"/>
      <c r="AE137" s="463"/>
      <c r="AF137" s="463"/>
      <c r="AG137" s="463"/>
      <c r="AH137" s="463"/>
      <c r="AI137" s="463"/>
      <c r="AJ137" s="466"/>
      <c r="AK137" s="469"/>
      <c r="AL137" s="469"/>
      <c r="AM137" s="466"/>
      <c r="AN137" s="466"/>
      <c r="AO137" s="466"/>
      <c r="AP137" s="450"/>
      <c r="AQ137" s="450"/>
      <c r="AR137" s="450"/>
      <c r="AS137" s="441"/>
      <c r="AT137" s="444"/>
      <c r="AU137" s="447"/>
      <c r="AV137" s="378"/>
      <c r="AW137" s="379"/>
      <c r="AX137" s="379"/>
      <c r="AY137" s="380"/>
      <c r="AZ137" s="380"/>
      <c r="BA137" s="380"/>
      <c r="BB137" s="380"/>
      <c r="BC137" s="351"/>
      <c r="BD137" s="381" t="e">
        <f>IF(AY137=Datos!$C$63,Datos!$C$73,IF(AY137=Datos!$C$64,Datos!$C$74,IF(AY137=Datos!$C$65,Datos!$C$75,"Revisar")))+IF(AZ137=Datos!$D$63,Datos!$D$73,IF(AZ137=Datos!$D$64,Datos!$D$74,"Revisar"))+IF(BA137=Datos!$E$63,Datos!$E$73,IF(BA137=Datos!$E$64,Datos!$E$74,"Revisar"))+IF(BC137=Datos!$G$63,Datos!$G$73,IF(BC137=Datos!$G$64,Datos!$G$74,IF(BC137=Datos!$G$65,Datos!$G$75,"Revisar")))</f>
        <v>#VALUE!</v>
      </c>
      <c r="BE137" s="381">
        <f>IF(AY137=Datos!$C$65,BD137,0)</f>
        <v>0</v>
      </c>
      <c r="BF137" s="381">
        <f>IF(OR(AY137=Datos!$C$63,AY137=Datos!$C$64),BD137,0)</f>
        <v>0</v>
      </c>
      <c r="BG137" s="450"/>
      <c r="BH137" s="450"/>
      <c r="BI137" s="450"/>
      <c r="BJ137" s="450"/>
      <c r="BK137" s="454"/>
      <c r="BL137" s="457"/>
      <c r="BM137" s="460"/>
      <c r="BN137" s="382"/>
      <c r="BO137" s="351"/>
      <c r="BP137" s="351"/>
      <c r="BQ137" s="351"/>
      <c r="BR137" s="383"/>
    </row>
    <row r="138" spans="1:70" ht="16" thickBot="1" x14ac:dyDescent="0.4">
      <c r="A138" s="472"/>
      <c r="B138" s="475"/>
      <c r="C138" s="326" t="s">
        <v>351</v>
      </c>
      <c r="D138" s="460"/>
      <c r="E138" s="479"/>
      <c r="F138" s="460"/>
      <c r="G138" s="463"/>
      <c r="H138" s="482"/>
      <c r="I138" s="482"/>
      <c r="J138" s="482"/>
      <c r="K138" s="482"/>
      <c r="L138" s="485"/>
      <c r="M138" s="463"/>
      <c r="N138" s="463"/>
      <c r="O138" s="463"/>
      <c r="P138" s="463"/>
      <c r="Q138" s="463"/>
      <c r="R138" s="482"/>
      <c r="S138" s="482"/>
      <c r="T138" s="482"/>
      <c r="U138" s="482"/>
      <c r="V138" s="482"/>
      <c r="W138" s="482"/>
      <c r="X138" s="482"/>
      <c r="Y138" s="463"/>
      <c r="Z138" s="463"/>
      <c r="AA138" s="463"/>
      <c r="AB138" s="463"/>
      <c r="AC138" s="463"/>
      <c r="AD138" s="463"/>
      <c r="AE138" s="463"/>
      <c r="AF138" s="463"/>
      <c r="AG138" s="463"/>
      <c r="AH138" s="463"/>
      <c r="AI138" s="463"/>
      <c r="AJ138" s="466"/>
      <c r="AK138" s="469"/>
      <c r="AL138" s="469"/>
      <c r="AM138" s="466"/>
      <c r="AN138" s="466"/>
      <c r="AO138" s="466"/>
      <c r="AP138" s="450"/>
      <c r="AQ138" s="450"/>
      <c r="AR138" s="450"/>
      <c r="AS138" s="441"/>
      <c r="AT138" s="444"/>
      <c r="AU138" s="447"/>
      <c r="AV138" s="429"/>
      <c r="AW138" s="430"/>
      <c r="AX138" s="430"/>
      <c r="AY138" s="431"/>
      <c r="AZ138" s="431"/>
      <c r="BA138" s="431"/>
      <c r="BB138" s="431"/>
      <c r="BC138" s="369"/>
      <c r="BD138" s="195" t="e">
        <f>IF(AY138=Datos!$C$63,Datos!$C$73,IF(AY138=Datos!$C$64,Datos!$C$74,IF(AY138=Datos!$C$65,Datos!$C$75,"Revisar")))+IF(AZ138=Datos!$D$63,Datos!$D$73,IF(AZ138=Datos!$D$64,Datos!$D$74,"Revisar"))+IF(BA138=Datos!$E$63,Datos!$E$73,IF(BA138=Datos!$E$64,Datos!$E$74,"Revisar"))+IF(BC138=Datos!$G$63,Datos!$G$73,IF(BC138=Datos!$G$64,Datos!$G$74,IF(BC138=Datos!$G$65,Datos!$G$75,"Revisar")))</f>
        <v>#VALUE!</v>
      </c>
      <c r="BE138" s="195">
        <f>IF(AY138=Datos!$C$65,BD138,0)</f>
        <v>0</v>
      </c>
      <c r="BF138" s="195">
        <f>IF(OR(AY138=Datos!$C$63,AY138=Datos!$C$64),BD138,0)</f>
        <v>0</v>
      </c>
      <c r="BG138" s="450"/>
      <c r="BH138" s="450"/>
      <c r="BI138" s="450"/>
      <c r="BJ138" s="450"/>
      <c r="BK138" s="454"/>
      <c r="BL138" s="457"/>
      <c r="BM138" s="460"/>
      <c r="BN138" s="200"/>
      <c r="BO138" s="200"/>
      <c r="BP138" s="200"/>
      <c r="BQ138" s="200"/>
      <c r="BR138" s="201"/>
    </row>
    <row r="139" spans="1:70" ht="16" thickBot="1" x14ac:dyDescent="0.4">
      <c r="A139" s="473"/>
      <c r="B139" s="476"/>
      <c r="C139" s="326" t="s">
        <v>351</v>
      </c>
      <c r="D139" s="461"/>
      <c r="E139" s="480"/>
      <c r="F139" s="461"/>
      <c r="G139" s="464"/>
      <c r="H139" s="483"/>
      <c r="I139" s="483"/>
      <c r="J139" s="483"/>
      <c r="K139" s="483"/>
      <c r="L139" s="486"/>
      <c r="M139" s="464"/>
      <c r="N139" s="464"/>
      <c r="O139" s="464"/>
      <c r="P139" s="464"/>
      <c r="Q139" s="464"/>
      <c r="R139" s="483"/>
      <c r="S139" s="483"/>
      <c r="T139" s="483"/>
      <c r="U139" s="483"/>
      <c r="V139" s="483"/>
      <c r="W139" s="483"/>
      <c r="X139" s="483"/>
      <c r="Y139" s="464"/>
      <c r="Z139" s="464"/>
      <c r="AA139" s="464"/>
      <c r="AB139" s="464"/>
      <c r="AC139" s="464"/>
      <c r="AD139" s="464"/>
      <c r="AE139" s="464"/>
      <c r="AF139" s="464"/>
      <c r="AG139" s="464"/>
      <c r="AH139" s="464"/>
      <c r="AI139" s="464"/>
      <c r="AJ139" s="467"/>
      <c r="AK139" s="470"/>
      <c r="AL139" s="470"/>
      <c r="AM139" s="467"/>
      <c r="AN139" s="467"/>
      <c r="AO139" s="467"/>
      <c r="AP139" s="451"/>
      <c r="AQ139" s="451"/>
      <c r="AR139" s="451"/>
      <c r="AS139" s="442"/>
      <c r="AT139" s="445"/>
      <c r="AU139" s="448"/>
      <c r="AV139" s="432"/>
      <c r="AW139" s="204"/>
      <c r="AX139" s="204"/>
      <c r="AY139" s="433"/>
      <c r="AZ139" s="433"/>
      <c r="BA139" s="433"/>
      <c r="BB139" s="433"/>
      <c r="BC139" s="434"/>
      <c r="BD139" s="206" t="e">
        <f>IF(AY139=Datos!$C$63,Datos!$C$73,IF(AY139=Datos!$C$64,Datos!$C$74,IF(AY139=Datos!$C$65,Datos!$C$75,"Revisar")))+IF(AZ139=Datos!$D$63,Datos!$D$73,IF(AZ139=Datos!$D$64,Datos!$D$74,"Revisar"))+IF(BA139=Datos!$E$63,Datos!$E$73,IF(BA139=Datos!$E$64,Datos!$E$74,"Revisar"))+IF(BC139=Datos!$G$63,Datos!$G$73,IF(BC139=Datos!$G$64,Datos!$G$74,IF(BC139=Datos!$G$65,Datos!$G$75,"Revisar")))</f>
        <v>#VALUE!</v>
      </c>
      <c r="BE139" s="206">
        <f>IF(AY139=Datos!$C$65,BD139,0)</f>
        <v>0</v>
      </c>
      <c r="BF139" s="206">
        <f>IF(OR(AY139=Datos!$C$63,AY139=Datos!$C$64),BD139,0)</f>
        <v>0</v>
      </c>
      <c r="BG139" s="451"/>
      <c r="BH139" s="451"/>
      <c r="BI139" s="451"/>
      <c r="BJ139" s="451"/>
      <c r="BK139" s="455"/>
      <c r="BL139" s="458"/>
      <c r="BM139" s="461"/>
      <c r="BN139" s="207"/>
      <c r="BO139" s="207"/>
      <c r="BP139" s="207"/>
      <c r="BQ139" s="207"/>
      <c r="BR139" s="208"/>
    </row>
    <row r="140" spans="1:70" s="138" customFormat="1" ht="109" thickBot="1" x14ac:dyDescent="0.35">
      <c r="A140" s="471">
        <v>1</v>
      </c>
      <c r="B140" s="474" t="s">
        <v>395</v>
      </c>
      <c r="C140" s="326" t="s">
        <v>396</v>
      </c>
      <c r="D140" s="477" t="s">
        <v>396</v>
      </c>
      <c r="E140" s="478" t="s">
        <v>397</v>
      </c>
      <c r="F140" s="477" t="s">
        <v>5</v>
      </c>
      <c r="G140" s="462" t="s">
        <v>93</v>
      </c>
      <c r="H140" s="462" t="s">
        <v>94</v>
      </c>
      <c r="I140" s="481" t="s">
        <v>398</v>
      </c>
      <c r="J140" s="481" t="s">
        <v>399</v>
      </c>
      <c r="K140" s="481" t="s">
        <v>400</v>
      </c>
      <c r="L140" s="484" t="str">
        <f>CONCATENATE(I140," ",J140," ",K140)</f>
        <v>Probabilidad de afectación operacional por la no ejecución del plan de adquisiciones del proceso debido a la
falta de gestión a la solicitud presupuestal  y que el personal del área carece de las competencias necesarias</v>
      </c>
      <c r="M140" s="462" t="s">
        <v>98</v>
      </c>
      <c r="N140" s="462" t="s">
        <v>100</v>
      </c>
      <c r="O140" s="462" t="s">
        <v>116</v>
      </c>
      <c r="P140" s="462" t="s">
        <v>100</v>
      </c>
      <c r="Q140" s="462"/>
      <c r="R140" s="462"/>
      <c r="S140" s="462"/>
      <c r="T140" s="462"/>
      <c r="U140" s="462"/>
      <c r="V140" s="462"/>
      <c r="W140" s="462"/>
      <c r="X140" s="462"/>
      <c r="Y140" s="462"/>
      <c r="Z140" s="462"/>
      <c r="AA140" s="462"/>
      <c r="AB140" s="462"/>
      <c r="AC140" s="462"/>
      <c r="AD140" s="462"/>
      <c r="AE140" s="462"/>
      <c r="AF140" s="462"/>
      <c r="AG140" s="462"/>
      <c r="AH140" s="462"/>
      <c r="AI140" s="462"/>
      <c r="AJ140" s="465">
        <f>COUNTIF(Q140:AI143,"Si")</f>
        <v>0</v>
      </c>
      <c r="AK140" s="468">
        <f>IF((COUNTIF(P140:AI143,"Si"))&lt;=0,0,(IF((COUNTIF(P140:AI143,"Si"))&lt;=5,3,(IF(COUNTIF(P140:AI143,"Si")&lt;=11,4,5)))))</f>
        <v>0</v>
      </c>
      <c r="AL140" s="468">
        <f>IF((COUNTIF(P140:AI143,"Si"))&lt;=0,0,(IF((COUNTIF(P140:AI143,"Si"))&lt;=5,"MODERADO",(IF(COUNTIF(P140:AI143,"Si")&lt;=11,"ALTO","EXTREMO")))))</f>
        <v>0</v>
      </c>
      <c r="AM140" s="465">
        <v>12</v>
      </c>
      <c r="AN140" s="465"/>
      <c r="AO140" s="465" t="str">
        <f>IF(AN140="Rara vez",1,(IF(AN140="Improbable",2,(IF(AN140="Posible",3,IF(AN140="Probable",4,IF(AN140="Seguro",5,"Revisar")))))))</f>
        <v>Revisar</v>
      </c>
      <c r="AP140" s="452">
        <f>IF(F140="Corrupción",AO140,IF(AM140&lt;=2,1,IF(AM140&lt;=24,2,IF(AM140&lt;=500,3,IF(AM140&lt;=5000,4,IF(AM140&gt;5000,5,"Revisar"))))))</f>
        <v>2</v>
      </c>
      <c r="AQ140" s="452" t="str">
        <f>IF(F140="Corrupción",(IF(AP140=1,"Rara Vez",IF(AP140=2,"Improbable",IF(AP140=3,"Posible",IF(AP140=4,"Probable",IF(AP140=5,"Seguro","Revisar")))))),IF(AP140=1,"Muy Baja",IF(AP140=2,"Baja",IF(AP140=3,"Media",IF(AP140=4,"Alta","Muy Alta")))))</f>
        <v>Baja</v>
      </c>
      <c r="AR140" s="452">
        <f>IF(F140="Corrupción",AK140,(ROUND(((VLOOKUP(N140,Datos!$B$25:$C$29,2,FALSE)*Datos!$B$32)+(VLOOKUP(O140,Datos!$B$25:$C$29,2,FALSE)*Datos!$C$32)+(VLOOKUP(P140,Datos!$B$25:$C$29,2,FALSE)*Datos!$D$32))*5,0)))</f>
        <v>2</v>
      </c>
      <c r="AS140" s="440" t="str">
        <f>IF(AR140=1,"Insignificante",IF(AR140=2,"Menor",IF(AR140=3,"Moderado",IF(AR140=4,"Mayor","Catastrófico"))))</f>
        <v>Menor</v>
      </c>
      <c r="AT140" s="443">
        <f>_xlfn.NUMBERVALUE(CONCATENATE(AP140,AR140),"##")</f>
        <v>22</v>
      </c>
      <c r="AU140" s="446" t="str">
        <f>VLOOKUP(AT140,Datos!$I$37:$J$61,2,FALSE)</f>
        <v>MODERADO</v>
      </c>
      <c r="AV140" s="437" t="s">
        <v>401</v>
      </c>
      <c r="AW140" s="438" t="s">
        <v>402</v>
      </c>
      <c r="AX140" s="438" t="s">
        <v>403</v>
      </c>
      <c r="AY140" s="188" t="s">
        <v>104</v>
      </c>
      <c r="AZ140" s="188" t="s">
        <v>105</v>
      </c>
      <c r="BA140" s="188" t="s">
        <v>176</v>
      </c>
      <c r="BB140" s="188" t="s">
        <v>148</v>
      </c>
      <c r="BC140" s="185" t="s">
        <v>108</v>
      </c>
      <c r="BD140" s="145">
        <f>IF(AY140=Datos!$C$63,Datos!$C$73,IF(AY140=Datos!$C$64,Datos!$C$74,IF(AY140=Datos!$C$65,Datos!$C$75,"Revisar")))+IF(AZ140=Datos!$D$63,Datos!$D$73,IF(AZ140=Datos!$D$64,Datos!$D$74,"Revisar"))+IF(BA140=Datos!$E$63,Datos!$E$73,IF(BA140=Datos!$E$64,Datos!$E$74,"Revisar"))+IF(BC140=Datos!$G$63,Datos!$G$73,IF(BC140=Datos!$G$64,Datos!$G$74,IF(BC140=Datos!$G$65,Datos!$G$75,"Revisar")))</f>
        <v>0.5</v>
      </c>
      <c r="BE140" s="145">
        <f>IF(AY140=Datos!$C$65,BD140,0)</f>
        <v>0</v>
      </c>
      <c r="BF140" s="145">
        <f>IF(OR(AY140=Datos!$C$63,AY140=Datos!$C$64),BD140,0)</f>
        <v>0.5</v>
      </c>
      <c r="BG140" s="449">
        <f>IF(ROUND(AP140-SUM(BF140:BF143),0)&lt;=0,1,ROUND(AP140-SUM(BF140:BF143),0))</f>
        <v>1</v>
      </c>
      <c r="BH140" s="452" t="str">
        <f>IF(F140="Corrupción",(IF(BG140=1,"Rara Vez",IF(BG140=2,"Improbable",IF(BG140=3,"Posible",IF(BG140=4,"Probable","Seguro"))))),IF(BG140=1,"Muy Baja",IF(BG140=2,"Baja",IF(BG140=3,"Media",IF(BG140=4,"Alta","Muy Alta")))))</f>
        <v>Muy Baja</v>
      </c>
      <c r="BI140" s="449">
        <f>ROUND(AR140-SUM(BE140:BE143),0)</f>
        <v>2</v>
      </c>
      <c r="BJ140" s="449" t="str">
        <f>IF(BI140=1,"Insignificante",IF(BI140=2,"Menor",IF(BI140=3,"Moderado",IF(BI140=4,"Mayor","Catastrófico"))))</f>
        <v>Menor</v>
      </c>
      <c r="BK140" s="453">
        <f>_xlfn.NUMBERVALUE(CONCATENATE(BG140,BI140),"##")</f>
        <v>12</v>
      </c>
      <c r="BL140" s="456" t="str">
        <f>+VLOOKUP(BK140,Datos!$I$37:$J$65,2,FALSE)</f>
        <v>BAJO</v>
      </c>
      <c r="BM140" s="459" t="s">
        <v>122</v>
      </c>
      <c r="BN140" s="189"/>
      <c r="BO140" s="185"/>
      <c r="BP140" s="185"/>
      <c r="BQ140" s="185"/>
      <c r="BR140" s="190"/>
    </row>
    <row r="141" spans="1:70" ht="124.5" thickBot="1" x14ac:dyDescent="0.4">
      <c r="A141" s="472"/>
      <c r="B141" s="475"/>
      <c r="C141" s="326" t="s">
        <v>396</v>
      </c>
      <c r="D141" s="460"/>
      <c r="E141" s="479"/>
      <c r="F141" s="460"/>
      <c r="G141" s="463"/>
      <c r="H141" s="463"/>
      <c r="I141" s="482"/>
      <c r="J141" s="482"/>
      <c r="K141" s="482"/>
      <c r="L141" s="485"/>
      <c r="M141" s="463"/>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c r="AI141" s="463"/>
      <c r="AJ141" s="466"/>
      <c r="AK141" s="469"/>
      <c r="AL141" s="469"/>
      <c r="AM141" s="466"/>
      <c r="AN141" s="466"/>
      <c r="AO141" s="466"/>
      <c r="AP141" s="450"/>
      <c r="AQ141" s="450"/>
      <c r="AR141" s="450"/>
      <c r="AS141" s="441"/>
      <c r="AT141" s="444"/>
      <c r="AU141" s="447"/>
      <c r="AV141" s="428" t="s">
        <v>404</v>
      </c>
      <c r="AW141" s="439" t="s">
        <v>402</v>
      </c>
      <c r="AX141" s="439" t="s">
        <v>255</v>
      </c>
      <c r="AY141" s="194" t="s">
        <v>104</v>
      </c>
      <c r="AZ141" s="194" t="s">
        <v>105</v>
      </c>
      <c r="BA141" s="194" t="s">
        <v>106</v>
      </c>
      <c r="BB141" s="194" t="s">
        <v>121</v>
      </c>
      <c r="BC141" s="191" t="s">
        <v>108</v>
      </c>
      <c r="BD141" s="195">
        <f>IF(AY141=Datos!$C$63,Datos!$C$73,IF(AY141=Datos!$C$64,Datos!$C$74,IF(AY141=Datos!$C$65,Datos!$C$75,"Revisar")))+IF(AZ141=Datos!$D$63,Datos!$D$73,IF(AZ141=Datos!$D$64,Datos!$D$74,"Revisar"))+IF(BA141=Datos!$E$63,Datos!$E$73,IF(BA141=Datos!$E$64,Datos!$E$74,"Revisar"))+IF(BC141=Datos!$G$63,Datos!$G$73,IF(BC141=Datos!$G$64,Datos!$G$74,IF(BC141=Datos!$G$65,Datos!$G$75,"Revisar")))</f>
        <v>0.65</v>
      </c>
      <c r="BE141" s="195">
        <f>IF(AY141=Datos!$C$65,BD141,0)</f>
        <v>0</v>
      </c>
      <c r="BF141" s="195">
        <f>IF(OR(AY141=Datos!$C$63,AY141=Datos!$C$64),BD141,0)</f>
        <v>0.65</v>
      </c>
      <c r="BG141" s="450"/>
      <c r="BH141" s="450"/>
      <c r="BI141" s="450"/>
      <c r="BJ141" s="450"/>
      <c r="BK141" s="454"/>
      <c r="BL141" s="457"/>
      <c r="BM141" s="460"/>
      <c r="BN141" s="196"/>
      <c r="BO141" s="191"/>
      <c r="BP141" s="191"/>
      <c r="BQ141" s="191"/>
      <c r="BR141" s="197"/>
    </row>
    <row r="142" spans="1:70" ht="217.5" thickBot="1" x14ac:dyDescent="0.4">
      <c r="A142" s="472"/>
      <c r="B142" s="475"/>
      <c r="C142" s="326" t="s">
        <v>396</v>
      </c>
      <c r="D142" s="460"/>
      <c r="E142" s="479"/>
      <c r="F142" s="460"/>
      <c r="G142" s="463"/>
      <c r="H142" s="463"/>
      <c r="I142" s="482"/>
      <c r="J142" s="482"/>
      <c r="K142" s="482"/>
      <c r="L142" s="485"/>
      <c r="M142" s="463"/>
      <c r="N142" s="463"/>
      <c r="O142" s="463"/>
      <c r="P142" s="463"/>
      <c r="Q142" s="463"/>
      <c r="R142" s="463"/>
      <c r="S142" s="463"/>
      <c r="T142" s="463"/>
      <c r="U142" s="463"/>
      <c r="V142" s="463"/>
      <c r="W142" s="463"/>
      <c r="X142" s="463"/>
      <c r="Y142" s="463"/>
      <c r="Z142" s="463"/>
      <c r="AA142" s="463"/>
      <c r="AB142" s="463"/>
      <c r="AC142" s="463"/>
      <c r="AD142" s="463"/>
      <c r="AE142" s="463"/>
      <c r="AF142" s="463"/>
      <c r="AG142" s="463"/>
      <c r="AH142" s="463"/>
      <c r="AI142" s="463"/>
      <c r="AJ142" s="466"/>
      <c r="AK142" s="469"/>
      <c r="AL142" s="469"/>
      <c r="AM142" s="466"/>
      <c r="AN142" s="466"/>
      <c r="AO142" s="466"/>
      <c r="AP142" s="450"/>
      <c r="AQ142" s="450"/>
      <c r="AR142" s="450"/>
      <c r="AS142" s="441"/>
      <c r="AT142" s="444"/>
      <c r="AU142" s="447"/>
      <c r="AV142" s="428" t="s">
        <v>405</v>
      </c>
      <c r="AW142" s="439" t="s">
        <v>402</v>
      </c>
      <c r="AX142" s="439" t="s">
        <v>406</v>
      </c>
      <c r="AY142" s="194" t="s">
        <v>193</v>
      </c>
      <c r="AZ142" s="194" t="s">
        <v>105</v>
      </c>
      <c r="BA142" s="194" t="s">
        <v>106</v>
      </c>
      <c r="BB142" s="194" t="s">
        <v>129</v>
      </c>
      <c r="BC142" s="191" t="s">
        <v>108</v>
      </c>
      <c r="BD142" s="195">
        <f>IF(AY142=Datos!$C$63,Datos!$C$73,IF(AY142=Datos!$C$64,Datos!$C$74,IF(AY142=Datos!$C$65,Datos!$C$75,"Revisar")))+IF(AZ142=Datos!$D$63,Datos!$D$73,IF(AZ142=Datos!$D$64,Datos!$D$74,"Revisar"))+IF(BA142=Datos!$E$63,Datos!$E$73,IF(BA142=Datos!$E$64,Datos!$E$74,"Revisar"))+IF(BC142=Datos!$G$63,Datos!$G$73,IF(BC142=Datos!$G$64,Datos!$G$74,IF(BC142=Datos!$G$65,Datos!$G$75,"Revisar")))</f>
        <v>0.5</v>
      </c>
      <c r="BE142" s="195">
        <f>IF(AY142=Datos!$C$65,BD142,0)</f>
        <v>0.5</v>
      </c>
      <c r="BF142" s="195">
        <f>IF(OR(AY142=Datos!$C$63,AY142=Datos!$C$64),BD142,0)</f>
        <v>0</v>
      </c>
      <c r="BG142" s="450"/>
      <c r="BH142" s="450"/>
      <c r="BI142" s="450"/>
      <c r="BJ142" s="450"/>
      <c r="BK142" s="454"/>
      <c r="BL142" s="457"/>
      <c r="BM142" s="460"/>
      <c r="BN142" s="200"/>
      <c r="BO142" s="200"/>
      <c r="BP142" s="200"/>
      <c r="BQ142" s="200"/>
      <c r="BR142" s="201"/>
    </row>
    <row r="143" spans="1:70" ht="43.5" customHeight="1" thickBot="1" x14ac:dyDescent="0.4">
      <c r="A143" s="473"/>
      <c r="B143" s="476"/>
      <c r="C143" s="326" t="s">
        <v>396</v>
      </c>
      <c r="D143" s="461"/>
      <c r="E143" s="480"/>
      <c r="F143" s="461"/>
      <c r="G143" s="464"/>
      <c r="H143" s="464"/>
      <c r="I143" s="483"/>
      <c r="J143" s="483"/>
      <c r="K143" s="483"/>
      <c r="L143" s="486"/>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7"/>
      <c r="AK143" s="470"/>
      <c r="AL143" s="470"/>
      <c r="AM143" s="467"/>
      <c r="AN143" s="467"/>
      <c r="AO143" s="467"/>
      <c r="AP143" s="451"/>
      <c r="AQ143" s="451"/>
      <c r="AR143" s="451"/>
      <c r="AS143" s="442"/>
      <c r="AT143" s="445"/>
      <c r="AU143" s="448"/>
      <c r="AV143" s="203"/>
      <c r="AW143" s="204"/>
      <c r="AX143" s="204"/>
      <c r="AY143" s="205"/>
      <c r="AZ143" s="205"/>
      <c r="BA143" s="205"/>
      <c r="BB143" s="205"/>
      <c r="BC143" s="202"/>
      <c r="BD143" s="206" t="e">
        <f>IF(AY143=Datos!$C$63,Datos!$C$73,IF(AY143=Datos!$C$64,Datos!$C$74,IF(AY143=Datos!$C$65,Datos!$C$75,"Revisar")))+IF(AZ143=Datos!$D$63,Datos!$D$73,IF(AZ143=Datos!$D$64,Datos!$D$74,"Revisar"))+IF(BA143=Datos!$E$63,Datos!$E$73,IF(BA143=Datos!$E$64,Datos!$E$74,"Revisar"))+IF(BC143=Datos!$G$63,Datos!$G$73,IF(BC143=Datos!$G$64,Datos!$G$74,IF(BC143=Datos!$G$65,Datos!$G$75,"Revisar")))</f>
        <v>#VALUE!</v>
      </c>
      <c r="BE143" s="206">
        <f>IF(AY143=Datos!$C$65,BD143,0)</f>
        <v>0</v>
      </c>
      <c r="BF143" s="206">
        <f>IF(OR(AY143=Datos!$C$63,AY143=Datos!$C$64),BD143,0)</f>
        <v>0</v>
      </c>
      <c r="BG143" s="451"/>
      <c r="BH143" s="451"/>
      <c r="BI143" s="451"/>
      <c r="BJ143" s="451"/>
      <c r="BK143" s="455"/>
      <c r="BL143" s="458"/>
      <c r="BM143" s="461"/>
      <c r="BN143" s="207"/>
      <c r="BO143" s="207"/>
      <c r="BP143" s="207"/>
      <c r="BQ143" s="207"/>
      <c r="BR143" s="208"/>
    </row>
    <row r="144" spans="1:70" s="138" customFormat="1" ht="171" thickBot="1" x14ac:dyDescent="0.35">
      <c r="A144" s="471">
        <v>2</v>
      </c>
      <c r="B144" s="474" t="s">
        <v>395</v>
      </c>
      <c r="C144" s="326" t="s">
        <v>396</v>
      </c>
      <c r="D144" s="477" t="s">
        <v>396</v>
      </c>
      <c r="E144" s="478" t="s">
        <v>397</v>
      </c>
      <c r="F144" s="477" t="s">
        <v>2</v>
      </c>
      <c r="G144" s="462" t="s">
        <v>151</v>
      </c>
      <c r="H144" s="462" t="s">
        <v>219</v>
      </c>
      <c r="I144" s="481" t="s">
        <v>407</v>
      </c>
      <c r="J144" s="481" t="s">
        <v>408</v>
      </c>
      <c r="K144" s="481" t="s">
        <v>409</v>
      </c>
      <c r="L144" s="484" t="str">
        <f>CONCATENATE(I144," ",J144," ",K144)</f>
        <v>Posibilidad de recibir o solicitar dadivas o beneficios a nombre propio o de terceros para favorecer intereses particulares por la utilización inapropiada de la información de la entidad debido a la no suscripción de los acuerdos de confidencialidad y de la aceptación formal de las políticas de seguridad, que controlen el acceso a la información conforme a las funciones y responsabilidades del personal</v>
      </c>
      <c r="M144" s="462" t="s">
        <v>156</v>
      </c>
      <c r="N144" s="462"/>
      <c r="O144" s="462"/>
      <c r="P144" s="462"/>
      <c r="Q144" s="462" t="s">
        <v>158</v>
      </c>
      <c r="R144" s="462" t="s">
        <v>157</v>
      </c>
      <c r="S144" s="462" t="s">
        <v>158</v>
      </c>
      <c r="T144" s="462" t="s">
        <v>158</v>
      </c>
      <c r="U144" s="462" t="s">
        <v>157</v>
      </c>
      <c r="V144" s="462" t="s">
        <v>158</v>
      </c>
      <c r="W144" s="462" t="s">
        <v>158</v>
      </c>
      <c r="X144" s="462" t="s">
        <v>158</v>
      </c>
      <c r="Y144" s="462" t="s">
        <v>158</v>
      </c>
      <c r="Z144" s="462" t="s">
        <v>157</v>
      </c>
      <c r="AA144" s="462" t="s">
        <v>158</v>
      </c>
      <c r="AB144" s="462" t="s">
        <v>157</v>
      </c>
      <c r="AC144" s="462" t="s">
        <v>158</v>
      </c>
      <c r="AD144" s="462" t="s">
        <v>158</v>
      </c>
      <c r="AE144" s="462" t="s">
        <v>157</v>
      </c>
      <c r="AF144" s="462" t="s">
        <v>158</v>
      </c>
      <c r="AG144" s="462" t="s">
        <v>158</v>
      </c>
      <c r="AH144" s="462" t="s">
        <v>158</v>
      </c>
      <c r="AI144" s="462" t="s">
        <v>158</v>
      </c>
      <c r="AJ144" s="465">
        <f>COUNTIF(Q144:AI147,"Si")</f>
        <v>5</v>
      </c>
      <c r="AK144" s="468">
        <f>IF((COUNTIF(P144:AI147,"Si"))&lt;=0,0,(IF((COUNTIF(P144:AI147,"Si"))&lt;=5,3,(IF(COUNTIF(P144:AI147,"Si")&lt;=11,4,5)))))</f>
        <v>3</v>
      </c>
      <c r="AL144" s="468" t="str">
        <f>IF((COUNTIF(P144:AI147,"Si"))&lt;=0,0,(IF((COUNTIF(P144:AI147,"Si"))&lt;=5,"MODERADO",(IF(COUNTIF(P144:AI147,"Si")&lt;=11,"ALTO","EXTREMO")))))</f>
        <v>MODERADO</v>
      </c>
      <c r="AM144" s="465"/>
      <c r="AN144" s="465" t="s">
        <v>223</v>
      </c>
      <c r="AO144" s="465">
        <f t="shared" ref="AO144" si="71">IF(AN144="Rara vez",1,(IF(AN144="Improbable",2,(IF(AN144="Posible",3,IF(AN144="Probable",4,IF(AN144="Seguro",5,"Revisar")))))))</f>
        <v>2</v>
      </c>
      <c r="AP144" s="452">
        <f t="shared" ref="AP144" si="72">IF(F144="Corrupción",AO144,IF(AM144&lt;=2,1,IF(AM144&lt;=24,2,IF(AM144&lt;=500,3,IF(AM144&lt;=5000,4,IF(AM144&gt;5000,5,"Revisar"))))))</f>
        <v>2</v>
      </c>
      <c r="AQ144" s="452" t="str">
        <f t="shared" ref="AQ144" si="73">IF(F144="Corrupción",(IF(AP144=1,"Rara Vez",IF(AP144=2,"Improbable",IF(AP144=3,"Posible",IF(AP144=4,"Probable",IF(AP144=5,"Seguro","Revisar")))))),IF(AP144=1,"Muy Baja",IF(AP144=2,"Baja",IF(AP144=3,"Media",IF(AP144=4,"Alta","Muy Alta")))))</f>
        <v>Improbable</v>
      </c>
      <c r="AR144" s="452">
        <f>IF(F144="Corrupción",AK144,(ROUND(((VLOOKUP(N144,Datos!$B$25:$C$29,2,FALSE)*Datos!$B$32)+(VLOOKUP(O144,Datos!$B$25:$C$29,2,FALSE)*Datos!$C$32)+(VLOOKUP(P144,Datos!$B$25:$C$29,2,FALSE)*Datos!$D$32))*5,0)))</f>
        <v>3</v>
      </c>
      <c r="AS144" s="440" t="str">
        <f>IF(AR144=1,"Insignificante",IF(AR144=2,"Menor",IF(AR144=3,"Moderado",IF(AR144=4,"Mayor","Catastrófico"))))</f>
        <v>Moderado</v>
      </c>
      <c r="AT144" s="443">
        <f>_xlfn.NUMBERVALUE(CONCATENATE(AP144,AR144),"##")</f>
        <v>23</v>
      </c>
      <c r="AU144" s="446" t="str">
        <f>VLOOKUP(AT144,Datos!$I$37:$J$61,2,FALSE)</f>
        <v>MODERADO</v>
      </c>
      <c r="AV144" s="186" t="s">
        <v>410</v>
      </c>
      <c r="AW144" s="187" t="s">
        <v>402</v>
      </c>
      <c r="AX144" s="187" t="s">
        <v>411</v>
      </c>
      <c r="AY144" s="188" t="s">
        <v>104</v>
      </c>
      <c r="AZ144" s="188" t="s">
        <v>105</v>
      </c>
      <c r="BA144" s="188" t="s">
        <v>106</v>
      </c>
      <c r="BB144" s="188" t="s">
        <v>129</v>
      </c>
      <c r="BC144" s="185" t="s">
        <v>108</v>
      </c>
      <c r="BD144" s="145">
        <f>IF(AY144=Datos!$C$63,Datos!$C$73,IF(AY144=Datos!$C$64,Datos!$C$74,IF(AY144=Datos!$C$65,Datos!$C$75,"Revisar")))+IF(AZ144=Datos!$D$63,Datos!$D$73,IF(AZ144=Datos!$D$64,Datos!$D$74,"Revisar"))+IF(BA144=Datos!$E$63,Datos!$E$73,IF(BA144=Datos!$E$64,Datos!$E$74,"Revisar"))+IF(BC144=Datos!$G$63,Datos!$G$73,IF(BC144=Datos!$G$64,Datos!$G$74,IF(BC144=Datos!$G$65,Datos!$G$75,"Revisar")))</f>
        <v>0.65</v>
      </c>
      <c r="BE144" s="145">
        <f>IF(AY144=Datos!$C$65,BD144,0)</f>
        <v>0</v>
      </c>
      <c r="BF144" s="145">
        <f>IF(OR(AY144=Datos!$C$63,AY144=Datos!$C$64),BD144,0)</f>
        <v>0.65</v>
      </c>
      <c r="BG144" s="449">
        <f>IF(ROUND(AP144-SUM(BF144:BF147),0)&lt;=0,1,ROUND(AP144-SUM(BF144:BF147),0))</f>
        <v>1</v>
      </c>
      <c r="BH144" s="452" t="str">
        <f>IF(F144="Corrupción",(IF(BG144=1,"Rara Vez",IF(BG144=2,"Improbable",IF(BG144=3,"Posible",IF(BG144=4,"Probable","Seguro"))))),IF(BG144=1,"Muy Baja",IF(BG144=2,"Baja",IF(BG144=3,"Media",IF(BG144=4,"Alta","Muy Alta")))))</f>
        <v>Rara Vez</v>
      </c>
      <c r="BI144" s="449">
        <f>ROUND(AR144-SUM(BE144:BE147),0)</f>
        <v>3</v>
      </c>
      <c r="BJ144" s="449" t="str">
        <f>IF(BI144=1,"Insignificante",IF(BI144=2,"Menor",IF(BI144=3,"Moderado",IF(BI144=4,"Mayor","Catastrófico"))))</f>
        <v>Moderado</v>
      </c>
      <c r="BK144" s="453">
        <f>_xlfn.NUMBERVALUE(CONCATENATE(BG144,BI144),"##")</f>
        <v>13</v>
      </c>
      <c r="BL144" s="456" t="str">
        <f>+VLOOKUP(BK144,Datos!$I$37:$J$65,2,FALSE)</f>
        <v>MODERADO</v>
      </c>
      <c r="BM144" s="459" t="s">
        <v>109</v>
      </c>
      <c r="BN144" s="189" t="s">
        <v>412</v>
      </c>
      <c r="BO144" s="185" t="s">
        <v>413</v>
      </c>
      <c r="BP144" s="222">
        <v>45762</v>
      </c>
      <c r="BQ144" s="222">
        <v>45989</v>
      </c>
      <c r="BR144" s="190" t="s">
        <v>414</v>
      </c>
    </row>
    <row r="145" spans="1:70" ht="140" thickBot="1" x14ac:dyDescent="0.4">
      <c r="A145" s="472"/>
      <c r="B145" s="475"/>
      <c r="C145" s="326" t="s">
        <v>396</v>
      </c>
      <c r="D145" s="460"/>
      <c r="E145" s="479"/>
      <c r="F145" s="460"/>
      <c r="G145" s="463"/>
      <c r="H145" s="463"/>
      <c r="I145" s="482"/>
      <c r="J145" s="482"/>
      <c r="K145" s="482"/>
      <c r="L145" s="485"/>
      <c r="M145" s="463"/>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c r="AI145" s="463"/>
      <c r="AJ145" s="466"/>
      <c r="AK145" s="469"/>
      <c r="AL145" s="469"/>
      <c r="AM145" s="466"/>
      <c r="AN145" s="466"/>
      <c r="AO145" s="466"/>
      <c r="AP145" s="450"/>
      <c r="AQ145" s="450"/>
      <c r="AR145" s="450"/>
      <c r="AS145" s="441"/>
      <c r="AT145" s="444"/>
      <c r="AU145" s="447"/>
      <c r="AV145" s="192" t="s">
        <v>415</v>
      </c>
      <c r="AW145" s="193" t="s">
        <v>402</v>
      </c>
      <c r="AX145" s="193" t="s">
        <v>416</v>
      </c>
      <c r="AY145" s="194" t="s">
        <v>104</v>
      </c>
      <c r="AZ145" s="194" t="s">
        <v>105</v>
      </c>
      <c r="BA145" s="194" t="s">
        <v>106</v>
      </c>
      <c r="BB145" s="194" t="s">
        <v>138</v>
      </c>
      <c r="BC145" s="191" t="s">
        <v>108</v>
      </c>
      <c r="BD145" s="195">
        <f>IF(AY145=Datos!$C$63,Datos!$C$73,IF(AY145=Datos!$C$64,Datos!$C$74,IF(AY145=Datos!$C$65,Datos!$C$75,"Revisar")))+IF(AZ145=Datos!$D$63,Datos!$D$73,IF(AZ145=Datos!$D$64,Datos!$D$74,"Revisar"))+IF(BA145=Datos!$E$63,Datos!$E$73,IF(BA145=Datos!$E$64,Datos!$E$74,"Revisar"))+IF(BC145=Datos!$G$63,Datos!$G$73,IF(BC145=Datos!$G$64,Datos!$G$74,IF(BC145=Datos!$G$65,Datos!$G$75,"Revisar")))</f>
        <v>0.65</v>
      </c>
      <c r="BE145" s="195">
        <f>IF(AY145=Datos!$C$65,BD145,0)</f>
        <v>0</v>
      </c>
      <c r="BF145" s="195">
        <f>IF(OR(AY145=Datos!$C$63,AY145=Datos!$C$64),BD145,0)</f>
        <v>0.65</v>
      </c>
      <c r="BG145" s="450"/>
      <c r="BH145" s="450"/>
      <c r="BI145" s="450"/>
      <c r="BJ145" s="450"/>
      <c r="BK145" s="454"/>
      <c r="BL145" s="457"/>
      <c r="BM145" s="460"/>
      <c r="BN145" s="196"/>
      <c r="BO145" s="191"/>
      <c r="BP145" s="191"/>
      <c r="BQ145" s="191"/>
      <c r="BR145" s="197"/>
    </row>
    <row r="146" spans="1:70" ht="155.5" thickBot="1" x14ac:dyDescent="0.4">
      <c r="A146" s="472"/>
      <c r="B146" s="475"/>
      <c r="C146" s="326" t="s">
        <v>396</v>
      </c>
      <c r="D146" s="460"/>
      <c r="E146" s="479"/>
      <c r="F146" s="460"/>
      <c r="G146" s="463"/>
      <c r="H146" s="463"/>
      <c r="I146" s="482"/>
      <c r="J146" s="482"/>
      <c r="K146" s="482"/>
      <c r="L146" s="485"/>
      <c r="M146" s="463"/>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c r="AI146" s="463"/>
      <c r="AJ146" s="466"/>
      <c r="AK146" s="469"/>
      <c r="AL146" s="469"/>
      <c r="AM146" s="466"/>
      <c r="AN146" s="466"/>
      <c r="AO146" s="466"/>
      <c r="AP146" s="450"/>
      <c r="AQ146" s="450"/>
      <c r="AR146" s="450"/>
      <c r="AS146" s="441"/>
      <c r="AT146" s="444"/>
      <c r="AU146" s="447"/>
      <c r="AV146" s="199" t="s">
        <v>417</v>
      </c>
      <c r="AW146" s="193" t="s">
        <v>418</v>
      </c>
      <c r="AX146" s="193" t="s">
        <v>419</v>
      </c>
      <c r="AY146" s="194" t="s">
        <v>104</v>
      </c>
      <c r="AZ146" s="194" t="s">
        <v>105</v>
      </c>
      <c r="BA146" s="194" t="s">
        <v>106</v>
      </c>
      <c r="BB146" s="194" t="s">
        <v>129</v>
      </c>
      <c r="BC146" s="191" t="s">
        <v>108</v>
      </c>
      <c r="BD146" s="195">
        <f>IF(AY146=Datos!$C$63,Datos!$C$73,IF(AY146=Datos!$C$64,Datos!$C$74,IF(AY146=Datos!$C$65,Datos!$C$75,"Revisar")))+IF(AZ146=Datos!$D$63,Datos!$D$73,IF(AZ146=Datos!$D$64,Datos!$D$74,"Revisar"))+IF(BA146=Datos!$E$63,Datos!$E$73,IF(BA146=Datos!$E$64,Datos!$E$74,"Revisar"))+IF(BC146=Datos!$G$63,Datos!$G$73,IF(BC146=Datos!$G$64,Datos!$G$74,IF(BC146=Datos!$G$65,Datos!$G$75,"Revisar")))</f>
        <v>0.65</v>
      </c>
      <c r="BE146" s="195">
        <f>IF(AY146=Datos!$C$65,BD146,0)</f>
        <v>0</v>
      </c>
      <c r="BF146" s="195">
        <f>IF(OR(AY146=Datos!$C$63,AY146=Datos!$C$64),BD146,0)</f>
        <v>0.65</v>
      </c>
      <c r="BG146" s="450"/>
      <c r="BH146" s="450"/>
      <c r="BI146" s="450"/>
      <c r="BJ146" s="450"/>
      <c r="BK146" s="454"/>
      <c r="BL146" s="457"/>
      <c r="BM146" s="460"/>
      <c r="BN146" s="200"/>
      <c r="BO146" s="200"/>
      <c r="BP146" s="200"/>
      <c r="BQ146" s="200"/>
      <c r="BR146" s="201"/>
    </row>
    <row r="147" spans="1:70" ht="43.5" customHeight="1" thickBot="1" x14ac:dyDescent="0.4">
      <c r="A147" s="473"/>
      <c r="B147" s="476"/>
      <c r="C147" s="326" t="s">
        <v>396</v>
      </c>
      <c r="D147" s="461"/>
      <c r="E147" s="480"/>
      <c r="F147" s="461"/>
      <c r="G147" s="464"/>
      <c r="H147" s="464"/>
      <c r="I147" s="483"/>
      <c r="J147" s="483"/>
      <c r="K147" s="483"/>
      <c r="L147" s="486"/>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7"/>
      <c r="AK147" s="470"/>
      <c r="AL147" s="470"/>
      <c r="AM147" s="467"/>
      <c r="AN147" s="467"/>
      <c r="AO147" s="467"/>
      <c r="AP147" s="451"/>
      <c r="AQ147" s="451"/>
      <c r="AR147" s="451"/>
      <c r="AS147" s="442"/>
      <c r="AT147" s="445"/>
      <c r="AU147" s="448"/>
      <c r="AV147" s="203"/>
      <c r="AW147" s="204"/>
      <c r="AX147" s="204"/>
      <c r="AY147" s="205"/>
      <c r="AZ147" s="205"/>
      <c r="BA147" s="205"/>
      <c r="BB147" s="205"/>
      <c r="BC147" s="202"/>
      <c r="BD147" s="206" t="e">
        <f>IF(AY147=Datos!$C$63,Datos!$C$73,IF(AY147=Datos!$C$64,Datos!$C$74,IF(AY147=Datos!$C$65,Datos!$C$75,"Revisar")))+IF(AZ147=Datos!$D$63,Datos!$D$73,IF(AZ147=Datos!$D$64,Datos!$D$74,"Revisar"))+IF(BA147=Datos!$E$63,Datos!$E$73,IF(BA147=Datos!$E$64,Datos!$E$74,"Revisar"))+IF(BC147=Datos!$G$63,Datos!$G$73,IF(BC147=Datos!$G$64,Datos!$G$74,IF(BC147=Datos!$G$65,Datos!$G$75,"Revisar")))</f>
        <v>#VALUE!</v>
      </c>
      <c r="BE147" s="206">
        <f>IF(AY147=Datos!$C$65,BD147,0)</f>
        <v>0</v>
      </c>
      <c r="BF147" s="206">
        <f>IF(OR(AY147=Datos!$C$63,AY147=Datos!$C$64),BD147,0)</f>
        <v>0</v>
      </c>
      <c r="BG147" s="451"/>
      <c r="BH147" s="451"/>
      <c r="BI147" s="451"/>
      <c r="BJ147" s="451"/>
      <c r="BK147" s="455"/>
      <c r="BL147" s="458"/>
      <c r="BM147" s="461"/>
      <c r="BN147" s="207"/>
      <c r="BO147" s="207"/>
      <c r="BP147" s="207"/>
      <c r="BQ147" s="207"/>
      <c r="BR147" s="208"/>
    </row>
    <row r="148" spans="1:70" s="138" customFormat="1" ht="124.5" thickBot="1" x14ac:dyDescent="0.35">
      <c r="A148" s="471">
        <v>3</v>
      </c>
      <c r="B148" s="474" t="s">
        <v>395</v>
      </c>
      <c r="C148" s="326" t="s">
        <v>396</v>
      </c>
      <c r="D148" s="477" t="s">
        <v>396</v>
      </c>
      <c r="E148" s="478" t="s">
        <v>397</v>
      </c>
      <c r="F148" s="477" t="s">
        <v>2</v>
      </c>
      <c r="G148" s="462" t="s">
        <v>151</v>
      </c>
      <c r="H148" s="462" t="s">
        <v>152</v>
      </c>
      <c r="I148" s="481" t="s">
        <v>420</v>
      </c>
      <c r="J148" s="481" t="s">
        <v>421</v>
      </c>
      <c r="K148" s="481" t="s">
        <v>422</v>
      </c>
      <c r="L148" s="484" t="str">
        <f>CONCATENATE(I148," ",J148," ",K148)</f>
        <v>Posibilidad de incurrir en gastos de bienes y servicios tecnológicos que no se necesiten en la entidad para beneficio propio o de terceros por presiones indebidas o conflictos de interés debido a falta de ética por parte del servidor público o contratista responsable de gestionar el proceso de adquisición tecnológica</v>
      </c>
      <c r="M148" s="462" t="s">
        <v>156</v>
      </c>
      <c r="N148" s="462"/>
      <c r="O148" s="462"/>
      <c r="P148" s="462"/>
      <c r="Q148" s="462" t="s">
        <v>158</v>
      </c>
      <c r="R148" s="462" t="s">
        <v>158</v>
      </c>
      <c r="S148" s="462" t="s">
        <v>158</v>
      </c>
      <c r="T148" s="462" t="s">
        <v>158</v>
      </c>
      <c r="U148" s="462" t="s">
        <v>157</v>
      </c>
      <c r="V148" s="462" t="s">
        <v>157</v>
      </c>
      <c r="W148" s="462" t="s">
        <v>158</v>
      </c>
      <c r="X148" s="462" t="s">
        <v>158</v>
      </c>
      <c r="Y148" s="462" t="s">
        <v>158</v>
      </c>
      <c r="Z148" s="462" t="s">
        <v>158</v>
      </c>
      <c r="AA148" s="462" t="s">
        <v>157</v>
      </c>
      <c r="AB148" s="462" t="s">
        <v>157</v>
      </c>
      <c r="AC148" s="462" t="s">
        <v>158</v>
      </c>
      <c r="AD148" s="462" t="s">
        <v>158</v>
      </c>
      <c r="AE148" s="462" t="s">
        <v>158</v>
      </c>
      <c r="AF148" s="462" t="s">
        <v>158</v>
      </c>
      <c r="AG148" s="462" t="s">
        <v>158</v>
      </c>
      <c r="AH148" s="462" t="s">
        <v>158</v>
      </c>
      <c r="AI148" s="462" t="s">
        <v>158</v>
      </c>
      <c r="AJ148" s="465">
        <f>COUNTIF(Q148:AI151,"Si")</f>
        <v>4</v>
      </c>
      <c r="AK148" s="468">
        <f>IF((COUNTIF(P148:AI151,"Si"))&lt;=0,0,(IF((COUNTIF(P148:AI151,"Si"))&lt;=5,3,(IF(COUNTIF(P148:AI151,"Si")&lt;=11,4,5)))))</f>
        <v>3</v>
      </c>
      <c r="AL148" s="468" t="str">
        <f>IF((COUNTIF(P148:AI151,"Si"))&lt;=0,0,(IF((COUNTIF(P148:AI151,"Si"))&lt;=5,"MODERADO",(IF(COUNTIF(P148:AI151,"Si")&lt;=11,"ALTO","EXTREMO")))))</f>
        <v>MODERADO</v>
      </c>
      <c r="AM148" s="465"/>
      <c r="AN148" s="465" t="s">
        <v>223</v>
      </c>
      <c r="AO148" s="465">
        <f t="shared" ref="AO148" si="74">IF(AN148="Rara vez",1,(IF(AN148="Improbable",2,(IF(AN148="Posible",3,IF(AN148="Probable",4,IF(AN148="Seguro",5,"Revisar")))))))</f>
        <v>2</v>
      </c>
      <c r="AP148" s="452">
        <f t="shared" ref="AP148" si="75">IF(F148="Corrupción",AO148,IF(AM148&lt;=2,1,IF(AM148&lt;=24,2,IF(AM148&lt;=500,3,IF(AM148&lt;=5000,4,IF(AM148&gt;5000,5,"Revisar"))))))</f>
        <v>2</v>
      </c>
      <c r="AQ148" s="452" t="str">
        <f t="shared" ref="AQ148" si="76">IF(F148="Corrupción",(IF(AP148=1,"Rara Vez",IF(AP148=2,"Improbable",IF(AP148=3,"Posible",IF(AP148=4,"Probable",IF(AP148=5,"Seguro","Revisar")))))),IF(AP148=1,"Muy Baja",IF(AP148=2,"Baja",IF(AP148=3,"Media",IF(AP148=4,"Alta","Muy Alta")))))</f>
        <v>Improbable</v>
      </c>
      <c r="AR148" s="452">
        <f>IF(F148="Corrupción",AK148,(ROUND(((VLOOKUP(N148,Datos!$B$25:$C$29,2,FALSE)*Datos!$B$32)+(VLOOKUP(O148,Datos!$B$25:$C$29,2,FALSE)*Datos!$C$32)+(VLOOKUP(P148,Datos!$B$25:$C$29,2,FALSE)*Datos!$D$32))*5,0)))</f>
        <v>3</v>
      </c>
      <c r="AS148" s="440" t="str">
        <f>IF(AR148=1,"Insignificante",IF(AR148=2,"Menor",IF(AR148=3,"Moderado",IF(AR148=4,"Mayor","Catastrófico"))))</f>
        <v>Moderado</v>
      </c>
      <c r="AT148" s="443">
        <f>_xlfn.NUMBERVALUE(CONCATENATE(AP148,AR148),"##")</f>
        <v>23</v>
      </c>
      <c r="AU148" s="446" t="str">
        <f>VLOOKUP(AT148,Datos!$I$37:$J$61,2,FALSE)</f>
        <v>MODERADO</v>
      </c>
      <c r="AV148" s="186" t="s">
        <v>423</v>
      </c>
      <c r="AW148" s="187" t="s">
        <v>402</v>
      </c>
      <c r="AX148" s="187" t="s">
        <v>424</v>
      </c>
      <c r="AY148" s="188" t="s">
        <v>104</v>
      </c>
      <c r="AZ148" s="188" t="s">
        <v>105</v>
      </c>
      <c r="BA148" s="188" t="s">
        <v>106</v>
      </c>
      <c r="BB148" s="188" t="s">
        <v>107</v>
      </c>
      <c r="BC148" s="185" t="s">
        <v>108</v>
      </c>
      <c r="BD148" s="145">
        <f>IF(AY148=Datos!$C$63,Datos!$C$73,IF(AY148=Datos!$C$64,Datos!$C$74,IF(AY148=Datos!$C$65,Datos!$C$75,"Revisar")))+IF(AZ148=Datos!$D$63,Datos!$D$73,IF(AZ148=Datos!$D$64,Datos!$D$74,"Revisar"))+IF(BA148=Datos!$E$63,Datos!$E$73,IF(BA148=Datos!$E$64,Datos!$E$74,"Revisar"))+IF(BC148=Datos!$G$63,Datos!$G$73,IF(BC148=Datos!$G$64,Datos!$G$74,IF(BC148=Datos!$G$65,Datos!$G$75,"Revisar")))</f>
        <v>0.65</v>
      </c>
      <c r="BE148" s="145">
        <f>IF(AY148=Datos!$C$65,BD148,0)</f>
        <v>0</v>
      </c>
      <c r="BF148" s="145">
        <f>IF(OR(AY148=Datos!$C$63,AY148=Datos!$C$64),BD148,0)</f>
        <v>0.65</v>
      </c>
      <c r="BG148" s="449">
        <f>IF(ROUND(AP148-SUM(BF148:BF151),0)&lt;=0,1,ROUND(AP148-SUM(BF148:BF151),0))</f>
        <v>1</v>
      </c>
      <c r="BH148" s="452" t="str">
        <f>IF(F148="Corrupción",(IF(BG148=1,"Rara Vez",IF(BG148=2,"Improbable",IF(BG148=3,"Posible",IF(BG148=4,"Probable","Seguro"))))),IF(BG148=1,"Muy Baja",IF(BG148=2,"Baja",IF(BG148=3,"Media",IF(BG148=4,"Alta","Muy Alta")))))</f>
        <v>Rara Vez</v>
      </c>
      <c r="BI148" s="449">
        <f>ROUND(AR148-SUM(BE148:BE151),0)</f>
        <v>3</v>
      </c>
      <c r="BJ148" s="449" t="str">
        <f>IF(BI148=1,"Insignificante",IF(BI148=2,"Menor",IF(BI148=3,"Moderado",IF(BI148=4,"Mayor","Catastrófico"))))</f>
        <v>Moderado</v>
      </c>
      <c r="BK148" s="453">
        <f>_xlfn.NUMBERVALUE(CONCATENATE(BG148,BI148),"##")</f>
        <v>13</v>
      </c>
      <c r="BL148" s="456" t="str">
        <f>+VLOOKUP(BK148,Datos!$I$37:$J$65,2,FALSE)</f>
        <v>MODERADO</v>
      </c>
      <c r="BM148" s="459" t="s">
        <v>109</v>
      </c>
      <c r="BN148" s="189" t="s">
        <v>425</v>
      </c>
      <c r="BO148" s="185" t="s">
        <v>413</v>
      </c>
      <c r="BP148" s="222">
        <v>45888</v>
      </c>
      <c r="BQ148" s="222">
        <v>45989</v>
      </c>
      <c r="BR148" s="190" t="s">
        <v>426</v>
      </c>
    </row>
    <row r="149" spans="1:70" ht="15.65" customHeight="1" thickBot="1" x14ac:dyDescent="0.4">
      <c r="A149" s="472"/>
      <c r="B149" s="475"/>
      <c r="C149" s="326" t="s">
        <v>396</v>
      </c>
      <c r="D149" s="460"/>
      <c r="E149" s="479"/>
      <c r="F149" s="460"/>
      <c r="G149" s="463"/>
      <c r="H149" s="463"/>
      <c r="I149" s="482"/>
      <c r="J149" s="482"/>
      <c r="K149" s="482"/>
      <c r="L149" s="485"/>
      <c r="M149" s="463"/>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c r="AI149" s="463"/>
      <c r="AJ149" s="466"/>
      <c r="AK149" s="469"/>
      <c r="AL149" s="469"/>
      <c r="AM149" s="466"/>
      <c r="AN149" s="466"/>
      <c r="AO149" s="466"/>
      <c r="AP149" s="450"/>
      <c r="AQ149" s="450"/>
      <c r="AR149" s="450"/>
      <c r="AS149" s="441"/>
      <c r="AT149" s="444"/>
      <c r="AU149" s="447"/>
      <c r="AV149" s="192"/>
      <c r="AW149" s="193"/>
      <c r="AX149" s="193"/>
      <c r="AY149" s="194"/>
      <c r="AZ149" s="194"/>
      <c r="BA149" s="194"/>
      <c r="BB149" s="194"/>
      <c r="BC149" s="191"/>
      <c r="BD149" s="195" t="e">
        <f>IF(AY149=Datos!$C$63,Datos!$C$73,IF(AY149=Datos!$C$64,Datos!$C$74,IF(AY149=Datos!$C$65,Datos!$C$75,"Revisar")))+IF(AZ149=Datos!$D$63,Datos!$D$73,IF(AZ149=Datos!$D$64,Datos!$D$74,"Revisar"))+IF(BA149=Datos!$E$63,Datos!$E$73,IF(BA149=Datos!$E$64,Datos!$E$74,"Revisar"))+IF(BC149=Datos!$G$63,Datos!$G$73,IF(BC149=Datos!$G$64,Datos!$G$74,IF(BC149=Datos!$G$65,Datos!$G$75,"Revisar")))</f>
        <v>#VALUE!</v>
      </c>
      <c r="BE149" s="195">
        <f>IF(AY149=Datos!$C$65,BD149,0)</f>
        <v>0</v>
      </c>
      <c r="BF149" s="195">
        <f>IF(OR(AY149=Datos!$C$63,AY149=Datos!$C$64),BD149,0)</f>
        <v>0</v>
      </c>
      <c r="BG149" s="450"/>
      <c r="BH149" s="450"/>
      <c r="BI149" s="450"/>
      <c r="BJ149" s="450"/>
      <c r="BK149" s="454"/>
      <c r="BL149" s="457"/>
      <c r="BM149" s="460"/>
      <c r="BN149" s="196"/>
      <c r="BO149" s="191"/>
      <c r="BP149" s="191"/>
      <c r="BQ149" s="191"/>
      <c r="BR149" s="197"/>
    </row>
    <row r="150" spans="1:70" ht="43.5" customHeight="1" thickBot="1" x14ac:dyDescent="0.4">
      <c r="A150" s="472"/>
      <c r="B150" s="475"/>
      <c r="C150" s="326" t="s">
        <v>396</v>
      </c>
      <c r="D150" s="460"/>
      <c r="E150" s="479"/>
      <c r="F150" s="460"/>
      <c r="G150" s="463"/>
      <c r="H150" s="463"/>
      <c r="I150" s="482"/>
      <c r="J150" s="482"/>
      <c r="K150" s="482"/>
      <c r="L150" s="485"/>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6"/>
      <c r="AK150" s="469"/>
      <c r="AL150" s="469"/>
      <c r="AM150" s="466"/>
      <c r="AN150" s="466"/>
      <c r="AO150" s="466"/>
      <c r="AP150" s="450"/>
      <c r="AQ150" s="450"/>
      <c r="AR150" s="450"/>
      <c r="AS150" s="441"/>
      <c r="AT150" s="444"/>
      <c r="AU150" s="447"/>
      <c r="AV150" s="199"/>
      <c r="AW150" s="193"/>
      <c r="AX150" s="193"/>
      <c r="AY150" s="194"/>
      <c r="AZ150" s="194"/>
      <c r="BA150" s="194"/>
      <c r="BB150" s="194"/>
      <c r="BC150" s="191"/>
      <c r="BD150" s="195" t="e">
        <f>IF(AY150=Datos!$C$63,Datos!$C$73,IF(AY150=Datos!$C$64,Datos!$C$74,IF(AY150=Datos!$C$65,Datos!$C$75,"Revisar")))+IF(AZ150=Datos!$D$63,Datos!$D$73,IF(AZ150=Datos!$D$64,Datos!$D$74,"Revisar"))+IF(BA150=Datos!$E$63,Datos!$E$73,IF(BA150=Datos!$E$64,Datos!$E$74,"Revisar"))+IF(BC150=Datos!$G$63,Datos!$G$73,IF(BC150=Datos!$G$64,Datos!$G$74,IF(BC150=Datos!$G$65,Datos!$G$75,"Revisar")))</f>
        <v>#VALUE!</v>
      </c>
      <c r="BE150" s="195">
        <f>IF(AY150=Datos!$C$65,BD150,0)</f>
        <v>0</v>
      </c>
      <c r="BF150" s="195">
        <f>IF(OR(AY150=Datos!$C$63,AY150=Datos!$C$64),BD150,0)</f>
        <v>0</v>
      </c>
      <c r="BG150" s="450"/>
      <c r="BH150" s="450"/>
      <c r="BI150" s="450"/>
      <c r="BJ150" s="450"/>
      <c r="BK150" s="454"/>
      <c r="BL150" s="457"/>
      <c r="BM150" s="460"/>
      <c r="BN150" s="200"/>
      <c r="BO150" s="200"/>
      <c r="BP150" s="200"/>
      <c r="BQ150" s="200"/>
      <c r="BR150" s="201"/>
    </row>
    <row r="151" spans="1:70" ht="43.5" customHeight="1" thickBot="1" x14ac:dyDescent="0.4">
      <c r="A151" s="473"/>
      <c r="B151" s="476"/>
      <c r="C151" s="326" t="s">
        <v>396</v>
      </c>
      <c r="D151" s="461"/>
      <c r="E151" s="480"/>
      <c r="F151" s="461"/>
      <c r="G151" s="464"/>
      <c r="H151" s="464"/>
      <c r="I151" s="483"/>
      <c r="J151" s="483"/>
      <c r="K151" s="483"/>
      <c r="L151" s="486"/>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7"/>
      <c r="AK151" s="470"/>
      <c r="AL151" s="470"/>
      <c r="AM151" s="467"/>
      <c r="AN151" s="467"/>
      <c r="AO151" s="467"/>
      <c r="AP151" s="451"/>
      <c r="AQ151" s="451"/>
      <c r="AR151" s="451"/>
      <c r="AS151" s="442"/>
      <c r="AT151" s="445"/>
      <c r="AU151" s="448"/>
      <c r="AV151" s="203"/>
      <c r="AW151" s="204"/>
      <c r="AX151" s="204"/>
      <c r="AY151" s="205"/>
      <c r="AZ151" s="205"/>
      <c r="BA151" s="205"/>
      <c r="BB151" s="205"/>
      <c r="BC151" s="202"/>
      <c r="BD151" s="206" t="e">
        <f>IF(AY151=Datos!$C$63,Datos!$C$73,IF(AY151=Datos!$C$64,Datos!$C$74,IF(AY151=Datos!$C$65,Datos!$C$75,"Revisar")))+IF(AZ151=Datos!$D$63,Datos!$D$73,IF(AZ151=Datos!$D$64,Datos!$D$74,"Revisar"))+IF(BA151=Datos!$E$63,Datos!$E$73,IF(BA151=Datos!$E$64,Datos!$E$74,"Revisar"))+IF(BC151=Datos!$G$63,Datos!$G$73,IF(BC151=Datos!$G$64,Datos!$G$74,IF(BC151=Datos!$G$65,Datos!$G$75,"Revisar")))</f>
        <v>#VALUE!</v>
      </c>
      <c r="BE151" s="206">
        <f>IF(AY151=Datos!$C$65,BD151,0)</f>
        <v>0</v>
      </c>
      <c r="BF151" s="206">
        <f>IF(OR(AY151=Datos!$C$63,AY151=Datos!$C$64),BD151,0)</f>
        <v>0</v>
      </c>
      <c r="BG151" s="451"/>
      <c r="BH151" s="451"/>
      <c r="BI151" s="451"/>
      <c r="BJ151" s="451"/>
      <c r="BK151" s="455"/>
      <c r="BL151" s="458"/>
      <c r="BM151" s="461"/>
      <c r="BN151" s="207"/>
      <c r="BO151" s="207"/>
      <c r="BP151" s="207"/>
      <c r="BQ151" s="207"/>
      <c r="BR151" s="208"/>
    </row>
    <row r="152" spans="1:70" s="138" customFormat="1" ht="201.5" x14ac:dyDescent="0.3">
      <c r="A152" s="493">
        <v>1</v>
      </c>
      <c r="B152" s="494" t="s">
        <v>427</v>
      </c>
      <c r="C152" s="414" t="s">
        <v>428</v>
      </c>
      <c r="D152" s="459" t="s">
        <v>428</v>
      </c>
      <c r="E152" s="495" t="s">
        <v>352</v>
      </c>
      <c r="F152" s="459" t="s">
        <v>5</v>
      </c>
      <c r="G152" s="488" t="s">
        <v>93</v>
      </c>
      <c r="H152" s="488" t="s">
        <v>94</v>
      </c>
      <c r="I152" s="488" t="s">
        <v>167</v>
      </c>
      <c r="J152" s="488" t="s">
        <v>429</v>
      </c>
      <c r="K152" s="488" t="s">
        <v>430</v>
      </c>
      <c r="L152" s="496" t="str">
        <f>CONCATENATE(I152," ",J152," ",K152)</f>
        <v>Posibilidad de afectación operacional por expedición de documentos presupuestales con información errada debido a inexactudes en la solicitud de documentos presupuestales (CDP Y RP)</v>
      </c>
      <c r="M152" s="488" t="s">
        <v>431</v>
      </c>
      <c r="N152" s="488" t="s">
        <v>99</v>
      </c>
      <c r="O152" s="488" t="s">
        <v>99</v>
      </c>
      <c r="P152" s="488" t="s">
        <v>99</v>
      </c>
      <c r="Q152" s="488"/>
      <c r="R152" s="488"/>
      <c r="S152" s="488"/>
      <c r="T152" s="488"/>
      <c r="U152" s="488"/>
      <c r="V152" s="488"/>
      <c r="W152" s="488"/>
      <c r="X152" s="488"/>
      <c r="Y152" s="488"/>
      <c r="Z152" s="488"/>
      <c r="AA152" s="488"/>
      <c r="AB152" s="488"/>
      <c r="AC152" s="488"/>
      <c r="AD152" s="488"/>
      <c r="AE152" s="488"/>
      <c r="AF152" s="488"/>
      <c r="AG152" s="488"/>
      <c r="AH152" s="488"/>
      <c r="AI152" s="488"/>
      <c r="AJ152" s="489">
        <f>COUNTIF(Q152:AI155,"Si")</f>
        <v>0</v>
      </c>
      <c r="AK152" s="490">
        <f>IF((COUNTIF(P152:AI155,"Si"))&lt;=0,0,(IF((COUNTIF(P152:AI155,"Si"))&lt;=5,3,(IF(COUNTIF(P152:AI155,"Si")&lt;=11,4,5)))))</f>
        <v>0</v>
      </c>
      <c r="AL152" s="490">
        <f>IF((COUNTIF(P152:AI155,"Si"))&lt;=0,0,(IF((COUNTIF(P152:AI155,"Si"))&lt;=5,"MODERADO",(IF(COUNTIF(P152:AI155,"Si")&lt;=11,"ALTO","EXTREMO")))))</f>
        <v>0</v>
      </c>
      <c r="AM152" s="489">
        <v>1400</v>
      </c>
      <c r="AN152" s="489"/>
      <c r="AO152" s="489" t="str">
        <f t="shared" ref="AO152" si="77">IF(AN152="Rara vez",1,(IF(AN152="Improbable",2,(IF(AN152="Posible",3,IF(AN152="Probable",4,IF(AN152="Seguro",5,"Revisar")))))))</f>
        <v>Revisar</v>
      </c>
      <c r="AP152" s="449">
        <f t="shared" ref="AP152" si="78">IF(F152="Corrupción",AO152,IF(AM152&lt;=2,1,IF(AM152&lt;=24,2,IF(AM152&lt;=500,3,IF(AM152&lt;=5000,4,IF(AM152&gt;5000,5,"Revisar"))))))</f>
        <v>4</v>
      </c>
      <c r="AQ152" s="449" t="str">
        <f t="shared" ref="AQ152" si="79">IF(F152="Corrupción",(IF(AP152=1,"Rara Vez",IF(AP152=2,"Improbable",IF(AP152=3,"Posible",IF(AP152=4,"Probable",IF(AP152=5,"Seguro","Revisar")))))),IF(AP152=1,"Muy Baja",IF(AP152=2,"Baja",IF(AP152=3,"Media",IF(AP152=4,"Alta","Muy Alta")))))</f>
        <v>Alta</v>
      </c>
      <c r="AR152" s="449">
        <f>IF(F152="Corrupción",AK152,(ROUND(((VLOOKUP(N152,Datos!$B$25:$C$29,2,FALSE)*Datos!$B$32)+(VLOOKUP(O152,Datos!$B$25:$C$29,2,FALSE)*Datos!$C$32)+(VLOOKUP(P152,Datos!$B$25:$C$29,2,FALSE)*Datos!$D$32))*5,0)))</f>
        <v>1</v>
      </c>
      <c r="AS152" s="449" t="str">
        <f>IF(AR152=1,"Insignificante",IF(AR152=2,"Menor",IF(AR152=3,"Moderado",IF(AR152=4,"Mayor","Catastrófico"))))</f>
        <v>Insignificante</v>
      </c>
      <c r="AT152" s="643">
        <f>_xlfn.NUMBERVALUE(CONCATENATE(AP152,AR152),"##")</f>
        <v>41</v>
      </c>
      <c r="AU152" s="487" t="str">
        <f>VLOOKUP(AT152,Datos!$I$37:$J$61,2,FALSE)</f>
        <v>MODERADO</v>
      </c>
      <c r="AV152" s="215" t="s">
        <v>432</v>
      </c>
      <c r="AW152" s="216" t="s">
        <v>433</v>
      </c>
      <c r="AX152" s="216" t="s">
        <v>434</v>
      </c>
      <c r="AY152" s="217" t="s">
        <v>120</v>
      </c>
      <c r="AZ152" s="217" t="s">
        <v>105</v>
      </c>
      <c r="BA152" s="217" t="s">
        <v>106</v>
      </c>
      <c r="BB152" s="217" t="s">
        <v>138</v>
      </c>
      <c r="BC152" s="214" t="s">
        <v>108</v>
      </c>
      <c r="BD152" s="218">
        <f>IF(AY152=Datos!$C$63,Datos!$C$73,IF(AY152=Datos!$C$64,Datos!$C$74,IF(AY152=Datos!$C$65,Datos!$C$75,"Revisar")))+IF(AZ152=Datos!$D$63,Datos!$D$73,IF(AZ152=Datos!$D$64,Datos!$D$74,"Revisar"))+IF(BA152=Datos!$E$63,Datos!$E$73,IF(BA152=Datos!$E$64,Datos!$E$74,"Revisar"))+IF(BC152=Datos!$G$63,Datos!$G$73,IF(BC152=Datos!$G$64,Datos!$G$74,IF(BC152=Datos!$G$65,Datos!$G$75,"Revisar")))</f>
        <v>0.54999999999999993</v>
      </c>
      <c r="BE152" s="218">
        <f>IF(AY152=Datos!$C$65,BD152,0)</f>
        <v>0</v>
      </c>
      <c r="BF152" s="218">
        <f>IF(OR(AY152=Datos!$C$63,AY152=Datos!$C$64),BD152,0)</f>
        <v>0.54999999999999993</v>
      </c>
      <c r="BG152" s="449">
        <f>IF(ROUND(AP152-SUM(BF152:BF155),0)&lt;=0,1,ROUND(AP152-SUM(BF152:BF155),0))</f>
        <v>3</v>
      </c>
      <c r="BH152" s="449" t="str">
        <f>IF(F152="Corrupción",(IF(BG152=1,"Rara Vez",IF(BG152=2,"Improbable",IF(BG152=3,"Posible",IF(BG152=4,"Probable","Seguro"))))),IF(BG152=1,"Muy Baja",IF(BG152=2,"Baja",IF(BG152=3,"Media",IF(BG152=4,"Alta","Muy Alta")))))</f>
        <v>Media</v>
      </c>
      <c r="BI152" s="449">
        <f>ROUND(AR152-SUM(BE152:BE155),0)</f>
        <v>1</v>
      </c>
      <c r="BJ152" s="449" t="str">
        <f>IF(BI152=1,"Insignificante",IF(BI152=2,"Menor",IF(BI152=3,"Moderado",IF(BI152=4,"Mayor","Catastrófico"))))</f>
        <v>Insignificante</v>
      </c>
      <c r="BK152" s="453">
        <f>_xlfn.NUMBERVALUE(CONCATENATE(BG152,BI152),"##")</f>
        <v>31</v>
      </c>
      <c r="BL152" s="456" t="str">
        <f>+VLOOKUP(BK152,Datos!$I$37:$J$65,2,FALSE)</f>
        <v>MODERADO</v>
      </c>
      <c r="BM152" s="459" t="s">
        <v>109</v>
      </c>
      <c r="BN152" s="231" t="s">
        <v>435</v>
      </c>
      <c r="BO152" s="214" t="s">
        <v>433</v>
      </c>
      <c r="BP152" s="223">
        <v>45870</v>
      </c>
      <c r="BQ152" s="223">
        <v>46022</v>
      </c>
      <c r="BR152" s="232" t="s">
        <v>436</v>
      </c>
    </row>
    <row r="153" spans="1:70" ht="15.5" x14ac:dyDescent="0.35">
      <c r="A153" s="472"/>
      <c r="B153" s="475"/>
      <c r="C153" s="414" t="s">
        <v>428</v>
      </c>
      <c r="D153" s="460"/>
      <c r="E153" s="479"/>
      <c r="F153" s="460"/>
      <c r="G153" s="463"/>
      <c r="H153" s="463"/>
      <c r="I153" s="463"/>
      <c r="J153" s="463"/>
      <c r="K153" s="463"/>
      <c r="L153" s="485"/>
      <c r="M153" s="463"/>
      <c r="N153" s="463"/>
      <c r="O153" s="463"/>
      <c r="P153" s="463"/>
      <c r="Q153" s="463"/>
      <c r="R153" s="463"/>
      <c r="S153" s="463"/>
      <c r="T153" s="463"/>
      <c r="U153" s="463"/>
      <c r="V153" s="463"/>
      <c r="W153" s="463"/>
      <c r="X153" s="463"/>
      <c r="Y153" s="463"/>
      <c r="Z153" s="463"/>
      <c r="AA153" s="463"/>
      <c r="AB153" s="463"/>
      <c r="AC153" s="463"/>
      <c r="AD153" s="463"/>
      <c r="AE153" s="463"/>
      <c r="AF153" s="463"/>
      <c r="AG153" s="463"/>
      <c r="AH153" s="463"/>
      <c r="AI153" s="463"/>
      <c r="AJ153" s="466"/>
      <c r="AK153" s="469"/>
      <c r="AL153" s="469"/>
      <c r="AM153" s="466"/>
      <c r="AN153" s="466"/>
      <c r="AO153" s="466"/>
      <c r="AP153" s="450"/>
      <c r="AQ153" s="450"/>
      <c r="AR153" s="450"/>
      <c r="AS153" s="450"/>
      <c r="AT153" s="498"/>
      <c r="AU153" s="447"/>
      <c r="AV153" s="192"/>
      <c r="AW153" s="193"/>
      <c r="AX153" s="193"/>
      <c r="AY153" s="194"/>
      <c r="AZ153" s="194"/>
      <c r="BA153" s="194"/>
      <c r="BB153" s="194"/>
      <c r="BC153" s="191"/>
      <c r="BD153" s="195" t="e">
        <f>IF(AY153=Datos!$C$63,Datos!$C$73,IF(AY153=Datos!$C$64,Datos!$C$74,IF(AY153=Datos!$C$65,Datos!$C$75,"Revisar")))+IF(AZ153=Datos!$D$63,Datos!$D$73,IF(AZ153=Datos!$D$64,Datos!$D$74,"Revisar"))+IF(BA153=Datos!$E$63,Datos!$E$73,IF(BA153=Datos!$E$64,Datos!$E$74,"Revisar"))+IF(BC153=Datos!$G$63,Datos!$G$73,IF(BC153=Datos!$G$64,Datos!$G$74,IF(BC153=Datos!$G$65,Datos!$G$75,"Revisar")))</f>
        <v>#VALUE!</v>
      </c>
      <c r="BE153" s="195">
        <f>IF(AY153=Datos!$C$65,BD153,0)</f>
        <v>0</v>
      </c>
      <c r="BF153" s="195">
        <f>IF(OR(AY153=Datos!$C$63,AY153=Datos!$C$64),BD153,0)</f>
        <v>0</v>
      </c>
      <c r="BG153" s="450"/>
      <c r="BH153" s="450"/>
      <c r="BI153" s="450"/>
      <c r="BJ153" s="450"/>
      <c r="BK153" s="454"/>
      <c r="BL153" s="457"/>
      <c r="BM153" s="460"/>
      <c r="BN153" s="196"/>
      <c r="BO153" s="191"/>
      <c r="BP153" s="191"/>
      <c r="BQ153" s="191"/>
      <c r="BR153" s="197"/>
    </row>
    <row r="154" spans="1:70" ht="15.5" x14ac:dyDescent="0.35">
      <c r="A154" s="472"/>
      <c r="B154" s="475"/>
      <c r="C154" s="414" t="s">
        <v>428</v>
      </c>
      <c r="D154" s="460"/>
      <c r="E154" s="479"/>
      <c r="F154" s="460"/>
      <c r="G154" s="463"/>
      <c r="H154" s="463"/>
      <c r="I154" s="463"/>
      <c r="J154" s="463"/>
      <c r="K154" s="463"/>
      <c r="L154" s="485"/>
      <c r="M154" s="463"/>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3"/>
      <c r="AI154" s="463"/>
      <c r="AJ154" s="466"/>
      <c r="AK154" s="469"/>
      <c r="AL154" s="469"/>
      <c r="AM154" s="466"/>
      <c r="AN154" s="466"/>
      <c r="AO154" s="466"/>
      <c r="AP154" s="450"/>
      <c r="AQ154" s="450"/>
      <c r="AR154" s="450"/>
      <c r="AS154" s="450"/>
      <c r="AT154" s="498"/>
      <c r="AU154" s="447"/>
      <c r="AV154" s="199"/>
      <c r="AW154" s="193"/>
      <c r="AX154" s="193"/>
      <c r="AY154" s="194"/>
      <c r="AZ154" s="194"/>
      <c r="BA154" s="194"/>
      <c r="BB154" s="194"/>
      <c r="BC154" s="191"/>
      <c r="BD154" s="195" t="e">
        <f>IF(AY154=Datos!$C$63,Datos!$C$73,IF(AY154=Datos!$C$64,Datos!$C$74,IF(AY154=Datos!$C$65,Datos!$C$75,"Revisar")))+IF(AZ154=Datos!$D$63,Datos!$D$73,IF(AZ154=Datos!$D$64,Datos!$D$74,"Revisar"))+IF(BA154=Datos!$E$63,Datos!$E$73,IF(BA154=Datos!$E$64,Datos!$E$74,"Revisar"))+IF(BC154=Datos!$G$63,Datos!$G$73,IF(BC154=Datos!$G$64,Datos!$G$74,IF(BC154=Datos!$G$65,Datos!$G$75,"Revisar")))</f>
        <v>#VALUE!</v>
      </c>
      <c r="BE154" s="195">
        <f>IF(AY154=Datos!$C$65,BD154,0)</f>
        <v>0</v>
      </c>
      <c r="BF154" s="195">
        <f>IF(OR(AY154=Datos!$C$63,AY154=Datos!$C$64),BD154,0)</f>
        <v>0</v>
      </c>
      <c r="BG154" s="450"/>
      <c r="BH154" s="450"/>
      <c r="BI154" s="450"/>
      <c r="BJ154" s="450"/>
      <c r="BK154" s="454"/>
      <c r="BL154" s="457"/>
      <c r="BM154" s="460"/>
      <c r="BN154" s="200"/>
      <c r="BO154" s="200"/>
      <c r="BP154" s="200"/>
      <c r="BQ154" s="200"/>
      <c r="BR154" s="201"/>
    </row>
    <row r="155" spans="1:70" ht="16" thickBot="1" x14ac:dyDescent="0.4">
      <c r="A155" s="473"/>
      <c r="B155" s="476"/>
      <c r="C155" s="414" t="s">
        <v>428</v>
      </c>
      <c r="D155" s="461"/>
      <c r="E155" s="480"/>
      <c r="F155" s="461"/>
      <c r="G155" s="464"/>
      <c r="H155" s="464"/>
      <c r="I155" s="464"/>
      <c r="J155" s="464"/>
      <c r="K155" s="464"/>
      <c r="L155" s="486"/>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7"/>
      <c r="AK155" s="470"/>
      <c r="AL155" s="470"/>
      <c r="AM155" s="467"/>
      <c r="AN155" s="467"/>
      <c r="AO155" s="467"/>
      <c r="AP155" s="451"/>
      <c r="AQ155" s="451"/>
      <c r="AR155" s="451"/>
      <c r="AS155" s="451"/>
      <c r="AT155" s="499"/>
      <c r="AU155" s="448"/>
      <c r="AV155" s="203"/>
      <c r="AW155" s="204"/>
      <c r="AX155" s="204"/>
      <c r="AY155" s="205"/>
      <c r="AZ155" s="205"/>
      <c r="BA155" s="205"/>
      <c r="BB155" s="205"/>
      <c r="BC155" s="202"/>
      <c r="BD155" s="206" t="e">
        <f>IF(AY155=Datos!$C$63,Datos!$C$73,IF(AY155=Datos!$C$64,Datos!$C$74,IF(AY155=Datos!$C$65,Datos!$C$75,"Revisar")))+IF(AZ155=Datos!$D$63,Datos!$D$73,IF(AZ155=Datos!$D$64,Datos!$D$74,"Revisar"))+IF(BA155=Datos!$E$63,Datos!$E$73,IF(BA155=Datos!$E$64,Datos!$E$74,"Revisar"))+IF(BC155=Datos!$G$63,Datos!$G$73,IF(BC155=Datos!$G$64,Datos!$G$74,IF(BC155=Datos!$G$65,Datos!$G$75,"Revisar")))</f>
        <v>#VALUE!</v>
      </c>
      <c r="BE155" s="206">
        <f>IF(AY155=Datos!$C$65,BD155,0)</f>
        <v>0</v>
      </c>
      <c r="BF155" s="206">
        <f>IF(OR(AY155=Datos!$C$63,AY155=Datos!$C$64),BD155,0)</f>
        <v>0</v>
      </c>
      <c r="BG155" s="451"/>
      <c r="BH155" s="451"/>
      <c r="BI155" s="451"/>
      <c r="BJ155" s="451"/>
      <c r="BK155" s="455"/>
      <c r="BL155" s="458"/>
      <c r="BM155" s="461"/>
      <c r="BN155" s="207"/>
      <c r="BO155" s="207"/>
      <c r="BP155" s="207"/>
      <c r="BQ155" s="207"/>
      <c r="BR155" s="208"/>
    </row>
    <row r="156" spans="1:70" s="138" customFormat="1" ht="186.65" customHeight="1" x14ac:dyDescent="0.3">
      <c r="A156" s="493">
        <v>2</v>
      </c>
      <c r="B156" s="494" t="s">
        <v>427</v>
      </c>
      <c r="C156" s="414" t="s">
        <v>428</v>
      </c>
      <c r="D156" s="459" t="s">
        <v>428</v>
      </c>
      <c r="E156" s="495" t="s">
        <v>352</v>
      </c>
      <c r="F156" s="459" t="s">
        <v>5</v>
      </c>
      <c r="G156" s="488" t="s">
        <v>93</v>
      </c>
      <c r="H156" s="488" t="s">
        <v>94</v>
      </c>
      <c r="I156" s="488" t="s">
        <v>437</v>
      </c>
      <c r="J156" s="488" t="s">
        <v>438</v>
      </c>
      <c r="K156" s="488" t="s">
        <v>439</v>
      </c>
      <c r="L156" s="496" t="str">
        <f>CONCATENATE(I156," ",J156," ",K156)</f>
        <v>Posibilidad de afectación  reputacional por registro incorrecto de los hechos económicos en el sistema financiero debido al reconocimiento contable inadecuado o duplicado</v>
      </c>
      <c r="M156" s="488" t="s">
        <v>98</v>
      </c>
      <c r="N156" s="488" t="s">
        <v>99</v>
      </c>
      <c r="O156" s="488" t="s">
        <v>100</v>
      </c>
      <c r="P156" s="488" t="s">
        <v>116</v>
      </c>
      <c r="Q156" s="488"/>
      <c r="R156" s="488"/>
      <c r="S156" s="488"/>
      <c r="T156" s="488"/>
      <c r="U156" s="488"/>
      <c r="V156" s="488"/>
      <c r="W156" s="488"/>
      <c r="X156" s="488"/>
      <c r="Y156" s="488"/>
      <c r="Z156" s="488"/>
      <c r="AA156" s="488"/>
      <c r="AB156" s="488"/>
      <c r="AC156" s="488"/>
      <c r="AD156" s="488"/>
      <c r="AE156" s="488"/>
      <c r="AF156" s="488"/>
      <c r="AG156" s="488"/>
      <c r="AH156" s="488"/>
      <c r="AI156" s="488"/>
      <c r="AJ156" s="489">
        <f>COUNTIF(Q156:AI159,"Si")</f>
        <v>0</v>
      </c>
      <c r="AK156" s="490">
        <f>IF((COUNTIF(P156:AI159,"Si"))&lt;=0,0,(IF((COUNTIF(P156:AI159,"Si"))&lt;=5,3,(IF(COUNTIF(P156:AI159,"Si")&lt;=11,4,5)))))</f>
        <v>0</v>
      </c>
      <c r="AL156" s="490">
        <f>IF((COUNTIF(P156:AI159,"Si"))&lt;=0,0,(IF((COUNTIF(P156:AI159,"Si"))&lt;=5,"MODERADO",(IF(COUNTIF(P156:AI159,"Si")&lt;=11,"ALTO","EXTREMO")))))</f>
        <v>0</v>
      </c>
      <c r="AM156" s="489">
        <v>12</v>
      </c>
      <c r="AN156" s="489"/>
      <c r="AO156" s="489" t="str">
        <f t="shared" ref="AO156" si="80">IF(AN156="Rara vez",1,(IF(AN156="Improbable",2,(IF(AN156="Posible",3,IF(AN156="Probable",4,IF(AN156="Seguro",5,"Revisar")))))))</f>
        <v>Revisar</v>
      </c>
      <c r="AP156" s="449">
        <f t="shared" ref="AP156" si="81">IF(F156="Corrupción",AO156,IF(AM156&lt;=2,1,IF(AM156&lt;=24,2,IF(AM156&lt;=500,3,IF(AM156&lt;=5000,4,IF(AM156&gt;5000,5,"Revisar"))))))</f>
        <v>2</v>
      </c>
      <c r="AQ156" s="449" t="str">
        <f t="shared" ref="AQ156" si="82">IF(F156="Corrupción",(IF(AP156=1,"Rara Vez",IF(AP156=2,"Improbable",IF(AP156=3,"Posible",IF(AP156=4,"Probable",IF(AP156=5,"Seguro","Revisar")))))),IF(AP156=1,"Muy Baja",IF(AP156=2,"Baja",IF(AP156=3,"Media",IF(AP156=4,"Alta","Muy Alta")))))</f>
        <v>Baja</v>
      </c>
      <c r="AR156" s="449">
        <f>IF(F156="Corrupción",AK156,(ROUND(((VLOOKUP(N156,Datos!$B$25:$C$29,2,FALSE)*Datos!$B$32)+(VLOOKUP(O156,Datos!$B$25:$C$29,2,FALSE)*Datos!$C$32)+(VLOOKUP(P156,Datos!$B$25:$C$29,2,FALSE)*Datos!$D$32))*5,0)))</f>
        <v>2</v>
      </c>
      <c r="AS156" s="449" t="str">
        <f>IF(AR156=1,"Insignificante",IF(AR156=2,"Menor",IF(AR156=3,"Moderado",IF(AR156=4,"Mayor","Catastrófico"))))</f>
        <v>Menor</v>
      </c>
      <c r="AT156" s="643">
        <f>_xlfn.NUMBERVALUE(CONCATENATE(AP156,AR156),"##")</f>
        <v>22</v>
      </c>
      <c r="AU156" s="487" t="str">
        <f>VLOOKUP(AT156,Datos!$I$37:$J$61,2,FALSE)</f>
        <v>MODERADO</v>
      </c>
      <c r="AV156" s="215" t="s">
        <v>440</v>
      </c>
      <c r="AW156" s="216" t="s">
        <v>441</v>
      </c>
      <c r="AX156" s="216" t="s">
        <v>442</v>
      </c>
      <c r="AY156" s="217" t="s">
        <v>120</v>
      </c>
      <c r="AZ156" s="217" t="s">
        <v>105</v>
      </c>
      <c r="BA156" s="217" t="s">
        <v>106</v>
      </c>
      <c r="BB156" s="217" t="s">
        <v>148</v>
      </c>
      <c r="BC156" s="214" t="s">
        <v>108</v>
      </c>
      <c r="BD156" s="218">
        <f>IF(AY156=Datos!$C$63,Datos!$C$73,IF(AY156=Datos!$C$64,Datos!$C$74,IF(AY156=Datos!$C$65,Datos!$C$75,"Revisar")))+IF(AZ156=Datos!$D$63,Datos!$D$73,IF(AZ156=Datos!$D$64,Datos!$D$74,"Revisar"))+IF(BA156=Datos!$E$63,Datos!$E$73,IF(BA156=Datos!$E$64,Datos!$E$74,"Revisar"))+IF(BC156=Datos!$G$63,Datos!$G$73,IF(BC156=Datos!$G$64,Datos!$G$74,IF(BC156=Datos!$G$65,Datos!$G$75,"Revisar")))</f>
        <v>0.54999999999999993</v>
      </c>
      <c r="BE156" s="218">
        <f>IF(AY156=Datos!$C$65,BD156,0)</f>
        <v>0</v>
      </c>
      <c r="BF156" s="218">
        <f>IF(OR(AY156=Datos!$C$63,AY156=Datos!$C$64),BD156,0)</f>
        <v>0.54999999999999993</v>
      </c>
      <c r="BG156" s="449">
        <f>IF(ROUND(AP156-SUM(BF156:BF159),0)&lt;=0,1,ROUND(AP156-SUM(BF156:BF159),0))</f>
        <v>1</v>
      </c>
      <c r="BH156" s="449" t="str">
        <f>IF(F156="Corrupción",(IF(BG156=1,"Rara Vez",IF(BG156=2,"Improbable",IF(BG156=3,"Posible",IF(BG156=4,"Probable","Seguro"))))),IF(BG156=1,"Muy Baja",IF(BG156=2,"Baja",IF(BG156=3,"Media",IF(BG156=4,"Alta","Muy Alta")))))</f>
        <v>Muy Baja</v>
      </c>
      <c r="BI156" s="449">
        <f>ROUND(AR156-SUM(BE156:BE159),0)</f>
        <v>2</v>
      </c>
      <c r="BJ156" s="449" t="str">
        <f>IF(BI156=1,"Insignificante",IF(BI156=2,"Menor",IF(BI156=3,"Moderado",IF(BI156=4,"Mayor","Catastrófico"))))</f>
        <v>Menor</v>
      </c>
      <c r="BK156" s="453">
        <f>_xlfn.NUMBERVALUE(CONCATENATE(BG156,BI156),"##")</f>
        <v>12</v>
      </c>
      <c r="BL156" s="456" t="str">
        <f>+VLOOKUP(BK156,Datos!$I$37:$J$65,2,FALSE)</f>
        <v>BAJO</v>
      </c>
      <c r="BM156" s="459" t="s">
        <v>122</v>
      </c>
      <c r="BN156" s="231"/>
      <c r="BO156" s="415"/>
      <c r="BP156" s="214"/>
      <c r="BQ156" s="214"/>
      <c r="BR156" s="232"/>
    </row>
    <row r="157" spans="1:70" ht="15.5" x14ac:dyDescent="0.35">
      <c r="A157" s="472"/>
      <c r="B157" s="475"/>
      <c r="C157" s="414" t="s">
        <v>428</v>
      </c>
      <c r="D157" s="460"/>
      <c r="E157" s="479"/>
      <c r="F157" s="460"/>
      <c r="G157" s="463"/>
      <c r="H157" s="463"/>
      <c r="I157" s="463"/>
      <c r="J157" s="463"/>
      <c r="K157" s="463"/>
      <c r="L157" s="485"/>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c r="AI157" s="463"/>
      <c r="AJ157" s="466"/>
      <c r="AK157" s="469"/>
      <c r="AL157" s="469"/>
      <c r="AM157" s="466"/>
      <c r="AN157" s="466"/>
      <c r="AO157" s="466"/>
      <c r="AP157" s="450"/>
      <c r="AQ157" s="450"/>
      <c r="AR157" s="450"/>
      <c r="AS157" s="450"/>
      <c r="AT157" s="498"/>
      <c r="AU157" s="447"/>
      <c r="AV157" s="192"/>
      <c r="AW157" s="193"/>
      <c r="AX157" s="193"/>
      <c r="AY157" s="194"/>
      <c r="AZ157" s="194"/>
      <c r="BA157" s="194"/>
      <c r="BB157" s="194"/>
      <c r="BC157" s="191"/>
      <c r="BD157" s="195" t="e">
        <f>IF(AY157=Datos!$C$63,Datos!$C$73,IF(AY157=Datos!$C$64,Datos!$C$74,IF(AY157=Datos!$C$65,Datos!$C$75,"Revisar")))+IF(AZ157=Datos!$D$63,Datos!$D$73,IF(AZ157=Datos!$D$64,Datos!$D$74,"Revisar"))+IF(BA157=Datos!$E$63,Datos!$E$73,IF(BA157=Datos!$E$64,Datos!$E$74,"Revisar"))+IF(BC157=Datos!$G$63,Datos!$G$73,IF(BC157=Datos!$G$64,Datos!$G$74,IF(BC157=Datos!$G$65,Datos!$G$75,"Revisar")))</f>
        <v>#VALUE!</v>
      </c>
      <c r="BE157" s="195">
        <f>IF(AY157=Datos!$C$65,BD157,0)</f>
        <v>0</v>
      </c>
      <c r="BF157" s="195">
        <f>IF(OR(AY157=Datos!$C$63,AY157=Datos!$C$64),BD157,0)</f>
        <v>0</v>
      </c>
      <c r="BG157" s="450"/>
      <c r="BH157" s="450"/>
      <c r="BI157" s="450"/>
      <c r="BJ157" s="450"/>
      <c r="BK157" s="454"/>
      <c r="BL157" s="457"/>
      <c r="BM157" s="460"/>
      <c r="BN157" s="196"/>
      <c r="BO157" s="191"/>
      <c r="BP157" s="191"/>
      <c r="BQ157" s="191"/>
      <c r="BR157" s="197"/>
    </row>
    <row r="158" spans="1:70" ht="15.5" x14ac:dyDescent="0.35">
      <c r="A158" s="472"/>
      <c r="B158" s="475"/>
      <c r="C158" s="414" t="s">
        <v>428</v>
      </c>
      <c r="D158" s="460"/>
      <c r="E158" s="479"/>
      <c r="F158" s="460"/>
      <c r="G158" s="463"/>
      <c r="H158" s="463"/>
      <c r="I158" s="463"/>
      <c r="J158" s="463"/>
      <c r="K158" s="463"/>
      <c r="L158" s="485"/>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6"/>
      <c r="AK158" s="469"/>
      <c r="AL158" s="469"/>
      <c r="AM158" s="466"/>
      <c r="AN158" s="466"/>
      <c r="AO158" s="466"/>
      <c r="AP158" s="450"/>
      <c r="AQ158" s="450"/>
      <c r="AR158" s="450"/>
      <c r="AS158" s="450"/>
      <c r="AT158" s="498"/>
      <c r="AU158" s="447"/>
      <c r="AV158" s="199"/>
      <c r="AW158" s="193"/>
      <c r="AX158" s="193"/>
      <c r="AY158" s="194"/>
      <c r="AZ158" s="194"/>
      <c r="BA158" s="194"/>
      <c r="BB158" s="194"/>
      <c r="BC158" s="191"/>
      <c r="BD158" s="195" t="e">
        <f>IF(AY158=Datos!$C$63,Datos!$C$73,IF(AY158=Datos!$C$64,Datos!$C$74,IF(AY158=Datos!$C$65,Datos!$C$75,"Revisar")))+IF(AZ158=Datos!$D$63,Datos!$D$73,IF(AZ158=Datos!$D$64,Datos!$D$74,"Revisar"))+IF(BA158=Datos!$E$63,Datos!$E$73,IF(BA158=Datos!$E$64,Datos!$E$74,"Revisar"))+IF(BC158=Datos!$G$63,Datos!$G$73,IF(BC158=Datos!$G$64,Datos!$G$74,IF(BC158=Datos!$G$65,Datos!$G$75,"Revisar")))</f>
        <v>#VALUE!</v>
      </c>
      <c r="BE158" s="195">
        <f>IF(AY158=Datos!$C$65,BD158,0)</f>
        <v>0</v>
      </c>
      <c r="BF158" s="195">
        <f>IF(OR(AY158=Datos!$C$63,AY158=Datos!$C$64),BD158,0)</f>
        <v>0</v>
      </c>
      <c r="BG158" s="450"/>
      <c r="BH158" s="450"/>
      <c r="BI158" s="450"/>
      <c r="BJ158" s="450"/>
      <c r="BK158" s="454"/>
      <c r="BL158" s="457"/>
      <c r="BM158" s="460"/>
      <c r="BN158" s="200"/>
      <c r="BO158" s="200"/>
      <c r="BP158" s="200"/>
      <c r="BQ158" s="200"/>
      <c r="BR158" s="201"/>
    </row>
    <row r="159" spans="1:70" ht="16" thickBot="1" x14ac:dyDescent="0.4">
      <c r="A159" s="473"/>
      <c r="B159" s="476"/>
      <c r="C159" s="414" t="s">
        <v>428</v>
      </c>
      <c r="D159" s="461"/>
      <c r="E159" s="480"/>
      <c r="F159" s="461"/>
      <c r="G159" s="464"/>
      <c r="H159" s="464"/>
      <c r="I159" s="464"/>
      <c r="J159" s="464"/>
      <c r="K159" s="464"/>
      <c r="L159" s="486"/>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7"/>
      <c r="AK159" s="470"/>
      <c r="AL159" s="470"/>
      <c r="AM159" s="467"/>
      <c r="AN159" s="467"/>
      <c r="AO159" s="467"/>
      <c r="AP159" s="451"/>
      <c r="AQ159" s="451"/>
      <c r="AR159" s="451"/>
      <c r="AS159" s="451"/>
      <c r="AT159" s="499"/>
      <c r="AU159" s="448"/>
      <c r="AV159" s="203"/>
      <c r="AW159" s="204"/>
      <c r="AX159" s="204"/>
      <c r="AY159" s="205"/>
      <c r="AZ159" s="205"/>
      <c r="BA159" s="205"/>
      <c r="BB159" s="205"/>
      <c r="BC159" s="202"/>
      <c r="BD159" s="206" t="e">
        <f>IF(AY159=Datos!$C$63,Datos!$C$73,IF(AY159=Datos!$C$64,Datos!$C$74,IF(AY159=Datos!$C$65,Datos!$C$75,"Revisar")))+IF(AZ159=Datos!$D$63,Datos!$D$73,IF(AZ159=Datos!$D$64,Datos!$D$74,"Revisar"))+IF(BA159=Datos!$E$63,Datos!$E$73,IF(BA159=Datos!$E$64,Datos!$E$74,"Revisar"))+IF(BC159=Datos!$G$63,Datos!$G$73,IF(BC159=Datos!$G$64,Datos!$G$74,IF(BC159=Datos!$G$65,Datos!$G$75,"Revisar")))</f>
        <v>#VALUE!</v>
      </c>
      <c r="BE159" s="206">
        <f>IF(AY159=Datos!$C$65,BD159,0)</f>
        <v>0</v>
      </c>
      <c r="BF159" s="206">
        <f>IF(OR(AY159=Datos!$C$63,AY159=Datos!$C$64),BD159,0)</f>
        <v>0</v>
      </c>
      <c r="BG159" s="451"/>
      <c r="BH159" s="451"/>
      <c r="BI159" s="451"/>
      <c r="BJ159" s="451"/>
      <c r="BK159" s="455"/>
      <c r="BL159" s="458"/>
      <c r="BM159" s="461"/>
      <c r="BN159" s="207"/>
      <c r="BO159" s="207"/>
      <c r="BP159" s="207"/>
      <c r="BQ159" s="207"/>
      <c r="BR159" s="208"/>
    </row>
    <row r="160" spans="1:70" s="350" customFormat="1" ht="241" customHeight="1" x14ac:dyDescent="0.3">
      <c r="A160" s="493">
        <v>3</v>
      </c>
      <c r="B160" s="494" t="s">
        <v>427</v>
      </c>
      <c r="C160" s="414" t="s">
        <v>428</v>
      </c>
      <c r="D160" s="459" t="s">
        <v>428</v>
      </c>
      <c r="E160" s="495" t="s">
        <v>352</v>
      </c>
      <c r="F160" s="459" t="s">
        <v>2</v>
      </c>
      <c r="G160" s="488" t="s">
        <v>151</v>
      </c>
      <c r="H160" s="488" t="s">
        <v>219</v>
      </c>
      <c r="I160" s="488" t="s">
        <v>443</v>
      </c>
      <c r="J160" s="488" t="s">
        <v>444</v>
      </c>
      <c r="K160" s="488" t="s">
        <v>445</v>
      </c>
      <c r="L160" s="496" t="str">
        <f>CONCATENATE(I160," ",J160," ",K160)</f>
        <v>Posibillidad de recibir o solicitar cualquier dádiva en la caja menor   por desviación de los recursos asignados, debido a intereses particulares y presiones de terceros</v>
      </c>
      <c r="M160" s="488" t="s">
        <v>156</v>
      </c>
      <c r="N160" s="488"/>
      <c r="O160" s="488"/>
      <c r="P160" s="488"/>
      <c r="Q160" s="488" t="s">
        <v>157</v>
      </c>
      <c r="R160" s="488" t="s">
        <v>157</v>
      </c>
      <c r="S160" s="488" t="s">
        <v>158</v>
      </c>
      <c r="T160" s="488" t="s">
        <v>158</v>
      </c>
      <c r="U160" s="488" t="s">
        <v>158</v>
      </c>
      <c r="V160" s="488" t="s">
        <v>157</v>
      </c>
      <c r="W160" s="488" t="s">
        <v>158</v>
      </c>
      <c r="X160" s="488" t="s">
        <v>158</v>
      </c>
      <c r="Y160" s="488" t="s">
        <v>158</v>
      </c>
      <c r="Z160" s="488" t="s">
        <v>157</v>
      </c>
      <c r="AA160" s="488" t="s">
        <v>157</v>
      </c>
      <c r="AB160" s="488" t="s">
        <v>157</v>
      </c>
      <c r="AC160" s="488" t="s">
        <v>157</v>
      </c>
      <c r="AD160" s="488" t="s">
        <v>157</v>
      </c>
      <c r="AE160" s="488" t="s">
        <v>158</v>
      </c>
      <c r="AF160" s="488" t="s">
        <v>158</v>
      </c>
      <c r="AG160" s="488" t="s">
        <v>158</v>
      </c>
      <c r="AH160" s="488" t="s">
        <v>158</v>
      </c>
      <c r="AI160" s="488" t="s">
        <v>158</v>
      </c>
      <c r="AJ160" s="644">
        <f>COUNTIF(Q160:AI163,"Si")</f>
        <v>8</v>
      </c>
      <c r="AK160" s="646">
        <f>IF((COUNTIF(P160:AI163,"Si"))&lt;=0,0,(IF((COUNTIF(P160:AI163,"Si"))&lt;=5,3,(IF(COUNTIF(P160:AI163,"Si")&lt;=11,4,5)))))</f>
        <v>4</v>
      </c>
      <c r="AL160" s="646" t="str">
        <f>IF((COUNTIF(P160:AI163,"Si"))&lt;=0,0,(IF((COUNTIF(P160:AI163,"Si"))&lt;=5,"MODERADO",(IF(COUNTIF(P160:AI163,"Si")&lt;=11,"ALTO","EXTREMO")))))</f>
        <v>ALTO</v>
      </c>
      <c r="AM160" s="644"/>
      <c r="AN160" s="489" t="s">
        <v>446</v>
      </c>
      <c r="AO160" s="489">
        <f t="shared" ref="AO160" si="83">IF(AN160="Rara vez",1,(IF(AN160="Improbable",2,(IF(AN160="Posible",3,IF(AN160="Probable",4,IF(AN160="Seguro",5,"Revisar")))))))</f>
        <v>3</v>
      </c>
      <c r="AP160" s="449">
        <f t="shared" ref="AP160" si="84">IF(F160="Corrupción",AO160,IF(AM160&lt;=2,1,IF(AM160&lt;=24,2,IF(AM160&lt;=500,3,IF(AM160&lt;=5000,4,IF(AM160&gt;5000,5,"Revisar"))))))</f>
        <v>3</v>
      </c>
      <c r="AQ160" s="449" t="str">
        <f t="shared" ref="AQ160" si="85">IF(F160="Corrupción",(IF(AP160=1,"Rara Vez",IF(AP160=2,"Improbable",IF(AP160=3,"Posible",IF(AP160=4,"Probable",IF(AP160=5,"Seguro","Revisar")))))),IF(AP160=1,"Muy Baja",IF(AP160=2,"Baja",IF(AP160=3,"Media",IF(AP160=4,"Alta","Muy Alta")))))</f>
        <v>Posible</v>
      </c>
      <c r="AR160" s="449">
        <f>IF(F160="Corrupción",AK160,(ROUND(((VLOOKUP(N160,Datos!$B$25:$C$29,2,FALSE)*Datos!$B$32)+(VLOOKUP(O160,Datos!$B$25:$C$29,2,FALSE)*Datos!$C$32)+(VLOOKUP(P160,Datos!$B$25:$C$29,2,FALSE)*Datos!$D$32))*5,0)))</f>
        <v>4</v>
      </c>
      <c r="AS160" s="449" t="str">
        <f>IF(AR160=1,"Insignificante",IF(AR160=2,"Menor",IF(AR160=3,"Moderado",IF(AR160=4,"Mayor","Catastrófico"))))</f>
        <v>Mayor</v>
      </c>
      <c r="AT160" s="643">
        <f>_xlfn.NUMBERVALUE(CONCATENATE(AP160,AR160),"##")</f>
        <v>34</v>
      </c>
      <c r="AU160" s="487" t="str">
        <f>VLOOKUP(AT160,Datos!$I$37:$J$61,2,FALSE)</f>
        <v>ALTO</v>
      </c>
      <c r="AV160" s="215" t="s">
        <v>447</v>
      </c>
      <c r="AW160" s="216" t="s">
        <v>448</v>
      </c>
      <c r="AX160" s="216" t="s">
        <v>449</v>
      </c>
      <c r="AY160" s="217" t="s">
        <v>120</v>
      </c>
      <c r="AZ160" s="217" t="s">
        <v>105</v>
      </c>
      <c r="BA160" s="217" t="s">
        <v>106</v>
      </c>
      <c r="BB160" s="217" t="s">
        <v>148</v>
      </c>
      <c r="BC160" s="214" t="s">
        <v>108</v>
      </c>
      <c r="BD160" s="416">
        <f>IF(AY160=Datos!$C$63,Datos!$C$73,IF(AY160=Datos!$C$64,Datos!$C$74,IF(AY160=Datos!$C$65,Datos!$C$75,"Revisar")))+IF(AZ160=Datos!$D$63,Datos!$D$73,IF(AZ160=Datos!$D$64,Datos!$D$74,"Revisar"))+IF(BA160=Datos!$E$63,Datos!$E$73,IF(BA160=Datos!$E$64,Datos!$E$74,"Revisar"))+IF(BC160=Datos!$G$63,Datos!$G$73,IF(BC160=Datos!$G$64,Datos!$G$74,IF(BC160=Datos!$G$65,Datos!$G$75,"Revisar")))</f>
        <v>0.54999999999999993</v>
      </c>
      <c r="BE160" s="416">
        <f>IF(AY160=Datos!$C$65,BD160,0)</f>
        <v>0</v>
      </c>
      <c r="BF160" s="416">
        <f>IF(OR(AY160=Datos!$C$63,AY160=Datos!$C$64),BD160,0)</f>
        <v>0.54999999999999993</v>
      </c>
      <c r="BG160" s="449">
        <f>IF(ROUND(AP160-SUM(BF160:BF163),0)&lt;=0,1,ROUND(AP160-SUM(BF160:BF163),0))</f>
        <v>2</v>
      </c>
      <c r="BH160" s="449" t="str">
        <f>IF(F160="Corrupción",(IF(BG160=1,"Rara Vez",IF(BG160=2,"Improbable",IF(BG160=3,"Posible",IF(BG160=4,"Probable","Seguro"))))),IF(BG160=1,"Muy Baja",IF(BG160=2,"Baja",IF(BG160=3,"Media",IF(BG160=4,"Alta","Muy Alta")))))</f>
        <v>Improbable</v>
      </c>
      <c r="BI160" s="449">
        <f>ROUND(AR160-SUM(BE160:BE163),0)</f>
        <v>4</v>
      </c>
      <c r="BJ160" s="449" t="str">
        <f>IF(BI160=1,"Insignificante",IF(BI160=2,"Menor",IF(BI160=3,"Moderado",IF(BI160=4,"Mayor","Catastrófico"))))</f>
        <v>Mayor</v>
      </c>
      <c r="BK160" s="453">
        <f>_xlfn.NUMBERVALUE(CONCATENATE(BG160,BI160),"##")</f>
        <v>24</v>
      </c>
      <c r="BL160" s="456" t="str">
        <f>+VLOOKUP(BK160,Datos!$I$37:$J$65,2,FALSE)</f>
        <v>ALTO</v>
      </c>
      <c r="BM160" s="459" t="s">
        <v>109</v>
      </c>
      <c r="BN160" s="417" t="s">
        <v>450</v>
      </c>
      <c r="BO160" s="214" t="s">
        <v>451</v>
      </c>
      <c r="BP160" s="223">
        <v>45873</v>
      </c>
      <c r="BQ160" s="223">
        <v>45912</v>
      </c>
      <c r="BR160" s="232" t="s">
        <v>452</v>
      </c>
    </row>
    <row r="161" spans="1:70" s="353" customFormat="1" ht="139.5" x14ac:dyDescent="0.35">
      <c r="A161" s="472"/>
      <c r="B161" s="475"/>
      <c r="C161" s="414" t="s">
        <v>428</v>
      </c>
      <c r="D161" s="460"/>
      <c r="E161" s="479"/>
      <c r="F161" s="460"/>
      <c r="G161" s="463"/>
      <c r="H161" s="463"/>
      <c r="I161" s="463"/>
      <c r="J161" s="463"/>
      <c r="K161" s="463"/>
      <c r="L161" s="485"/>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c r="AI161" s="463"/>
      <c r="AJ161" s="626"/>
      <c r="AK161" s="629"/>
      <c r="AL161" s="629"/>
      <c r="AM161" s="626"/>
      <c r="AN161" s="466"/>
      <c r="AO161" s="466"/>
      <c r="AP161" s="450"/>
      <c r="AQ161" s="450"/>
      <c r="AR161" s="450"/>
      <c r="AS161" s="450"/>
      <c r="AT161" s="498"/>
      <c r="AU161" s="447"/>
      <c r="AV161" s="378"/>
      <c r="AW161" s="379"/>
      <c r="AX161" s="379"/>
      <c r="AY161" s="194"/>
      <c r="AZ161" s="194"/>
      <c r="BA161" s="194"/>
      <c r="BB161" s="194"/>
      <c r="BC161" s="191"/>
      <c r="BD161" s="352" t="e">
        <f>IF(AY161=Datos!$C$63,Datos!$C$73,IF(AY161=Datos!$C$64,Datos!$C$74,IF(AY161=Datos!$C$65,Datos!$C$75,"Revisar")))+IF(AZ161=Datos!$D$63,Datos!$D$73,IF(AZ161=Datos!$D$64,Datos!$D$74,"Revisar"))+IF(BA161=Datos!$E$63,Datos!$E$73,IF(BA161=Datos!$E$64,Datos!$E$74,"Revisar"))+IF(BC161=Datos!$G$63,Datos!$G$73,IF(BC161=Datos!$G$64,Datos!$G$74,IF(BC161=Datos!$G$65,Datos!$G$75,"Revisar")))</f>
        <v>#VALUE!</v>
      </c>
      <c r="BE161" s="352">
        <f>IF(AY161=Datos!$C$65,BD161,0)</f>
        <v>0</v>
      </c>
      <c r="BF161" s="352">
        <f>IF(OR(AY161=Datos!$C$63,AY161=Datos!$C$64),BD161,0)</f>
        <v>0</v>
      </c>
      <c r="BG161" s="450"/>
      <c r="BH161" s="450"/>
      <c r="BI161" s="450"/>
      <c r="BJ161" s="450"/>
      <c r="BK161" s="454"/>
      <c r="BL161" s="457"/>
      <c r="BM161" s="460"/>
      <c r="BN161" s="196" t="s">
        <v>453</v>
      </c>
      <c r="BO161" s="191" t="s">
        <v>454</v>
      </c>
      <c r="BP161" s="228">
        <v>45873</v>
      </c>
      <c r="BQ161" s="228">
        <v>45989</v>
      </c>
      <c r="BR161" s="197" t="s">
        <v>455</v>
      </c>
    </row>
    <row r="162" spans="1:70" s="363" customFormat="1" ht="15.5" x14ac:dyDescent="0.35">
      <c r="A162" s="472"/>
      <c r="B162" s="475"/>
      <c r="C162" s="414" t="s">
        <v>428</v>
      </c>
      <c r="D162" s="460"/>
      <c r="E162" s="479"/>
      <c r="F162" s="460"/>
      <c r="G162" s="463"/>
      <c r="H162" s="463"/>
      <c r="I162" s="463"/>
      <c r="J162" s="463"/>
      <c r="K162" s="463"/>
      <c r="L162" s="485"/>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626"/>
      <c r="AK162" s="629"/>
      <c r="AL162" s="629"/>
      <c r="AM162" s="626"/>
      <c r="AN162" s="466"/>
      <c r="AO162" s="466"/>
      <c r="AP162" s="450"/>
      <c r="AQ162" s="450"/>
      <c r="AR162" s="450"/>
      <c r="AS162" s="450"/>
      <c r="AT162" s="498"/>
      <c r="AU162" s="447"/>
      <c r="AV162" s="199"/>
      <c r="AW162" s="193"/>
      <c r="AX162" s="418"/>
      <c r="AY162" s="380"/>
      <c r="AZ162" s="380"/>
      <c r="BA162" s="380"/>
      <c r="BB162" s="380"/>
      <c r="BC162" s="351"/>
      <c r="BD162" s="381" t="e">
        <f>IF(AY162=Datos!$C$63,Datos!$C$73,IF(AY162=Datos!$C$64,Datos!$C$74,IF(AY162=Datos!$C$65,Datos!$C$75,"Revisar")))+IF(AZ162=Datos!$D$63,Datos!$D$73,IF(AZ162=Datos!$D$64,Datos!$D$74,"Revisar"))+IF(BA162=Datos!$E$63,Datos!$E$73,IF(BA162=Datos!$E$64,Datos!$E$74,"Revisar"))+IF(BC162=Datos!$G$63,Datos!$G$73,IF(BC162=Datos!$G$64,Datos!$G$74,IF(BC162=Datos!$G$65,Datos!$G$75,"Revisar")))</f>
        <v>#VALUE!</v>
      </c>
      <c r="BE162" s="381">
        <f>IF(AY162=Datos!$C$65,BD162,0)</f>
        <v>0</v>
      </c>
      <c r="BF162" s="381">
        <f>IF(OR(AY162=Datos!$C$63,AY162=Datos!$C$64),BD162,0)</f>
        <v>0</v>
      </c>
      <c r="BG162" s="450"/>
      <c r="BH162" s="450"/>
      <c r="BI162" s="450"/>
      <c r="BJ162" s="450"/>
      <c r="BK162" s="454"/>
      <c r="BL162" s="457"/>
      <c r="BM162" s="460"/>
      <c r="BN162" s="419"/>
      <c r="BO162" s="419"/>
      <c r="BP162" s="419"/>
      <c r="BQ162" s="419"/>
      <c r="BR162" s="420"/>
    </row>
    <row r="163" spans="1:70" ht="16" thickBot="1" x14ac:dyDescent="0.4">
      <c r="A163" s="473"/>
      <c r="B163" s="476"/>
      <c r="C163" s="414" t="s">
        <v>428</v>
      </c>
      <c r="D163" s="461"/>
      <c r="E163" s="480"/>
      <c r="F163" s="461"/>
      <c r="G163" s="464"/>
      <c r="H163" s="464"/>
      <c r="I163" s="464"/>
      <c r="J163" s="464"/>
      <c r="K163" s="464"/>
      <c r="L163" s="486"/>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645"/>
      <c r="AK163" s="647"/>
      <c r="AL163" s="647"/>
      <c r="AM163" s="645"/>
      <c r="AN163" s="467"/>
      <c r="AO163" s="467"/>
      <c r="AP163" s="451"/>
      <c r="AQ163" s="451"/>
      <c r="AR163" s="451"/>
      <c r="AS163" s="451"/>
      <c r="AT163" s="499"/>
      <c r="AU163" s="448"/>
      <c r="AV163" s="203"/>
      <c r="AW163" s="204"/>
      <c r="AX163" s="204"/>
      <c r="AY163" s="205"/>
      <c r="AZ163" s="205"/>
      <c r="BA163" s="205"/>
      <c r="BB163" s="205"/>
      <c r="BC163" s="202"/>
      <c r="BD163" s="206" t="e">
        <f>IF(AY163=Datos!$C$63,Datos!$C$73,IF(AY163=Datos!$C$64,Datos!$C$74,IF(AY163=Datos!$C$65,Datos!$C$75,"Revisar")))+IF(AZ163=Datos!$D$63,Datos!$D$73,IF(AZ163=Datos!$D$64,Datos!$D$74,"Revisar"))+IF(BA163=Datos!$E$63,Datos!$E$73,IF(BA163=Datos!$E$64,Datos!$E$74,"Revisar"))+IF(BC163=Datos!$G$63,Datos!$G$73,IF(BC163=Datos!$G$64,Datos!$G$74,IF(BC163=Datos!$G$65,Datos!$G$75,"Revisar")))</f>
        <v>#VALUE!</v>
      </c>
      <c r="BE163" s="206">
        <f>IF(AY163=Datos!$C$65,BD163,0)</f>
        <v>0</v>
      </c>
      <c r="BF163" s="206">
        <f>IF(OR(AY163=Datos!$C$63,AY163=Datos!$C$64),BD163,0)</f>
        <v>0</v>
      </c>
      <c r="BG163" s="451"/>
      <c r="BH163" s="451"/>
      <c r="BI163" s="451"/>
      <c r="BJ163" s="451"/>
      <c r="BK163" s="455"/>
      <c r="BL163" s="458"/>
      <c r="BM163" s="461"/>
      <c r="BN163" s="207"/>
      <c r="BO163" s="207"/>
      <c r="BP163" s="207"/>
      <c r="BQ163" s="207"/>
      <c r="BR163" s="208"/>
    </row>
    <row r="164" spans="1:70" s="350" customFormat="1" ht="231" customHeight="1" x14ac:dyDescent="0.3">
      <c r="A164" s="471">
        <v>4</v>
      </c>
      <c r="B164" s="474" t="s">
        <v>427</v>
      </c>
      <c r="C164" s="414" t="s">
        <v>428</v>
      </c>
      <c r="D164" s="477" t="s">
        <v>428</v>
      </c>
      <c r="E164" s="478" t="s">
        <v>352</v>
      </c>
      <c r="F164" s="477" t="s">
        <v>4</v>
      </c>
      <c r="G164" s="462" t="s">
        <v>93</v>
      </c>
      <c r="H164" s="462" t="s">
        <v>94</v>
      </c>
      <c r="I164" s="462" t="s">
        <v>456</v>
      </c>
      <c r="J164" s="462" t="s">
        <v>457</v>
      </c>
      <c r="K164" s="462" t="s">
        <v>458</v>
      </c>
      <c r="L164" s="484" t="str">
        <f>CONCATENATE(I164," ",J164," ",K164)</f>
        <v xml:space="preserve">Posibilidad efecto dañoso sobre interéses patrimoniales de naturaleza pública,  por incurrir en pagos extemporáneos en la presentación de la declaraciones de impuestos nacionales y distritales debido a la inobservancia de las fechas dispuestas en los calendarios tributarios </v>
      </c>
      <c r="M164" s="462" t="s">
        <v>98</v>
      </c>
      <c r="N164" s="462" t="s">
        <v>99</v>
      </c>
      <c r="O164" s="462" t="s">
        <v>99</v>
      </c>
      <c r="P164" s="462" t="s">
        <v>99</v>
      </c>
      <c r="Q164" s="462"/>
      <c r="R164" s="462"/>
      <c r="S164" s="462"/>
      <c r="T164" s="462"/>
      <c r="U164" s="462"/>
      <c r="V164" s="462"/>
      <c r="W164" s="462"/>
      <c r="X164" s="462"/>
      <c r="Y164" s="462"/>
      <c r="Z164" s="462"/>
      <c r="AA164" s="462"/>
      <c r="AB164" s="462"/>
      <c r="AC164" s="462"/>
      <c r="AD164" s="462"/>
      <c r="AE164" s="462"/>
      <c r="AF164" s="462"/>
      <c r="AG164" s="462"/>
      <c r="AH164" s="462"/>
      <c r="AI164" s="462"/>
      <c r="AJ164" s="465">
        <f>COUNTIF(Q164:AI167,"Si")</f>
        <v>0</v>
      </c>
      <c r="AK164" s="468">
        <f>IF((COUNTIF(P164:AI167,"Si"))&lt;=0,0,(IF((COUNTIF(P164:AI167,"Si"))&lt;=5,3,(IF(COUNTIF(P164:AI167,"Si")&lt;=11,4,5)))))</f>
        <v>0</v>
      </c>
      <c r="AL164" s="468">
        <f>IF((COUNTIF(P164:AI167,"Si"))&lt;=0,0,(IF((COUNTIF(P164:AI167,"Si"))&lt;=5,"MODERADO",(IF(COUNTIF(P164:AI167,"Si")&lt;=11,"ALTO","EXTREMO")))))</f>
        <v>0</v>
      </c>
      <c r="AM164" s="465">
        <v>18</v>
      </c>
      <c r="AN164" s="465"/>
      <c r="AO164" s="465" t="str">
        <f>IF(AN164="Rara vez",1,(IF(AN164="Improbable",2,(IF(AN164="Posible",3,IF(AN164="Probable",4,IF(AN164="Seguro",5,"Revisar")))))))</f>
        <v>Revisar</v>
      </c>
      <c r="AP164" s="452">
        <f>IF(F164="Corrupción",AO164,IF(AM164&lt;=2,1,IF(AM164&lt;=24,2,IF(AM164&lt;=500,3,IF(AM164&lt;=5000,4,IF(AM164&gt;5000,5,"Revisar"))))))</f>
        <v>2</v>
      </c>
      <c r="AQ164" s="452" t="str">
        <f>IF(F164="Corrupción",(IF(AP164=1,"Rara Vez",IF(AP164=2,"Improbable",IF(AP164=3,"Posible",IF(AP164=4,"Probable",IF(AP164=5,"Seguro","Revisar")))))),IF(AP164=1,"Muy Baja",IF(AP164=2,"Baja",IF(AP164=3,"Media",IF(AP164=4,"Alta","Muy Alta")))))</f>
        <v>Baja</v>
      </c>
      <c r="AR164" s="452">
        <f>IF(F164="Corrupción",AK164,(ROUND(((VLOOKUP(N164,Datos!$B$25:$C$29,2,FALSE)*Datos!$B$32)+(VLOOKUP(O164,Datos!$B$25:$C$29,2,FALSE)*Datos!$C$32)+(VLOOKUP(P164,Datos!$B$25:$C$29,2,FALSE)*Datos!$D$32))*5,0)))</f>
        <v>1</v>
      </c>
      <c r="AS164" s="452" t="str">
        <f>IF(AR164=1,"Insignificante",IF(AR164=2,"Menor",IF(AR164=3,"Moderado",IF(AR164=4,"Mayor","Catastrófico"))))</f>
        <v>Insignificante</v>
      </c>
      <c r="AT164" s="497">
        <f>_xlfn.NUMBERVALUE(CONCATENATE(AP164,AR164),"##")</f>
        <v>21</v>
      </c>
      <c r="AU164" s="446" t="str">
        <f>VLOOKUP(AT164,Datos!$I$37:$J$61,2,FALSE)</f>
        <v>BAJO</v>
      </c>
      <c r="AV164" s="186" t="s">
        <v>459</v>
      </c>
      <c r="AW164" s="187" t="s">
        <v>460</v>
      </c>
      <c r="AX164" s="187" t="s">
        <v>461</v>
      </c>
      <c r="AY164" s="188" t="s">
        <v>104</v>
      </c>
      <c r="AZ164" s="188" t="s">
        <v>105</v>
      </c>
      <c r="BA164" s="188" t="s">
        <v>176</v>
      </c>
      <c r="BB164" s="188" t="s">
        <v>148</v>
      </c>
      <c r="BC164" s="185" t="s">
        <v>108</v>
      </c>
      <c r="BD164" s="349">
        <f>IF(AY164=Datos!$C$63,Datos!$C$73,IF(AY164=Datos!$C$64,Datos!$C$74,IF(AY164=Datos!$C$65,Datos!$C$75,"Revisar")))+IF(AZ164=Datos!$D$63,Datos!$D$73,IF(AZ164=Datos!$D$64,Datos!$D$74,"Revisar"))+IF(BA164=Datos!$E$63,Datos!$E$73,IF(BA164=Datos!$E$64,Datos!$E$74,"Revisar"))+IF(BC164=Datos!$G$63,Datos!$G$73,IF(BC164=Datos!$G$64,Datos!$G$74,IF(BC164=Datos!$G$65,Datos!$G$75,"Revisar")))</f>
        <v>0.5</v>
      </c>
      <c r="BE164" s="349">
        <f>IF(AY164=Datos!$C$65,BD164,0)</f>
        <v>0</v>
      </c>
      <c r="BF164" s="349">
        <f>IF(OR(AY164=Datos!$C$63,AY164=Datos!$C$64),BD164,0)</f>
        <v>0.5</v>
      </c>
      <c r="BG164" s="452">
        <f>IF(ROUND(AP164-SUM(BF164:BF167),0)&lt;=0,1,ROUND(AP164-SUM(BF164:BF167),0))</f>
        <v>2</v>
      </c>
      <c r="BH164" s="452" t="str">
        <f>IF(F164="Corrupción",(IF(BG164=1,"Rara Vez",IF(BG164=2,"Improbable",IF(BG164=3,"Posible",IF(BG164=4,"Probable","Seguro"))))),IF(BG164=1,"Muy Baja",IF(BG164=2,"Baja",IF(BG164=3,"Media",IF(BG164=4,"Alta","Muy Alta")))))</f>
        <v>Baja</v>
      </c>
      <c r="BI164" s="452">
        <f>ROUND(AR164-SUM(BE164:BE167),0)</f>
        <v>1</v>
      </c>
      <c r="BJ164" s="452" t="str">
        <f>IF(BI164=1,"Insignificante",IF(BI164=2,"Menor",IF(BI164=3,"Moderado",IF(BI164=4,"Mayor","Catastrófico"))))</f>
        <v>Insignificante</v>
      </c>
      <c r="BK164" s="491">
        <f>_xlfn.NUMBERVALUE(CONCATENATE(BG164,BI164),"##")</f>
        <v>21</v>
      </c>
      <c r="BL164" s="492" t="str">
        <f>+VLOOKUP(BK164,Datos!$I$37:$J$65,2,FALSE)</f>
        <v>BAJO</v>
      </c>
      <c r="BM164" s="477" t="s">
        <v>122</v>
      </c>
      <c r="BN164" s="189"/>
      <c r="BO164" s="185"/>
      <c r="BP164" s="185"/>
      <c r="BQ164" s="185"/>
      <c r="BR164" s="190"/>
    </row>
    <row r="165" spans="1:70" s="353" customFormat="1" ht="15.5" x14ac:dyDescent="0.35">
      <c r="A165" s="472"/>
      <c r="B165" s="475"/>
      <c r="C165" s="414" t="s">
        <v>428</v>
      </c>
      <c r="D165" s="460"/>
      <c r="E165" s="479"/>
      <c r="F165" s="460"/>
      <c r="G165" s="463"/>
      <c r="H165" s="463"/>
      <c r="I165" s="463"/>
      <c r="J165" s="463"/>
      <c r="K165" s="463"/>
      <c r="L165" s="485"/>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6"/>
      <c r="AK165" s="469"/>
      <c r="AL165" s="469"/>
      <c r="AM165" s="466"/>
      <c r="AN165" s="466"/>
      <c r="AO165" s="466"/>
      <c r="AP165" s="450"/>
      <c r="AQ165" s="450"/>
      <c r="AR165" s="450"/>
      <c r="AS165" s="450"/>
      <c r="AT165" s="498"/>
      <c r="AU165" s="447"/>
      <c r="AV165" s="219"/>
      <c r="AW165" s="193"/>
      <c r="AX165" s="193"/>
      <c r="AY165" s="194"/>
      <c r="AZ165" s="194"/>
      <c r="BA165" s="194"/>
      <c r="BB165" s="194"/>
      <c r="BC165" s="191"/>
      <c r="BD165" s="352" t="e">
        <f>IF(AY165=Datos!$C$63,Datos!$C$73,IF(AY165=Datos!$C$64,Datos!$C$74,IF(AY165=Datos!$C$65,Datos!$C$75,"Revisar")))+IF(AZ165=Datos!$D$63,Datos!$D$73,IF(AZ165=Datos!$D$64,Datos!$D$74,"Revisar"))+IF(BA165=Datos!$E$63,Datos!$E$73,IF(BA165=Datos!$E$64,Datos!$E$74,"Revisar"))+IF(BC165=Datos!$G$63,Datos!$G$73,IF(BC165=Datos!$G$64,Datos!$G$74,IF(BC165=Datos!$G$65,Datos!$G$75,"Revisar")))</f>
        <v>#VALUE!</v>
      </c>
      <c r="BE165" s="352">
        <f>IF(AY165=Datos!$C$65,BD165,0)</f>
        <v>0</v>
      </c>
      <c r="BF165" s="352">
        <f>IF(OR(AY165=Datos!$C$63,AY165=Datos!$C$64),BD165,0)</f>
        <v>0</v>
      </c>
      <c r="BG165" s="450"/>
      <c r="BH165" s="450"/>
      <c r="BI165" s="450"/>
      <c r="BJ165" s="450"/>
      <c r="BK165" s="454"/>
      <c r="BL165" s="457"/>
      <c r="BM165" s="460"/>
      <c r="BN165" s="196"/>
      <c r="BO165" s="191"/>
      <c r="BP165" s="191"/>
      <c r="BQ165" s="191"/>
      <c r="BR165" s="197"/>
    </row>
    <row r="166" spans="1:70" s="353" customFormat="1" ht="10.5" customHeight="1" x14ac:dyDescent="0.35">
      <c r="A166" s="472"/>
      <c r="B166" s="475"/>
      <c r="C166" s="414" t="s">
        <v>428</v>
      </c>
      <c r="D166" s="460"/>
      <c r="E166" s="479"/>
      <c r="F166" s="460"/>
      <c r="G166" s="463"/>
      <c r="H166" s="463"/>
      <c r="I166" s="463"/>
      <c r="J166" s="463"/>
      <c r="K166" s="463"/>
      <c r="L166" s="485"/>
      <c r="M166" s="463"/>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c r="AI166" s="463"/>
      <c r="AJ166" s="466"/>
      <c r="AK166" s="469"/>
      <c r="AL166" s="469"/>
      <c r="AM166" s="466"/>
      <c r="AN166" s="466"/>
      <c r="AO166" s="466"/>
      <c r="AP166" s="450"/>
      <c r="AQ166" s="450"/>
      <c r="AR166" s="450"/>
      <c r="AS166" s="450"/>
      <c r="AT166" s="498"/>
      <c r="AU166" s="447"/>
      <c r="AV166" s="219"/>
      <c r="AW166" s="193"/>
      <c r="AX166" s="193"/>
      <c r="AY166" s="194"/>
      <c r="AZ166" s="194"/>
      <c r="BA166" s="194"/>
      <c r="BB166" s="194"/>
      <c r="BC166" s="191"/>
      <c r="BD166" s="352" t="e">
        <f>IF(AY166=Datos!$C$63,Datos!$C$73,IF(AY166=Datos!$C$64,Datos!$C$74,IF(AY166=Datos!$C$65,Datos!$C$75,"Revisar")))+IF(AZ166=Datos!$D$63,Datos!$D$73,IF(AZ166=Datos!$D$64,Datos!$D$74,"Revisar"))+IF(BA166=Datos!$E$63,Datos!$E$73,IF(BA166=Datos!$E$64,Datos!$E$74,"Revisar"))+IF(BC166=Datos!$G$63,Datos!$G$73,IF(BC166=Datos!$G$64,Datos!$G$74,IF(BC166=Datos!$G$65,Datos!$G$75,"Revisar")))</f>
        <v>#VALUE!</v>
      </c>
      <c r="BE166" s="352">
        <f>IF(AY166=Datos!$C$65,BD166,0)</f>
        <v>0</v>
      </c>
      <c r="BF166" s="352">
        <f>IF(OR(AY166=Datos!$C$63,AY166=Datos!$C$64),BD166,0)</f>
        <v>0</v>
      </c>
      <c r="BG166" s="450"/>
      <c r="BH166" s="450"/>
      <c r="BI166" s="450"/>
      <c r="BJ166" s="450"/>
      <c r="BK166" s="454"/>
      <c r="BL166" s="457"/>
      <c r="BM166" s="460"/>
      <c r="BN166" s="354"/>
      <c r="BO166" s="354"/>
      <c r="BP166" s="354"/>
      <c r="BQ166" s="354"/>
      <c r="BR166" s="355"/>
    </row>
    <row r="167" spans="1:70" s="353" customFormat="1" ht="17.25" customHeight="1" thickBot="1" x14ac:dyDescent="0.4">
      <c r="A167" s="473"/>
      <c r="B167" s="476"/>
      <c r="C167" s="414" t="s">
        <v>428</v>
      </c>
      <c r="D167" s="461"/>
      <c r="E167" s="480"/>
      <c r="F167" s="461"/>
      <c r="G167" s="464"/>
      <c r="H167" s="464"/>
      <c r="I167" s="464"/>
      <c r="J167" s="464"/>
      <c r="K167" s="464"/>
      <c r="L167" s="486"/>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7"/>
      <c r="AK167" s="470"/>
      <c r="AL167" s="470"/>
      <c r="AM167" s="467"/>
      <c r="AN167" s="467"/>
      <c r="AO167" s="467"/>
      <c r="AP167" s="451"/>
      <c r="AQ167" s="451"/>
      <c r="AR167" s="451"/>
      <c r="AS167" s="451"/>
      <c r="AT167" s="499"/>
      <c r="AU167" s="448"/>
      <c r="AV167" s="234"/>
      <c r="AW167" s="204"/>
      <c r="AX167" s="204"/>
      <c r="AY167" s="205"/>
      <c r="AZ167" s="205"/>
      <c r="BA167" s="205"/>
      <c r="BB167" s="205"/>
      <c r="BC167" s="202"/>
      <c r="BD167" s="421" t="e">
        <f>IF(AY167=Datos!$C$63,Datos!$C$73,IF(AY167=Datos!$C$64,Datos!$C$74,IF(AY167=Datos!$C$65,Datos!$C$75,"Revisar")))+IF(AZ167=Datos!$D$63,Datos!$D$73,IF(AZ167=Datos!$D$64,Datos!$D$74,"Revisar"))+IF(BA167=Datos!$E$63,Datos!$E$73,IF(BA167=Datos!$E$64,Datos!$E$74,"Revisar"))+IF(BC167=Datos!$G$63,Datos!$G$73,IF(BC167=Datos!$G$64,Datos!$G$74,IF(BC167=Datos!$G$65,Datos!$G$75,"Revisar")))</f>
        <v>#VALUE!</v>
      </c>
      <c r="BE167" s="421">
        <f>IF(AY167=Datos!$C$65,BD167,0)</f>
        <v>0</v>
      </c>
      <c r="BF167" s="421">
        <f>IF(OR(AY167=Datos!$C$63,AY167=Datos!$C$64),BD167,0)</f>
        <v>0</v>
      </c>
      <c r="BG167" s="451"/>
      <c r="BH167" s="451"/>
      <c r="BI167" s="451"/>
      <c r="BJ167" s="451"/>
      <c r="BK167" s="455"/>
      <c r="BL167" s="458"/>
      <c r="BM167" s="461"/>
      <c r="BN167" s="422"/>
      <c r="BO167" s="422"/>
      <c r="BP167" s="422"/>
      <c r="BQ167" s="422"/>
      <c r="BR167" s="423"/>
    </row>
    <row r="170" spans="1:70" ht="15" customHeight="1" x14ac:dyDescent="0.35"/>
    <row r="174" spans="1:70" ht="15" customHeight="1" x14ac:dyDescent="0.35"/>
    <row r="178" ht="15" customHeight="1" x14ac:dyDescent="0.35"/>
  </sheetData>
  <autoFilter ref="A15:CA167" xr:uid="{A3E44A7B-0400-48D5-9AE5-833B766CA678}"/>
  <mergeCells count="2031">
    <mergeCell ref="BH136:BH139"/>
    <mergeCell ref="BI136:BI139"/>
    <mergeCell ref="BJ136:BJ139"/>
    <mergeCell ref="BK136:BK139"/>
    <mergeCell ref="BL136:BL139"/>
    <mergeCell ref="BM136:BM139"/>
    <mergeCell ref="AF136:AF139"/>
    <mergeCell ref="AG136:AG139"/>
    <mergeCell ref="AH136:AH139"/>
    <mergeCell ref="AI136:AI139"/>
    <mergeCell ref="AJ136:AJ139"/>
    <mergeCell ref="AK136:AK139"/>
    <mergeCell ref="AL136:AL139"/>
    <mergeCell ref="AM136:AM139"/>
    <mergeCell ref="AN136:AN139"/>
    <mergeCell ref="AO136:AO139"/>
    <mergeCell ref="AP136:AP139"/>
    <mergeCell ref="AQ136:AQ139"/>
    <mergeCell ref="AR136:AR139"/>
    <mergeCell ref="AS136:AS139"/>
    <mergeCell ref="AT136:AT139"/>
    <mergeCell ref="AU136:AU139"/>
    <mergeCell ref="BG136:BG139"/>
    <mergeCell ref="BL72:BL75"/>
    <mergeCell ref="BM72:BM75"/>
    <mergeCell ref="A136:A139"/>
    <mergeCell ref="B136:B139"/>
    <mergeCell ref="D136:D139"/>
    <mergeCell ref="E136:E139"/>
    <mergeCell ref="F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J72:AJ75"/>
    <mergeCell ref="AK72:AK75"/>
    <mergeCell ref="AL72:AL75"/>
    <mergeCell ref="AM72:AM75"/>
    <mergeCell ref="AN72:AN75"/>
    <mergeCell ref="AO72:AO75"/>
    <mergeCell ref="AP72:AP75"/>
    <mergeCell ref="AQ72:AQ75"/>
    <mergeCell ref="AR72:AR75"/>
    <mergeCell ref="AS72:AS75"/>
    <mergeCell ref="AT72:AT75"/>
    <mergeCell ref="AU72:AU75"/>
    <mergeCell ref="BG72:BG75"/>
    <mergeCell ref="BH72:BH75"/>
    <mergeCell ref="BI72:BI75"/>
    <mergeCell ref="BJ72:BJ75"/>
    <mergeCell ref="BK72:BK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72:A75"/>
    <mergeCell ref="B72:B75"/>
    <mergeCell ref="D72:D75"/>
    <mergeCell ref="E72:E75"/>
    <mergeCell ref="F72:F75"/>
    <mergeCell ref="G72:G75"/>
    <mergeCell ref="H72:H75"/>
    <mergeCell ref="I72:I75"/>
    <mergeCell ref="J72:J75"/>
    <mergeCell ref="K72:K75"/>
    <mergeCell ref="L72:L75"/>
    <mergeCell ref="M72:M75"/>
    <mergeCell ref="N72:N75"/>
    <mergeCell ref="O72:O75"/>
    <mergeCell ref="P72:P75"/>
    <mergeCell ref="Q72:Q75"/>
    <mergeCell ref="R72:R75"/>
    <mergeCell ref="AO164:AO167"/>
    <mergeCell ref="AP164:AP167"/>
    <mergeCell ref="AQ164:AQ167"/>
    <mergeCell ref="AR164:AR167"/>
    <mergeCell ref="AS164:AS167"/>
    <mergeCell ref="AT164:AT167"/>
    <mergeCell ref="AU164:AU167"/>
    <mergeCell ref="BG164:BG167"/>
    <mergeCell ref="BH164:BH167"/>
    <mergeCell ref="BI164:BI167"/>
    <mergeCell ref="BJ164:BJ167"/>
    <mergeCell ref="BK164:BK167"/>
    <mergeCell ref="BL164:BL167"/>
    <mergeCell ref="BM164:BM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M164:AM167"/>
    <mergeCell ref="AN164:AN167"/>
    <mergeCell ref="AS160:AS163"/>
    <mergeCell ref="AT160:AT163"/>
    <mergeCell ref="AU160:AU163"/>
    <mergeCell ref="BG160:BG163"/>
    <mergeCell ref="BH160:BH163"/>
    <mergeCell ref="BI160:BI163"/>
    <mergeCell ref="BJ160:BJ163"/>
    <mergeCell ref="BK160:BK163"/>
    <mergeCell ref="BL160:BL163"/>
    <mergeCell ref="BM160:BM163"/>
    <mergeCell ref="A164:A167"/>
    <mergeCell ref="B164:B167"/>
    <mergeCell ref="D164:D167"/>
    <mergeCell ref="E164:E167"/>
    <mergeCell ref="F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AB160:AB163"/>
    <mergeCell ref="AC160:AC163"/>
    <mergeCell ref="AD160:AD163"/>
    <mergeCell ref="AE160:AE163"/>
    <mergeCell ref="AF160:AF163"/>
    <mergeCell ref="AG160:AG163"/>
    <mergeCell ref="AH160:AH163"/>
    <mergeCell ref="AI160:AI163"/>
    <mergeCell ref="AJ160:AJ163"/>
    <mergeCell ref="AK160:AK163"/>
    <mergeCell ref="AL160:AL163"/>
    <mergeCell ref="AM160:AM163"/>
    <mergeCell ref="AN160:AN163"/>
    <mergeCell ref="AO160:AO163"/>
    <mergeCell ref="AP160:AP163"/>
    <mergeCell ref="AQ160:AQ163"/>
    <mergeCell ref="AR160:AR163"/>
    <mergeCell ref="BH156:BH159"/>
    <mergeCell ref="BI156:BI159"/>
    <mergeCell ref="BJ156:BJ159"/>
    <mergeCell ref="BK156:BK159"/>
    <mergeCell ref="BL156:BL159"/>
    <mergeCell ref="BM156:BM159"/>
    <mergeCell ref="A160:A163"/>
    <mergeCell ref="B160:B163"/>
    <mergeCell ref="D160:D163"/>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F156:AF159"/>
    <mergeCell ref="AG156:AG159"/>
    <mergeCell ref="AH156:AH159"/>
    <mergeCell ref="AI156:AI159"/>
    <mergeCell ref="AJ156:AJ159"/>
    <mergeCell ref="AK156:AK159"/>
    <mergeCell ref="AL156:AL159"/>
    <mergeCell ref="AM156:AM159"/>
    <mergeCell ref="AN156:AN159"/>
    <mergeCell ref="AO156:AO159"/>
    <mergeCell ref="AP156:AP159"/>
    <mergeCell ref="AQ156:AQ159"/>
    <mergeCell ref="AR156:AR159"/>
    <mergeCell ref="AS156:AS159"/>
    <mergeCell ref="AT156:AT159"/>
    <mergeCell ref="AU156:AU159"/>
    <mergeCell ref="BG156:BG159"/>
    <mergeCell ref="BL152:BL155"/>
    <mergeCell ref="BM152:BM155"/>
    <mergeCell ref="A156:A159"/>
    <mergeCell ref="B156:B159"/>
    <mergeCell ref="D156:D159"/>
    <mergeCell ref="E156:E159"/>
    <mergeCell ref="F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J152:AJ155"/>
    <mergeCell ref="AK152:AK155"/>
    <mergeCell ref="AL152:AL155"/>
    <mergeCell ref="AM152:AM155"/>
    <mergeCell ref="AN152:AN155"/>
    <mergeCell ref="AO152:AO155"/>
    <mergeCell ref="AP152:AP155"/>
    <mergeCell ref="AQ152:AQ155"/>
    <mergeCell ref="AR152:AR155"/>
    <mergeCell ref="AS152:AS155"/>
    <mergeCell ref="AT152:AT155"/>
    <mergeCell ref="AU152:AU155"/>
    <mergeCell ref="BG152:BG155"/>
    <mergeCell ref="BH152:BH155"/>
    <mergeCell ref="BI152:BI155"/>
    <mergeCell ref="BJ152:BJ155"/>
    <mergeCell ref="BK152:BK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152:A155"/>
    <mergeCell ref="B152:B155"/>
    <mergeCell ref="D152:D155"/>
    <mergeCell ref="E152:E155"/>
    <mergeCell ref="F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BK132:BK135"/>
    <mergeCell ref="BL132:BL135"/>
    <mergeCell ref="BM132:BM135"/>
    <mergeCell ref="AI132:AI135"/>
    <mergeCell ref="AJ132:AJ135"/>
    <mergeCell ref="AK132:AK135"/>
    <mergeCell ref="AL132:AL135"/>
    <mergeCell ref="AM132:AM135"/>
    <mergeCell ref="AN132:AN135"/>
    <mergeCell ref="AO132:AO135"/>
    <mergeCell ref="AP132:AP135"/>
    <mergeCell ref="AQ132:AQ135"/>
    <mergeCell ref="AR132:AR135"/>
    <mergeCell ref="AS132:AS135"/>
    <mergeCell ref="AT132:AT135"/>
    <mergeCell ref="AU132:AU135"/>
    <mergeCell ref="BG132:BG135"/>
    <mergeCell ref="BH132:BH135"/>
    <mergeCell ref="BI132:BI135"/>
    <mergeCell ref="BJ132:BJ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M128:AM131"/>
    <mergeCell ref="AN128:AN131"/>
    <mergeCell ref="AO128:AO131"/>
    <mergeCell ref="AP128:AP131"/>
    <mergeCell ref="AQ128:AQ131"/>
    <mergeCell ref="AR128:AR131"/>
    <mergeCell ref="AS128:AS131"/>
    <mergeCell ref="AT128:AT131"/>
    <mergeCell ref="AU128:AU131"/>
    <mergeCell ref="BG128:BG131"/>
    <mergeCell ref="BH128:BH131"/>
    <mergeCell ref="BI128:BI131"/>
    <mergeCell ref="BJ128:BJ131"/>
    <mergeCell ref="BK128:BK131"/>
    <mergeCell ref="BL128:BL131"/>
    <mergeCell ref="BM128:BM131"/>
    <mergeCell ref="A132:A135"/>
    <mergeCell ref="B132:B135"/>
    <mergeCell ref="D132:D135"/>
    <mergeCell ref="E132:E135"/>
    <mergeCell ref="F132:F135"/>
    <mergeCell ref="G132:G135"/>
    <mergeCell ref="H132:H135"/>
    <mergeCell ref="I132:I135"/>
    <mergeCell ref="J132:J135"/>
    <mergeCell ref="K132:K135"/>
    <mergeCell ref="L132:L135"/>
    <mergeCell ref="M132:M135"/>
    <mergeCell ref="N132:N135"/>
    <mergeCell ref="O132:O135"/>
    <mergeCell ref="P132:P135"/>
    <mergeCell ref="Q132:Q135"/>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Q124:AQ127"/>
    <mergeCell ref="AR124:AR127"/>
    <mergeCell ref="AS124:AS127"/>
    <mergeCell ref="AT124:AT127"/>
    <mergeCell ref="AU124:AU127"/>
    <mergeCell ref="BG124:BG127"/>
    <mergeCell ref="BH124:BH127"/>
    <mergeCell ref="BI124:BI127"/>
    <mergeCell ref="BJ124:BJ127"/>
    <mergeCell ref="BK124:BK127"/>
    <mergeCell ref="BL124:BL127"/>
    <mergeCell ref="BM124:BM127"/>
    <mergeCell ref="A128:A131"/>
    <mergeCell ref="B128:B131"/>
    <mergeCell ref="D128:D131"/>
    <mergeCell ref="E128:E131"/>
    <mergeCell ref="F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AN124:AN127"/>
    <mergeCell ref="AO124:AO127"/>
    <mergeCell ref="AP124:AP127"/>
    <mergeCell ref="AU120:AU123"/>
    <mergeCell ref="BG120:BG123"/>
    <mergeCell ref="BH120:BH123"/>
    <mergeCell ref="BI120:BI123"/>
    <mergeCell ref="BJ120:BJ123"/>
    <mergeCell ref="BK120:BK123"/>
    <mergeCell ref="BL120:BL123"/>
    <mergeCell ref="BM120:BM123"/>
    <mergeCell ref="A124:A127"/>
    <mergeCell ref="B124:B127"/>
    <mergeCell ref="D124:D127"/>
    <mergeCell ref="E124:E127"/>
    <mergeCell ref="F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AD120:AD123"/>
    <mergeCell ref="AE120:AE123"/>
    <mergeCell ref="AF120:AF123"/>
    <mergeCell ref="AG120:AG123"/>
    <mergeCell ref="AH120:AH123"/>
    <mergeCell ref="AI120:AI123"/>
    <mergeCell ref="AJ120:AJ123"/>
    <mergeCell ref="AK120:AK123"/>
    <mergeCell ref="AL120:AL123"/>
    <mergeCell ref="AM120:AM123"/>
    <mergeCell ref="AN120:AN123"/>
    <mergeCell ref="AO120:AO123"/>
    <mergeCell ref="AP120:AP123"/>
    <mergeCell ref="AQ120:AQ123"/>
    <mergeCell ref="AR120:AR123"/>
    <mergeCell ref="AS120:AS123"/>
    <mergeCell ref="AT120:AT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B5:I5"/>
    <mergeCell ref="D6:I6"/>
    <mergeCell ref="D7:I7"/>
    <mergeCell ref="D8:E8"/>
    <mergeCell ref="F8:G8"/>
    <mergeCell ref="H8:I8"/>
    <mergeCell ref="A120:A123"/>
    <mergeCell ref="B120:B123"/>
    <mergeCell ref="D120:D123"/>
    <mergeCell ref="E120:E123"/>
    <mergeCell ref="F120:F123"/>
    <mergeCell ref="G120:G123"/>
    <mergeCell ref="H120:H123"/>
    <mergeCell ref="I120:I123"/>
    <mergeCell ref="J120:J123"/>
    <mergeCell ref="K120:K123"/>
    <mergeCell ref="L120:L123"/>
    <mergeCell ref="A16:A19"/>
    <mergeCell ref="B16:B19"/>
    <mergeCell ref="D16:D19"/>
    <mergeCell ref="E16:E19"/>
    <mergeCell ref="F16:F19"/>
    <mergeCell ref="G16:G19"/>
    <mergeCell ref="J20:J23"/>
    <mergeCell ref="K20:K23"/>
    <mergeCell ref="L20:L23"/>
    <mergeCell ref="A24:A27"/>
    <mergeCell ref="B24:B27"/>
    <mergeCell ref="D24:D27"/>
    <mergeCell ref="E24:E27"/>
    <mergeCell ref="F24:F27"/>
    <mergeCell ref="A28:A31"/>
    <mergeCell ref="AV13:BC14"/>
    <mergeCell ref="BG13:BM14"/>
    <mergeCell ref="BN13:BR14"/>
    <mergeCell ref="N14:P14"/>
    <mergeCell ref="Q14:AL14"/>
    <mergeCell ref="D9:E9"/>
    <mergeCell ref="F9:G9"/>
    <mergeCell ref="H9:I9"/>
    <mergeCell ref="B11:M11"/>
    <mergeCell ref="A13:AI13"/>
    <mergeCell ref="AM13:AU13"/>
    <mergeCell ref="AD16:AD19"/>
    <mergeCell ref="AE16:AE19"/>
    <mergeCell ref="T16:T19"/>
    <mergeCell ref="U16:U19"/>
    <mergeCell ref="V16:V19"/>
    <mergeCell ref="W16:W19"/>
    <mergeCell ref="X16:X19"/>
    <mergeCell ref="Y16:Y19"/>
    <mergeCell ref="N16:N19"/>
    <mergeCell ref="O16:O19"/>
    <mergeCell ref="P16:P19"/>
    <mergeCell ref="Q16:Q19"/>
    <mergeCell ref="R16:R19"/>
    <mergeCell ref="S16:S19"/>
    <mergeCell ref="H16:H19"/>
    <mergeCell ref="I16:I19"/>
    <mergeCell ref="J16:J19"/>
    <mergeCell ref="K16:K19"/>
    <mergeCell ref="L16:L19"/>
    <mergeCell ref="M16:M19"/>
    <mergeCell ref="BI16:BI19"/>
    <mergeCell ref="BM16:BM19"/>
    <mergeCell ref="A20:A23"/>
    <mergeCell ref="B20:B23"/>
    <mergeCell ref="D20:D23"/>
    <mergeCell ref="E20:E23"/>
    <mergeCell ref="F20:F23"/>
    <mergeCell ref="AR16:AR19"/>
    <mergeCell ref="AS16:AS19"/>
    <mergeCell ref="AT16:AT19"/>
    <mergeCell ref="AU16:AU19"/>
    <mergeCell ref="BG16:BG19"/>
    <mergeCell ref="BH16:BH19"/>
    <mergeCell ref="AL16:AL19"/>
    <mergeCell ref="AM16:AM19"/>
    <mergeCell ref="AN16:AN19"/>
    <mergeCell ref="AO16:AO19"/>
    <mergeCell ref="AP16:AP19"/>
    <mergeCell ref="AQ16:AQ19"/>
    <mergeCell ref="AF16:AF19"/>
    <mergeCell ref="AG16:AG19"/>
    <mergeCell ref="AH16:AH19"/>
    <mergeCell ref="AI16:AI19"/>
    <mergeCell ref="AJ16:AJ19"/>
    <mergeCell ref="AK16:AK19"/>
    <mergeCell ref="Z16:Z19"/>
    <mergeCell ref="AA16:AA19"/>
    <mergeCell ref="AB16:AB19"/>
    <mergeCell ref="AC16:AC19"/>
    <mergeCell ref="AA20:AA23"/>
    <mergeCell ref="W20:W23"/>
    <mergeCell ref="X20:X23"/>
    <mergeCell ref="M20:M23"/>
    <mergeCell ref="BJ16:BJ19"/>
    <mergeCell ref="BK16:BK19"/>
    <mergeCell ref="BL16:BL19"/>
    <mergeCell ref="BH20:BH23"/>
    <mergeCell ref="BI20:BI23"/>
    <mergeCell ref="BJ20:BJ23"/>
    <mergeCell ref="BK20:BK23"/>
    <mergeCell ref="BL20:BL23"/>
    <mergeCell ref="Y20:Y23"/>
    <mergeCell ref="Z20:Z23"/>
    <mergeCell ref="AB20:AB23"/>
    <mergeCell ref="AC20:AC23"/>
    <mergeCell ref="AD20:AD23"/>
    <mergeCell ref="S20:S23"/>
    <mergeCell ref="T20:T23"/>
    <mergeCell ref="U20:U23"/>
    <mergeCell ref="V20:V23"/>
    <mergeCell ref="BM20:BM23"/>
    <mergeCell ref="AQ20:AQ23"/>
    <mergeCell ref="AR20:AR23"/>
    <mergeCell ref="AS20:AS23"/>
    <mergeCell ref="AT20:AT23"/>
    <mergeCell ref="AU20:AU23"/>
    <mergeCell ref="BG20:BG23"/>
    <mergeCell ref="AK20:AK23"/>
    <mergeCell ref="AL20:AL23"/>
    <mergeCell ref="AM20:AM23"/>
    <mergeCell ref="AN20:AN23"/>
    <mergeCell ref="AO20:AO23"/>
    <mergeCell ref="AP20:AP23"/>
    <mergeCell ref="AE20:AE23"/>
    <mergeCell ref="AF20:AF23"/>
    <mergeCell ref="AG20:AG23"/>
    <mergeCell ref="AH20:AH23"/>
    <mergeCell ref="AI20:AI23"/>
    <mergeCell ref="AJ20:AJ23"/>
    <mergeCell ref="N20:N23"/>
    <mergeCell ref="O20:O23"/>
    <mergeCell ref="P20:P23"/>
    <mergeCell ref="Q20:Q23"/>
    <mergeCell ref="R20:R23"/>
    <mergeCell ref="G20:G23"/>
    <mergeCell ref="H20:H23"/>
    <mergeCell ref="I20:I23"/>
    <mergeCell ref="AA24:AA27"/>
    <mergeCell ref="AB24:AB27"/>
    <mergeCell ref="AC24:AC27"/>
    <mergeCell ref="AD24:AD27"/>
    <mergeCell ref="S24:S27"/>
    <mergeCell ref="T24:T27"/>
    <mergeCell ref="U24:U27"/>
    <mergeCell ref="V24:V27"/>
    <mergeCell ref="W24:W27"/>
    <mergeCell ref="X24:X27"/>
    <mergeCell ref="M24:M27"/>
    <mergeCell ref="N24:N27"/>
    <mergeCell ref="O24:O27"/>
    <mergeCell ref="P24:P27"/>
    <mergeCell ref="Q24:Q27"/>
    <mergeCell ref="R24:R27"/>
    <mergeCell ref="G24:G27"/>
    <mergeCell ref="H24:H27"/>
    <mergeCell ref="I24:I27"/>
    <mergeCell ref="J24:J27"/>
    <mergeCell ref="K24:K27"/>
    <mergeCell ref="L24:L27"/>
    <mergeCell ref="B28:B31"/>
    <mergeCell ref="D28:D31"/>
    <mergeCell ref="E28:E31"/>
    <mergeCell ref="F28:F31"/>
    <mergeCell ref="G28:G31"/>
    <mergeCell ref="BH24:BH27"/>
    <mergeCell ref="BI24:BI27"/>
    <mergeCell ref="BJ24:BJ27"/>
    <mergeCell ref="BK24:BK27"/>
    <mergeCell ref="BL24:BL27"/>
    <mergeCell ref="BM24:BM27"/>
    <mergeCell ref="AQ24:AQ27"/>
    <mergeCell ref="AR24:AR27"/>
    <mergeCell ref="AS24:AS27"/>
    <mergeCell ref="AT24:AT27"/>
    <mergeCell ref="AU24:AU27"/>
    <mergeCell ref="BG24:BG27"/>
    <mergeCell ref="AK24:AK27"/>
    <mergeCell ref="AL24:AL27"/>
    <mergeCell ref="AM24:AM27"/>
    <mergeCell ref="AN24:AN27"/>
    <mergeCell ref="AO24:AO27"/>
    <mergeCell ref="AP24:AP27"/>
    <mergeCell ref="AE24:AE27"/>
    <mergeCell ref="AF24:AF27"/>
    <mergeCell ref="AG24:AG27"/>
    <mergeCell ref="AH24:AH27"/>
    <mergeCell ref="AI24:AI27"/>
    <mergeCell ref="AJ24:AJ27"/>
    <mergeCell ref="Y24:Y27"/>
    <mergeCell ref="Z24:Z27"/>
    <mergeCell ref="AD28:AD31"/>
    <mergeCell ref="AE28:AE31"/>
    <mergeCell ref="T28:T31"/>
    <mergeCell ref="U28:U31"/>
    <mergeCell ref="V28:V31"/>
    <mergeCell ref="W28:W31"/>
    <mergeCell ref="X28:X31"/>
    <mergeCell ref="Y28:Y31"/>
    <mergeCell ref="N28:N31"/>
    <mergeCell ref="O28:O31"/>
    <mergeCell ref="P28:P31"/>
    <mergeCell ref="Q28:Q31"/>
    <mergeCell ref="R28:R31"/>
    <mergeCell ref="S28:S31"/>
    <mergeCell ref="H28:H31"/>
    <mergeCell ref="I28:I31"/>
    <mergeCell ref="J28:J31"/>
    <mergeCell ref="K28:K31"/>
    <mergeCell ref="L28:L31"/>
    <mergeCell ref="M28:M31"/>
    <mergeCell ref="BI28:BI31"/>
    <mergeCell ref="BJ28:BJ31"/>
    <mergeCell ref="BK28:BK31"/>
    <mergeCell ref="BL28:BL31"/>
    <mergeCell ref="BM28:BM31"/>
    <mergeCell ref="A32:A35"/>
    <mergeCell ref="B32:B35"/>
    <mergeCell ref="D32:D35"/>
    <mergeCell ref="E32:E35"/>
    <mergeCell ref="F32:F35"/>
    <mergeCell ref="AR28:AR31"/>
    <mergeCell ref="AS28:AS31"/>
    <mergeCell ref="AT28:AT31"/>
    <mergeCell ref="AU28:AU31"/>
    <mergeCell ref="BG28:BG31"/>
    <mergeCell ref="BH28:BH31"/>
    <mergeCell ref="AL28:AL31"/>
    <mergeCell ref="AM28:AM31"/>
    <mergeCell ref="AN28:AN31"/>
    <mergeCell ref="AO28:AO31"/>
    <mergeCell ref="AP28:AP31"/>
    <mergeCell ref="AQ28:AQ31"/>
    <mergeCell ref="AF28:AF31"/>
    <mergeCell ref="AG28:AG31"/>
    <mergeCell ref="AH28:AH31"/>
    <mergeCell ref="AI28:AI31"/>
    <mergeCell ref="AJ28:AJ31"/>
    <mergeCell ref="AK28:AK31"/>
    <mergeCell ref="Z28:Z31"/>
    <mergeCell ref="AA28:AA31"/>
    <mergeCell ref="AB28:AB31"/>
    <mergeCell ref="AC28:AC31"/>
    <mergeCell ref="AA32:AA35"/>
    <mergeCell ref="AB32:AB35"/>
    <mergeCell ref="AC32:AC35"/>
    <mergeCell ref="AD32:AD35"/>
    <mergeCell ref="S32:S35"/>
    <mergeCell ref="T32:T35"/>
    <mergeCell ref="U32:U35"/>
    <mergeCell ref="V32:V35"/>
    <mergeCell ref="W32:W35"/>
    <mergeCell ref="X32:X35"/>
    <mergeCell ref="M32:M35"/>
    <mergeCell ref="N32:N35"/>
    <mergeCell ref="O32:O35"/>
    <mergeCell ref="P32:P35"/>
    <mergeCell ref="Q32:Q35"/>
    <mergeCell ref="R32:R35"/>
    <mergeCell ref="G32:G35"/>
    <mergeCell ref="H32:H35"/>
    <mergeCell ref="I32:I35"/>
    <mergeCell ref="J32:J35"/>
    <mergeCell ref="K32:K35"/>
    <mergeCell ref="L32:L35"/>
    <mergeCell ref="A36:A39"/>
    <mergeCell ref="B36:B39"/>
    <mergeCell ref="D36:D39"/>
    <mergeCell ref="E36:E39"/>
    <mergeCell ref="F36:F39"/>
    <mergeCell ref="G36:G39"/>
    <mergeCell ref="BH32:BH35"/>
    <mergeCell ref="BI32:BI35"/>
    <mergeCell ref="BJ32:BJ35"/>
    <mergeCell ref="BK32:BK35"/>
    <mergeCell ref="BL32:BL35"/>
    <mergeCell ref="BM32:BM35"/>
    <mergeCell ref="AQ32:AQ35"/>
    <mergeCell ref="AR32:AR35"/>
    <mergeCell ref="AS32:AS35"/>
    <mergeCell ref="AT32:AT35"/>
    <mergeCell ref="AU32:AU35"/>
    <mergeCell ref="BG32:BG35"/>
    <mergeCell ref="AK32:AK35"/>
    <mergeCell ref="AL32:AL35"/>
    <mergeCell ref="AM32:AM35"/>
    <mergeCell ref="AN32:AN35"/>
    <mergeCell ref="AO32:AO35"/>
    <mergeCell ref="AP32:AP35"/>
    <mergeCell ref="AE32:AE35"/>
    <mergeCell ref="AF32:AF35"/>
    <mergeCell ref="AG32:AG35"/>
    <mergeCell ref="AH32:AH35"/>
    <mergeCell ref="AI32:AI35"/>
    <mergeCell ref="AJ32:AJ35"/>
    <mergeCell ref="Y32:Y35"/>
    <mergeCell ref="Z32:Z35"/>
    <mergeCell ref="AD36:AD39"/>
    <mergeCell ref="AE36:AE39"/>
    <mergeCell ref="T36:T39"/>
    <mergeCell ref="U36:U39"/>
    <mergeCell ref="V36:V39"/>
    <mergeCell ref="W36:W39"/>
    <mergeCell ref="X36:X39"/>
    <mergeCell ref="Y36:Y39"/>
    <mergeCell ref="N36:N39"/>
    <mergeCell ref="O36:O39"/>
    <mergeCell ref="P36:P39"/>
    <mergeCell ref="Q36:Q39"/>
    <mergeCell ref="R36:R39"/>
    <mergeCell ref="S36:S39"/>
    <mergeCell ref="H36:H39"/>
    <mergeCell ref="I36:I39"/>
    <mergeCell ref="J36:J39"/>
    <mergeCell ref="K36:K39"/>
    <mergeCell ref="L36:L39"/>
    <mergeCell ref="M36:M39"/>
    <mergeCell ref="BI36:BI39"/>
    <mergeCell ref="BJ36:BJ39"/>
    <mergeCell ref="BK36:BK39"/>
    <mergeCell ref="BL36:BL39"/>
    <mergeCell ref="BM36:BM39"/>
    <mergeCell ref="A40:A43"/>
    <mergeCell ref="B40:B43"/>
    <mergeCell ref="D40:D43"/>
    <mergeCell ref="E40:E43"/>
    <mergeCell ref="F40:F43"/>
    <mergeCell ref="AR36:AR39"/>
    <mergeCell ref="AS36:AS39"/>
    <mergeCell ref="AT36:AT39"/>
    <mergeCell ref="AU36:AU39"/>
    <mergeCell ref="BG36:BG39"/>
    <mergeCell ref="BH36:BH39"/>
    <mergeCell ref="AL36:AL39"/>
    <mergeCell ref="AM36:AM39"/>
    <mergeCell ref="AN36:AN39"/>
    <mergeCell ref="AO36:AO39"/>
    <mergeCell ref="AP36:AP39"/>
    <mergeCell ref="AQ36:AQ39"/>
    <mergeCell ref="AF36:AF39"/>
    <mergeCell ref="AG36:AG39"/>
    <mergeCell ref="AH36:AH39"/>
    <mergeCell ref="AI36:AI39"/>
    <mergeCell ref="AJ36:AJ39"/>
    <mergeCell ref="AK36:AK39"/>
    <mergeCell ref="Z36:Z39"/>
    <mergeCell ref="AA36:AA39"/>
    <mergeCell ref="AB36:AB39"/>
    <mergeCell ref="AC36:AC39"/>
    <mergeCell ref="AA40:AA43"/>
    <mergeCell ref="AB40:AB43"/>
    <mergeCell ref="AC40:AC43"/>
    <mergeCell ref="AD40:AD43"/>
    <mergeCell ref="S40:S43"/>
    <mergeCell ref="T40:T43"/>
    <mergeCell ref="U40:U43"/>
    <mergeCell ref="V40:V43"/>
    <mergeCell ref="W40:W43"/>
    <mergeCell ref="X40:X43"/>
    <mergeCell ref="M40:M43"/>
    <mergeCell ref="N40:N43"/>
    <mergeCell ref="O40:O43"/>
    <mergeCell ref="P40:P43"/>
    <mergeCell ref="Q40:Q43"/>
    <mergeCell ref="R40:R43"/>
    <mergeCell ref="G40:G43"/>
    <mergeCell ref="H40:H43"/>
    <mergeCell ref="I40:I43"/>
    <mergeCell ref="J40:J43"/>
    <mergeCell ref="K40:K43"/>
    <mergeCell ref="L40:L43"/>
    <mergeCell ref="A44:A47"/>
    <mergeCell ref="B44:B47"/>
    <mergeCell ref="D44:D47"/>
    <mergeCell ref="E44:E47"/>
    <mergeCell ref="F44:F47"/>
    <mergeCell ref="G44:G47"/>
    <mergeCell ref="BH40:BH43"/>
    <mergeCell ref="BI40:BI43"/>
    <mergeCell ref="BJ40:BJ43"/>
    <mergeCell ref="BK40:BK43"/>
    <mergeCell ref="BL40:BL43"/>
    <mergeCell ref="BM40:BM43"/>
    <mergeCell ref="AQ40:AQ43"/>
    <mergeCell ref="AR40:AR43"/>
    <mergeCell ref="AS40:AS43"/>
    <mergeCell ref="AT40:AT43"/>
    <mergeCell ref="AU40:AU43"/>
    <mergeCell ref="BG40:BG43"/>
    <mergeCell ref="AK40:AK43"/>
    <mergeCell ref="AL40:AL43"/>
    <mergeCell ref="AM40:AM43"/>
    <mergeCell ref="AN40:AN43"/>
    <mergeCell ref="AO40:AO43"/>
    <mergeCell ref="AP40:AP43"/>
    <mergeCell ref="AE40:AE43"/>
    <mergeCell ref="AF40:AF43"/>
    <mergeCell ref="AG40:AG43"/>
    <mergeCell ref="AH40:AH43"/>
    <mergeCell ref="AI40:AI43"/>
    <mergeCell ref="AJ40:AJ43"/>
    <mergeCell ref="Y40:Y43"/>
    <mergeCell ref="Z40:Z43"/>
    <mergeCell ref="AD44:AD47"/>
    <mergeCell ref="AE44:AE47"/>
    <mergeCell ref="T44:T47"/>
    <mergeCell ref="U44:U47"/>
    <mergeCell ref="V44:V47"/>
    <mergeCell ref="W44:W47"/>
    <mergeCell ref="X44:X47"/>
    <mergeCell ref="Y44:Y47"/>
    <mergeCell ref="N44:N47"/>
    <mergeCell ref="O44:O47"/>
    <mergeCell ref="P44:P47"/>
    <mergeCell ref="Q44:Q47"/>
    <mergeCell ref="R44:R47"/>
    <mergeCell ref="S44:S47"/>
    <mergeCell ref="H44:H47"/>
    <mergeCell ref="I44:I47"/>
    <mergeCell ref="J44:J47"/>
    <mergeCell ref="K44:K47"/>
    <mergeCell ref="L44:L47"/>
    <mergeCell ref="M44:M47"/>
    <mergeCell ref="BI44:BI47"/>
    <mergeCell ref="BJ44:BJ47"/>
    <mergeCell ref="BK44:BK47"/>
    <mergeCell ref="BL44:BL47"/>
    <mergeCell ref="BM44:BM47"/>
    <mergeCell ref="A48:A51"/>
    <mergeCell ref="B48:B51"/>
    <mergeCell ref="D48:D51"/>
    <mergeCell ref="E48:E51"/>
    <mergeCell ref="F48:F51"/>
    <mergeCell ref="AR44:AR47"/>
    <mergeCell ref="AS44:AS47"/>
    <mergeCell ref="AT44:AT47"/>
    <mergeCell ref="AU44:AU47"/>
    <mergeCell ref="BG44:BG47"/>
    <mergeCell ref="BH44:BH47"/>
    <mergeCell ref="AL44:AL47"/>
    <mergeCell ref="AM44:AM47"/>
    <mergeCell ref="AN44:AN47"/>
    <mergeCell ref="AO44:AO47"/>
    <mergeCell ref="AP44:AP47"/>
    <mergeCell ref="AQ44:AQ47"/>
    <mergeCell ref="AF44:AF47"/>
    <mergeCell ref="AG44:AG47"/>
    <mergeCell ref="AH44:AH47"/>
    <mergeCell ref="AI44:AI47"/>
    <mergeCell ref="AJ44:AJ47"/>
    <mergeCell ref="AK44:AK47"/>
    <mergeCell ref="Z44:Z47"/>
    <mergeCell ref="AA44:AA47"/>
    <mergeCell ref="AB44:AB47"/>
    <mergeCell ref="AC44:AC47"/>
    <mergeCell ref="AA48:AA51"/>
    <mergeCell ref="AB48:AB51"/>
    <mergeCell ref="AC48:AC51"/>
    <mergeCell ref="AD48:AD51"/>
    <mergeCell ref="S48:S51"/>
    <mergeCell ref="T48:T51"/>
    <mergeCell ref="U48:U51"/>
    <mergeCell ref="V48:V51"/>
    <mergeCell ref="W48:W51"/>
    <mergeCell ref="X48:X51"/>
    <mergeCell ref="M48:M51"/>
    <mergeCell ref="N48:N51"/>
    <mergeCell ref="O48:O51"/>
    <mergeCell ref="P48:P51"/>
    <mergeCell ref="Q48:Q51"/>
    <mergeCell ref="R48:R51"/>
    <mergeCell ref="G48:G51"/>
    <mergeCell ref="H48:H51"/>
    <mergeCell ref="I48:I51"/>
    <mergeCell ref="J48:J51"/>
    <mergeCell ref="K48:K51"/>
    <mergeCell ref="L48:L51"/>
    <mergeCell ref="A52:A55"/>
    <mergeCell ref="B52:B55"/>
    <mergeCell ref="D52:D55"/>
    <mergeCell ref="E52:E55"/>
    <mergeCell ref="F52:F55"/>
    <mergeCell ref="G52:G55"/>
    <mergeCell ref="BH48:BH51"/>
    <mergeCell ref="BI48:BI51"/>
    <mergeCell ref="BJ48:BJ51"/>
    <mergeCell ref="BK48:BK51"/>
    <mergeCell ref="BL48:BL51"/>
    <mergeCell ref="BM48:BM51"/>
    <mergeCell ref="AQ48:AQ51"/>
    <mergeCell ref="AR48:AR51"/>
    <mergeCell ref="AS48:AS51"/>
    <mergeCell ref="AT48:AT51"/>
    <mergeCell ref="AU48:AU51"/>
    <mergeCell ref="BG48:BG51"/>
    <mergeCell ref="AK48:AK51"/>
    <mergeCell ref="AL48:AL51"/>
    <mergeCell ref="AM48:AM51"/>
    <mergeCell ref="AN48:AN51"/>
    <mergeCell ref="AO48:AO51"/>
    <mergeCell ref="AP48:AP51"/>
    <mergeCell ref="AE48:AE51"/>
    <mergeCell ref="AF48:AF51"/>
    <mergeCell ref="AG48:AG51"/>
    <mergeCell ref="AH48:AH51"/>
    <mergeCell ref="AI48:AI51"/>
    <mergeCell ref="AJ48:AJ51"/>
    <mergeCell ref="Y48:Y51"/>
    <mergeCell ref="Z48:Z51"/>
    <mergeCell ref="AD52:AD55"/>
    <mergeCell ref="AE52:AE55"/>
    <mergeCell ref="T52:T55"/>
    <mergeCell ref="U52:U55"/>
    <mergeCell ref="V52:V55"/>
    <mergeCell ref="W52:W55"/>
    <mergeCell ref="X52:X55"/>
    <mergeCell ref="Y52:Y55"/>
    <mergeCell ref="N52:N55"/>
    <mergeCell ref="O52:O55"/>
    <mergeCell ref="P52:P55"/>
    <mergeCell ref="Q52:Q55"/>
    <mergeCell ref="R52:R55"/>
    <mergeCell ref="S52:S55"/>
    <mergeCell ref="H52:H55"/>
    <mergeCell ref="I52:I55"/>
    <mergeCell ref="J52:J55"/>
    <mergeCell ref="K52:K55"/>
    <mergeCell ref="L52:L55"/>
    <mergeCell ref="M52:M55"/>
    <mergeCell ref="BI52:BI55"/>
    <mergeCell ref="BJ52:BJ55"/>
    <mergeCell ref="BK52:BK55"/>
    <mergeCell ref="BL52:BL55"/>
    <mergeCell ref="BM52:BM55"/>
    <mergeCell ref="A56:A59"/>
    <mergeCell ref="B56:B59"/>
    <mergeCell ref="D56:D59"/>
    <mergeCell ref="E56:E59"/>
    <mergeCell ref="F56:F59"/>
    <mergeCell ref="AR52:AR55"/>
    <mergeCell ref="AS52:AS55"/>
    <mergeCell ref="AT52:AT55"/>
    <mergeCell ref="AU52:AU55"/>
    <mergeCell ref="BG52:BG55"/>
    <mergeCell ref="BH52:BH55"/>
    <mergeCell ref="AL52:AL55"/>
    <mergeCell ref="AM52:AM55"/>
    <mergeCell ref="AN52:AN55"/>
    <mergeCell ref="AO52:AO55"/>
    <mergeCell ref="AP52:AP55"/>
    <mergeCell ref="AQ52:AQ55"/>
    <mergeCell ref="AF52:AF55"/>
    <mergeCell ref="AG52:AG55"/>
    <mergeCell ref="AH52:AH55"/>
    <mergeCell ref="AI52:AI55"/>
    <mergeCell ref="AJ52:AJ55"/>
    <mergeCell ref="AK52:AK55"/>
    <mergeCell ref="Z52:Z55"/>
    <mergeCell ref="AA52:AA55"/>
    <mergeCell ref="AB52:AB55"/>
    <mergeCell ref="AC52:AC55"/>
    <mergeCell ref="AA56:AA59"/>
    <mergeCell ref="AB56:AB59"/>
    <mergeCell ref="AC56:AC59"/>
    <mergeCell ref="AD56:AD59"/>
    <mergeCell ref="S56:S59"/>
    <mergeCell ref="T56:T59"/>
    <mergeCell ref="U56:U59"/>
    <mergeCell ref="V56:V59"/>
    <mergeCell ref="W56:W59"/>
    <mergeCell ref="X56:X59"/>
    <mergeCell ref="M56:M59"/>
    <mergeCell ref="N56:N59"/>
    <mergeCell ref="O56:O59"/>
    <mergeCell ref="P56:P59"/>
    <mergeCell ref="Q56:Q59"/>
    <mergeCell ref="R56:R59"/>
    <mergeCell ref="G56:G59"/>
    <mergeCell ref="H56:H59"/>
    <mergeCell ref="I56:I59"/>
    <mergeCell ref="J56:J59"/>
    <mergeCell ref="K56:K59"/>
    <mergeCell ref="L56:L59"/>
    <mergeCell ref="A60:A63"/>
    <mergeCell ref="B60:B63"/>
    <mergeCell ref="D60:D63"/>
    <mergeCell ref="E60:E63"/>
    <mergeCell ref="F60:F63"/>
    <mergeCell ref="G60:G63"/>
    <mergeCell ref="BH56:BH59"/>
    <mergeCell ref="BI56:BI59"/>
    <mergeCell ref="BJ56:BJ59"/>
    <mergeCell ref="BK56:BK59"/>
    <mergeCell ref="BL56:BL59"/>
    <mergeCell ref="BM56:BM59"/>
    <mergeCell ref="AQ56:AQ59"/>
    <mergeCell ref="AR56:AR59"/>
    <mergeCell ref="AS56:AS59"/>
    <mergeCell ref="AT56:AT59"/>
    <mergeCell ref="AU56:AU59"/>
    <mergeCell ref="BG56:BG59"/>
    <mergeCell ref="AK56:AK59"/>
    <mergeCell ref="AL56:AL59"/>
    <mergeCell ref="AM56:AM59"/>
    <mergeCell ref="AN56:AN59"/>
    <mergeCell ref="AO56:AO59"/>
    <mergeCell ref="AP56:AP59"/>
    <mergeCell ref="AE56:AE59"/>
    <mergeCell ref="AF56:AF59"/>
    <mergeCell ref="AG56:AG59"/>
    <mergeCell ref="AH56:AH59"/>
    <mergeCell ref="AI56:AI59"/>
    <mergeCell ref="AJ56:AJ59"/>
    <mergeCell ref="Y56:Y59"/>
    <mergeCell ref="Z56:Z59"/>
    <mergeCell ref="AD60:AD63"/>
    <mergeCell ref="AE60:AE63"/>
    <mergeCell ref="T60:T63"/>
    <mergeCell ref="U60:U63"/>
    <mergeCell ref="V60:V63"/>
    <mergeCell ref="W60:W63"/>
    <mergeCell ref="X60:X63"/>
    <mergeCell ref="Y60:Y63"/>
    <mergeCell ref="N60:N63"/>
    <mergeCell ref="O60:O63"/>
    <mergeCell ref="P60:P63"/>
    <mergeCell ref="Q60:Q63"/>
    <mergeCell ref="R60:R63"/>
    <mergeCell ref="S60:S63"/>
    <mergeCell ref="H60:H63"/>
    <mergeCell ref="I60:I63"/>
    <mergeCell ref="J60:J63"/>
    <mergeCell ref="K60:K63"/>
    <mergeCell ref="L60:L63"/>
    <mergeCell ref="M60:M63"/>
    <mergeCell ref="BI60:BI63"/>
    <mergeCell ref="BJ60:BJ63"/>
    <mergeCell ref="BK60:BK63"/>
    <mergeCell ref="BL60:BL63"/>
    <mergeCell ref="BM60:BM63"/>
    <mergeCell ref="A64:A67"/>
    <mergeCell ref="B64:B67"/>
    <mergeCell ref="D64:D67"/>
    <mergeCell ref="E64:E67"/>
    <mergeCell ref="F64:F67"/>
    <mergeCell ref="AR60:AR63"/>
    <mergeCell ref="AS60:AS63"/>
    <mergeCell ref="AT60:AT63"/>
    <mergeCell ref="AU60:AU63"/>
    <mergeCell ref="BG60:BG63"/>
    <mergeCell ref="BH60:BH63"/>
    <mergeCell ref="AL60:AL63"/>
    <mergeCell ref="AM60:AM63"/>
    <mergeCell ref="AN60:AN63"/>
    <mergeCell ref="AO60:AO63"/>
    <mergeCell ref="AP60:AP63"/>
    <mergeCell ref="AQ60:AQ63"/>
    <mergeCell ref="AF60:AF63"/>
    <mergeCell ref="AG60:AG63"/>
    <mergeCell ref="AH60:AH63"/>
    <mergeCell ref="AI60:AI63"/>
    <mergeCell ref="AJ60:AJ63"/>
    <mergeCell ref="AK60:AK63"/>
    <mergeCell ref="Z60:Z63"/>
    <mergeCell ref="AA60:AA63"/>
    <mergeCell ref="AB60:AB63"/>
    <mergeCell ref="AC60:AC63"/>
    <mergeCell ref="AA64:AA67"/>
    <mergeCell ref="AB64:AB67"/>
    <mergeCell ref="AC64:AC67"/>
    <mergeCell ref="AD64:AD67"/>
    <mergeCell ref="S64:S67"/>
    <mergeCell ref="T64:T67"/>
    <mergeCell ref="U64:U67"/>
    <mergeCell ref="V64:V67"/>
    <mergeCell ref="W64:W67"/>
    <mergeCell ref="X64:X67"/>
    <mergeCell ref="M64:M67"/>
    <mergeCell ref="N64:N67"/>
    <mergeCell ref="O64:O67"/>
    <mergeCell ref="P64:P67"/>
    <mergeCell ref="Q64:Q67"/>
    <mergeCell ref="R64:R67"/>
    <mergeCell ref="G64:G67"/>
    <mergeCell ref="H64:H67"/>
    <mergeCell ref="I64:I67"/>
    <mergeCell ref="J64:J67"/>
    <mergeCell ref="K64:K67"/>
    <mergeCell ref="L64:L67"/>
    <mergeCell ref="A68:A71"/>
    <mergeCell ref="B68:B71"/>
    <mergeCell ref="D68:D71"/>
    <mergeCell ref="E68:E71"/>
    <mergeCell ref="F68:F71"/>
    <mergeCell ref="G68:G71"/>
    <mergeCell ref="BH64:BH67"/>
    <mergeCell ref="BI64:BI67"/>
    <mergeCell ref="BJ64:BJ67"/>
    <mergeCell ref="BK64:BK67"/>
    <mergeCell ref="BL64:BL67"/>
    <mergeCell ref="BM64:BM67"/>
    <mergeCell ref="AQ64:AQ67"/>
    <mergeCell ref="AR64:AR67"/>
    <mergeCell ref="AS64:AS67"/>
    <mergeCell ref="AT64:AT67"/>
    <mergeCell ref="AU64:AU67"/>
    <mergeCell ref="BG64:BG67"/>
    <mergeCell ref="AK64:AK67"/>
    <mergeCell ref="AL64:AL67"/>
    <mergeCell ref="AM64:AM67"/>
    <mergeCell ref="AN64:AN67"/>
    <mergeCell ref="AO64:AO67"/>
    <mergeCell ref="AP64:AP67"/>
    <mergeCell ref="AE64:AE67"/>
    <mergeCell ref="AF64:AF67"/>
    <mergeCell ref="AG64:AG67"/>
    <mergeCell ref="AH64:AH67"/>
    <mergeCell ref="AI64:AI67"/>
    <mergeCell ref="AJ64:AJ67"/>
    <mergeCell ref="Y64:Y67"/>
    <mergeCell ref="Z64:Z67"/>
    <mergeCell ref="A76:A79"/>
    <mergeCell ref="B76:B79"/>
    <mergeCell ref="D76:D79"/>
    <mergeCell ref="E76:E79"/>
    <mergeCell ref="F76:F79"/>
    <mergeCell ref="AR68:AR71"/>
    <mergeCell ref="AS68:AS71"/>
    <mergeCell ref="AT68:AT71"/>
    <mergeCell ref="AU68:AU71"/>
    <mergeCell ref="BG68:BG71"/>
    <mergeCell ref="BH68:BH71"/>
    <mergeCell ref="AL68:AL71"/>
    <mergeCell ref="AM68:AM71"/>
    <mergeCell ref="AN68:AN71"/>
    <mergeCell ref="AO68:AO71"/>
    <mergeCell ref="AP68:AP71"/>
    <mergeCell ref="AQ68:AQ71"/>
    <mergeCell ref="AF68:AF71"/>
    <mergeCell ref="AG68:AG71"/>
    <mergeCell ref="AH68:AH71"/>
    <mergeCell ref="AI68:AI71"/>
    <mergeCell ref="AJ68:AJ71"/>
    <mergeCell ref="AK68:AK71"/>
    <mergeCell ref="Z68:Z71"/>
    <mergeCell ref="AA68:AA71"/>
    <mergeCell ref="AB68:AB71"/>
    <mergeCell ref="AC68:AC71"/>
    <mergeCell ref="AD68:AD71"/>
    <mergeCell ref="AE68:AE71"/>
    <mergeCell ref="T68:T71"/>
    <mergeCell ref="U68:U71"/>
    <mergeCell ref="V68:V71"/>
    <mergeCell ref="M76:M79"/>
    <mergeCell ref="N76:N79"/>
    <mergeCell ref="O76:O79"/>
    <mergeCell ref="P76:P79"/>
    <mergeCell ref="Q76:Q79"/>
    <mergeCell ref="R76:R79"/>
    <mergeCell ref="G76:G79"/>
    <mergeCell ref="H76:H79"/>
    <mergeCell ref="I76:I79"/>
    <mergeCell ref="J76:J79"/>
    <mergeCell ref="K76:K79"/>
    <mergeCell ref="L76:L79"/>
    <mergeCell ref="BI68:BI71"/>
    <mergeCell ref="BJ68:BJ71"/>
    <mergeCell ref="BK68:BK71"/>
    <mergeCell ref="BL68:BL71"/>
    <mergeCell ref="BM68:BM71"/>
    <mergeCell ref="W68:W71"/>
    <mergeCell ref="X68:X71"/>
    <mergeCell ref="Y68:Y71"/>
    <mergeCell ref="N68:N71"/>
    <mergeCell ref="O68:O71"/>
    <mergeCell ref="P68:P71"/>
    <mergeCell ref="Q68:Q71"/>
    <mergeCell ref="R68:R71"/>
    <mergeCell ref="S68:S71"/>
    <mergeCell ref="H68:H71"/>
    <mergeCell ref="I68:I71"/>
    <mergeCell ref="J68:J71"/>
    <mergeCell ref="K68:K71"/>
    <mergeCell ref="L68:L71"/>
    <mergeCell ref="M68:M71"/>
    <mergeCell ref="AE76:AE79"/>
    <mergeCell ref="AF76:AF79"/>
    <mergeCell ref="AG76:AG79"/>
    <mergeCell ref="AH76:AH79"/>
    <mergeCell ref="AI76:AI79"/>
    <mergeCell ref="AJ76:AJ79"/>
    <mergeCell ref="Y76:Y79"/>
    <mergeCell ref="Z76:Z79"/>
    <mergeCell ref="AA76:AA79"/>
    <mergeCell ref="AB76:AB79"/>
    <mergeCell ref="AC76:AC79"/>
    <mergeCell ref="AD76:AD79"/>
    <mergeCell ref="S76:S79"/>
    <mergeCell ref="T76:T79"/>
    <mergeCell ref="U76:U79"/>
    <mergeCell ref="V76:V79"/>
    <mergeCell ref="W76:W79"/>
    <mergeCell ref="X76:X79"/>
    <mergeCell ref="BH76:BH79"/>
    <mergeCell ref="BI76:BI79"/>
    <mergeCell ref="BJ76:BJ79"/>
    <mergeCell ref="BK76:BK79"/>
    <mergeCell ref="BL76:BL79"/>
    <mergeCell ref="BM76:BM79"/>
    <mergeCell ref="AQ76:AQ79"/>
    <mergeCell ref="AR76:AR79"/>
    <mergeCell ref="AS76:AS79"/>
    <mergeCell ref="AT76:AT79"/>
    <mergeCell ref="AU76:AU79"/>
    <mergeCell ref="BG76:BG79"/>
    <mergeCell ref="AK76:AK79"/>
    <mergeCell ref="AL76:AL79"/>
    <mergeCell ref="AM76:AM79"/>
    <mergeCell ref="AN76:AN79"/>
    <mergeCell ref="AO76:AO79"/>
    <mergeCell ref="AP76:AP79"/>
    <mergeCell ref="N80:N83"/>
    <mergeCell ref="O80:O83"/>
    <mergeCell ref="P80:P83"/>
    <mergeCell ref="Q80:Q83"/>
    <mergeCell ref="R80:R83"/>
    <mergeCell ref="S80:S83"/>
    <mergeCell ref="H80:H83"/>
    <mergeCell ref="I80:I83"/>
    <mergeCell ref="J80:J83"/>
    <mergeCell ref="K80:K83"/>
    <mergeCell ref="L80:L83"/>
    <mergeCell ref="M80:M83"/>
    <mergeCell ref="A80:A83"/>
    <mergeCell ref="B80:B83"/>
    <mergeCell ref="D80:D83"/>
    <mergeCell ref="E80:E83"/>
    <mergeCell ref="F80:F83"/>
    <mergeCell ref="G80:G83"/>
    <mergeCell ref="AG80:AG83"/>
    <mergeCell ref="AH80:AH83"/>
    <mergeCell ref="AI80:AI83"/>
    <mergeCell ref="AJ80:AJ83"/>
    <mergeCell ref="AK80:AK83"/>
    <mergeCell ref="Z80:Z83"/>
    <mergeCell ref="AA80:AA83"/>
    <mergeCell ref="AB80:AB83"/>
    <mergeCell ref="AC80:AC83"/>
    <mergeCell ref="AD80:AD83"/>
    <mergeCell ref="AE80:AE83"/>
    <mergeCell ref="T80:T83"/>
    <mergeCell ref="U80:U83"/>
    <mergeCell ref="V80:V83"/>
    <mergeCell ref="W80:W83"/>
    <mergeCell ref="X80:X83"/>
    <mergeCell ref="Y80:Y83"/>
    <mergeCell ref="P84:P87"/>
    <mergeCell ref="Q84:Q87"/>
    <mergeCell ref="R84:R87"/>
    <mergeCell ref="G84:G87"/>
    <mergeCell ref="H84:H87"/>
    <mergeCell ref="I84:I87"/>
    <mergeCell ref="J84:J87"/>
    <mergeCell ref="K84:K87"/>
    <mergeCell ref="L84:L87"/>
    <mergeCell ref="BI80:BI83"/>
    <mergeCell ref="BJ80:BJ83"/>
    <mergeCell ref="BK80:BK83"/>
    <mergeCell ref="BL80:BL83"/>
    <mergeCell ref="BM80:BM83"/>
    <mergeCell ref="A84:A87"/>
    <mergeCell ref="B84:B87"/>
    <mergeCell ref="D84:D87"/>
    <mergeCell ref="E84:E87"/>
    <mergeCell ref="F84:F87"/>
    <mergeCell ref="AR80:AR83"/>
    <mergeCell ref="AS80:AS83"/>
    <mergeCell ref="AT80:AT83"/>
    <mergeCell ref="AU80:AU83"/>
    <mergeCell ref="BG80:BG83"/>
    <mergeCell ref="BH80:BH83"/>
    <mergeCell ref="AL80:AL83"/>
    <mergeCell ref="AM80:AM83"/>
    <mergeCell ref="AN80:AN83"/>
    <mergeCell ref="AO80:AO83"/>
    <mergeCell ref="AP80:AP83"/>
    <mergeCell ref="AQ80:AQ83"/>
    <mergeCell ref="AF80:AF83"/>
    <mergeCell ref="BM84:BM87"/>
    <mergeCell ref="AQ84:AQ87"/>
    <mergeCell ref="AR84:AR87"/>
    <mergeCell ref="AS84:AS87"/>
    <mergeCell ref="AT84:AT87"/>
    <mergeCell ref="AU84:AU87"/>
    <mergeCell ref="BG84:BG87"/>
    <mergeCell ref="AK84:AK87"/>
    <mergeCell ref="AL84:AL87"/>
    <mergeCell ref="AM84:AM87"/>
    <mergeCell ref="AN84:AN87"/>
    <mergeCell ref="AO84:AO87"/>
    <mergeCell ref="AP84:AP87"/>
    <mergeCell ref="AE84:AE87"/>
    <mergeCell ref="AF84:AF87"/>
    <mergeCell ref="AG84:AG87"/>
    <mergeCell ref="AH84:AH87"/>
    <mergeCell ref="AI84:AI87"/>
    <mergeCell ref="AJ84:AJ87"/>
    <mergeCell ref="H88:H91"/>
    <mergeCell ref="I88:I91"/>
    <mergeCell ref="J88:J91"/>
    <mergeCell ref="K88:K91"/>
    <mergeCell ref="L88:L91"/>
    <mergeCell ref="M88:M91"/>
    <mergeCell ref="A88:A91"/>
    <mergeCell ref="B88:B91"/>
    <mergeCell ref="D88:D91"/>
    <mergeCell ref="E88:E91"/>
    <mergeCell ref="F88:F91"/>
    <mergeCell ref="G88:G91"/>
    <mergeCell ref="BH84:BH87"/>
    <mergeCell ref="BI84:BI87"/>
    <mergeCell ref="BJ84:BJ87"/>
    <mergeCell ref="BK84:BK87"/>
    <mergeCell ref="BL84:BL87"/>
    <mergeCell ref="Y84:Y87"/>
    <mergeCell ref="Z84:Z87"/>
    <mergeCell ref="AA84:AA87"/>
    <mergeCell ref="AB84:AB87"/>
    <mergeCell ref="AC84:AC87"/>
    <mergeCell ref="AD84:AD87"/>
    <mergeCell ref="S84:S87"/>
    <mergeCell ref="T84:T87"/>
    <mergeCell ref="U84:U87"/>
    <mergeCell ref="V84:V87"/>
    <mergeCell ref="W84:W87"/>
    <mergeCell ref="X84:X87"/>
    <mergeCell ref="M84:M87"/>
    <mergeCell ref="N84:N87"/>
    <mergeCell ref="O84:O87"/>
    <mergeCell ref="AJ88:AJ91"/>
    <mergeCell ref="AK88:AK91"/>
    <mergeCell ref="Z88:Z91"/>
    <mergeCell ref="AA88:AA91"/>
    <mergeCell ref="AB88:AB91"/>
    <mergeCell ref="AC88:AC91"/>
    <mergeCell ref="AD88:AD91"/>
    <mergeCell ref="AE88:AE91"/>
    <mergeCell ref="T88:T91"/>
    <mergeCell ref="U88:U91"/>
    <mergeCell ref="V88:V91"/>
    <mergeCell ref="W88:W91"/>
    <mergeCell ref="X88:X91"/>
    <mergeCell ref="Y88:Y91"/>
    <mergeCell ref="N88:N91"/>
    <mergeCell ref="O88:O91"/>
    <mergeCell ref="P88:P91"/>
    <mergeCell ref="Q88:Q91"/>
    <mergeCell ref="R88:R91"/>
    <mergeCell ref="S88:S91"/>
    <mergeCell ref="G92:G95"/>
    <mergeCell ref="H92:H95"/>
    <mergeCell ref="I92:I95"/>
    <mergeCell ref="J92:J95"/>
    <mergeCell ref="K92:K95"/>
    <mergeCell ref="L92:L95"/>
    <mergeCell ref="BI88:BI91"/>
    <mergeCell ref="BJ88:BJ91"/>
    <mergeCell ref="BK88:BK91"/>
    <mergeCell ref="BL88:BL91"/>
    <mergeCell ref="BM88:BM91"/>
    <mergeCell ref="A92:A95"/>
    <mergeCell ref="B92:B95"/>
    <mergeCell ref="D92:D95"/>
    <mergeCell ref="E92:E95"/>
    <mergeCell ref="F92:F95"/>
    <mergeCell ref="AR88:AR91"/>
    <mergeCell ref="AS88:AS91"/>
    <mergeCell ref="AT88:AT91"/>
    <mergeCell ref="AU88:AU91"/>
    <mergeCell ref="BG88:BG91"/>
    <mergeCell ref="BH88:BH91"/>
    <mergeCell ref="AL88:AL91"/>
    <mergeCell ref="AM88:AM91"/>
    <mergeCell ref="AN88:AN91"/>
    <mergeCell ref="AO88:AO91"/>
    <mergeCell ref="AP88:AP91"/>
    <mergeCell ref="AQ88:AQ91"/>
    <mergeCell ref="AF88:AF91"/>
    <mergeCell ref="AG88:AG91"/>
    <mergeCell ref="AH88:AH91"/>
    <mergeCell ref="AI88:AI91"/>
    <mergeCell ref="AJ92:AJ95"/>
    <mergeCell ref="Y92:Y95"/>
    <mergeCell ref="Z92:Z95"/>
    <mergeCell ref="AA92:AA95"/>
    <mergeCell ref="AB92:AB95"/>
    <mergeCell ref="AC92:AC95"/>
    <mergeCell ref="AD92:AD95"/>
    <mergeCell ref="S92:S95"/>
    <mergeCell ref="T92:T95"/>
    <mergeCell ref="U92:U95"/>
    <mergeCell ref="V92:V95"/>
    <mergeCell ref="W92:W95"/>
    <mergeCell ref="X92:X95"/>
    <mergeCell ref="M92:M95"/>
    <mergeCell ref="N92:N95"/>
    <mergeCell ref="O92:O95"/>
    <mergeCell ref="P92:P95"/>
    <mergeCell ref="Q92:Q95"/>
    <mergeCell ref="R92:R95"/>
    <mergeCell ref="AI96:AI99"/>
    <mergeCell ref="AJ96:AJ99"/>
    <mergeCell ref="AK96:AK99"/>
    <mergeCell ref="A96:A99"/>
    <mergeCell ref="B96:B99"/>
    <mergeCell ref="D96:D99"/>
    <mergeCell ref="E96:E99"/>
    <mergeCell ref="F96:F99"/>
    <mergeCell ref="G96:G99"/>
    <mergeCell ref="BH92:BH95"/>
    <mergeCell ref="BI92:BI95"/>
    <mergeCell ref="BJ92:BJ95"/>
    <mergeCell ref="BK92:BK95"/>
    <mergeCell ref="BL92:BL95"/>
    <mergeCell ref="BM92:BM95"/>
    <mergeCell ref="AQ92:AQ95"/>
    <mergeCell ref="AR92:AR95"/>
    <mergeCell ref="AS92:AS95"/>
    <mergeCell ref="AT92:AT95"/>
    <mergeCell ref="AU92:AU95"/>
    <mergeCell ref="BG92:BG95"/>
    <mergeCell ref="AK92:AK95"/>
    <mergeCell ref="AL92:AL95"/>
    <mergeCell ref="AM92:AM95"/>
    <mergeCell ref="AN92:AN95"/>
    <mergeCell ref="AO92:AO95"/>
    <mergeCell ref="AP92:AP95"/>
    <mergeCell ref="AE92:AE95"/>
    <mergeCell ref="AF92:AF95"/>
    <mergeCell ref="AG92:AG95"/>
    <mergeCell ref="AH92:AH95"/>
    <mergeCell ref="AI92:AI95"/>
    <mergeCell ref="Z96:Z99"/>
    <mergeCell ref="AA96:AA99"/>
    <mergeCell ref="AB96:AB99"/>
    <mergeCell ref="AC96:AC99"/>
    <mergeCell ref="AD96:AD99"/>
    <mergeCell ref="AE96:AE99"/>
    <mergeCell ref="T96:T99"/>
    <mergeCell ref="U96:U99"/>
    <mergeCell ref="V96:V99"/>
    <mergeCell ref="BI96:BI99"/>
    <mergeCell ref="BJ96:BJ99"/>
    <mergeCell ref="BK96:BK99"/>
    <mergeCell ref="BL96:BL99"/>
    <mergeCell ref="BM96:BM99"/>
    <mergeCell ref="W96:W99"/>
    <mergeCell ref="X96:X99"/>
    <mergeCell ref="Y96:Y99"/>
    <mergeCell ref="AR96:AR99"/>
    <mergeCell ref="AS96:AS99"/>
    <mergeCell ref="AT96:AT99"/>
    <mergeCell ref="AU96:AU99"/>
    <mergeCell ref="BG96:BG99"/>
    <mergeCell ref="BH96:BH99"/>
    <mergeCell ref="AL96:AL99"/>
    <mergeCell ref="AM96:AM99"/>
    <mergeCell ref="AN96:AN99"/>
    <mergeCell ref="AO96:AO99"/>
    <mergeCell ref="AP96:AP99"/>
    <mergeCell ref="AQ96:AQ99"/>
    <mergeCell ref="AF96:AF99"/>
    <mergeCell ref="AG96:AG99"/>
    <mergeCell ref="AH96:AH99"/>
    <mergeCell ref="N96:N99"/>
    <mergeCell ref="O96:O99"/>
    <mergeCell ref="P96:P99"/>
    <mergeCell ref="Q96:Q99"/>
    <mergeCell ref="R96:R99"/>
    <mergeCell ref="S96:S99"/>
    <mergeCell ref="H96:H99"/>
    <mergeCell ref="I96:I99"/>
    <mergeCell ref="J96:J99"/>
    <mergeCell ref="K96:K99"/>
    <mergeCell ref="L96:L99"/>
    <mergeCell ref="M96:M99"/>
    <mergeCell ref="N100:N103"/>
    <mergeCell ref="O100:O103"/>
    <mergeCell ref="P100:P103"/>
    <mergeCell ref="Q100:Q103"/>
    <mergeCell ref="R100:R103"/>
    <mergeCell ref="S100:S103"/>
    <mergeCell ref="H100:H103"/>
    <mergeCell ref="I100:I103"/>
    <mergeCell ref="J100:J103"/>
    <mergeCell ref="K100:K103"/>
    <mergeCell ref="L100:L103"/>
    <mergeCell ref="M100:M103"/>
    <mergeCell ref="A100:A103"/>
    <mergeCell ref="B100:B103"/>
    <mergeCell ref="D100:D103"/>
    <mergeCell ref="E100:E103"/>
    <mergeCell ref="F100:F103"/>
    <mergeCell ref="G100:G103"/>
    <mergeCell ref="AF100:AF103"/>
    <mergeCell ref="AG100:AG103"/>
    <mergeCell ref="AH100:AH103"/>
    <mergeCell ref="AI100:AI103"/>
    <mergeCell ref="AJ100:AJ103"/>
    <mergeCell ref="AK100:AK103"/>
    <mergeCell ref="Z100:Z103"/>
    <mergeCell ref="AA100:AA103"/>
    <mergeCell ref="AB100:AB103"/>
    <mergeCell ref="AC100:AC103"/>
    <mergeCell ref="AD100:AD103"/>
    <mergeCell ref="AE100:AE103"/>
    <mergeCell ref="T100:T103"/>
    <mergeCell ref="U100:U103"/>
    <mergeCell ref="V100:V103"/>
    <mergeCell ref="W100:W103"/>
    <mergeCell ref="X100:X103"/>
    <mergeCell ref="Y100:Y103"/>
    <mergeCell ref="BI100:BI103"/>
    <mergeCell ref="BJ100:BJ103"/>
    <mergeCell ref="BK100:BK103"/>
    <mergeCell ref="BL100:BL103"/>
    <mergeCell ref="BM100:BM103"/>
    <mergeCell ref="AR100:AR103"/>
    <mergeCell ref="AS100:AS103"/>
    <mergeCell ref="AT100:AT103"/>
    <mergeCell ref="AU100:AU103"/>
    <mergeCell ref="BG100:BG103"/>
    <mergeCell ref="BH100:BH103"/>
    <mergeCell ref="AL100:AL103"/>
    <mergeCell ref="AM100:AM103"/>
    <mergeCell ref="AN100:AN103"/>
    <mergeCell ref="AO100:AO103"/>
    <mergeCell ref="AP100:AP103"/>
    <mergeCell ref="AQ100:AQ103"/>
    <mergeCell ref="A104:A107"/>
    <mergeCell ref="B104:B107"/>
    <mergeCell ref="D104:D107"/>
    <mergeCell ref="E104:E107"/>
    <mergeCell ref="F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M104:AM107"/>
    <mergeCell ref="AN104:AN107"/>
    <mergeCell ref="AO104:AO107"/>
    <mergeCell ref="AP104:AP107"/>
    <mergeCell ref="AQ104:AQ107"/>
    <mergeCell ref="AR104:AR107"/>
    <mergeCell ref="AS104:AS107"/>
    <mergeCell ref="AT104:AT107"/>
    <mergeCell ref="AU104:AU107"/>
    <mergeCell ref="BG104:BG107"/>
    <mergeCell ref="BH104:BH107"/>
    <mergeCell ref="BI104:BI107"/>
    <mergeCell ref="BJ104:BJ107"/>
    <mergeCell ref="BK104:BK107"/>
    <mergeCell ref="BL104:BL107"/>
    <mergeCell ref="BM104:BM107"/>
    <mergeCell ref="A108:A111"/>
    <mergeCell ref="B108:B111"/>
    <mergeCell ref="D108:D111"/>
    <mergeCell ref="E108:E111"/>
    <mergeCell ref="F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M108:AM111"/>
    <mergeCell ref="AN108:AN111"/>
    <mergeCell ref="AO108:AO111"/>
    <mergeCell ref="AP108:AP111"/>
    <mergeCell ref="AQ108:AQ111"/>
    <mergeCell ref="AR108:AR111"/>
    <mergeCell ref="AS108:AS111"/>
    <mergeCell ref="AT108:AT111"/>
    <mergeCell ref="AU108:AU111"/>
    <mergeCell ref="BG108:BG111"/>
    <mergeCell ref="BH108:BH111"/>
    <mergeCell ref="BI108:BI111"/>
    <mergeCell ref="BJ108:BJ111"/>
    <mergeCell ref="BK108:BK111"/>
    <mergeCell ref="BL108:BL111"/>
    <mergeCell ref="BM108:BM111"/>
    <mergeCell ref="A112:A115"/>
    <mergeCell ref="B112:B115"/>
    <mergeCell ref="D112:D115"/>
    <mergeCell ref="E112:E115"/>
    <mergeCell ref="F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AN112:AN115"/>
    <mergeCell ref="AO112:AO115"/>
    <mergeCell ref="AP112:AP115"/>
    <mergeCell ref="AQ112:AQ115"/>
    <mergeCell ref="AR112:AR115"/>
    <mergeCell ref="AS112:AS115"/>
    <mergeCell ref="AT112:AT115"/>
    <mergeCell ref="AU112:AU115"/>
    <mergeCell ref="BG112:BG115"/>
    <mergeCell ref="BH112:BH115"/>
    <mergeCell ref="BI112:BI115"/>
    <mergeCell ref="BJ112:BJ115"/>
    <mergeCell ref="BK112:BK115"/>
    <mergeCell ref="BL112:BL115"/>
    <mergeCell ref="BM112:BM115"/>
    <mergeCell ref="A116:A119"/>
    <mergeCell ref="B116:B119"/>
    <mergeCell ref="D116:D119"/>
    <mergeCell ref="E116:E119"/>
    <mergeCell ref="F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AO116:AO119"/>
    <mergeCell ref="AP116:AP119"/>
    <mergeCell ref="AQ116:AQ119"/>
    <mergeCell ref="AR116:AR119"/>
    <mergeCell ref="AS116:AS119"/>
    <mergeCell ref="AT116:AT119"/>
    <mergeCell ref="AU116:AU119"/>
    <mergeCell ref="BG116:BG119"/>
    <mergeCell ref="BH116:BH119"/>
    <mergeCell ref="BI116:BI119"/>
    <mergeCell ref="BJ116:BJ119"/>
    <mergeCell ref="BK116:BK119"/>
    <mergeCell ref="BL116:BL119"/>
    <mergeCell ref="BM116:BM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M116:AM119"/>
    <mergeCell ref="AN116:AN119"/>
    <mergeCell ref="A140:A143"/>
    <mergeCell ref="B140:B143"/>
    <mergeCell ref="D140:D143"/>
    <mergeCell ref="E140:E143"/>
    <mergeCell ref="F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M140:AM143"/>
    <mergeCell ref="AN140:AN143"/>
    <mergeCell ref="AO140:AO143"/>
    <mergeCell ref="AP140:AP143"/>
    <mergeCell ref="AQ140:AQ143"/>
    <mergeCell ref="AR140:AR143"/>
    <mergeCell ref="AS140:AS143"/>
    <mergeCell ref="AT140:AT143"/>
    <mergeCell ref="AU140:AU143"/>
    <mergeCell ref="BG140:BG143"/>
    <mergeCell ref="BH140:BH143"/>
    <mergeCell ref="BI140:BI143"/>
    <mergeCell ref="BJ140:BJ143"/>
    <mergeCell ref="BK140:BK143"/>
    <mergeCell ref="BL140:BL143"/>
    <mergeCell ref="BM140:BM143"/>
    <mergeCell ref="A144:A147"/>
    <mergeCell ref="B144:B147"/>
    <mergeCell ref="D144:D147"/>
    <mergeCell ref="E144:E147"/>
    <mergeCell ref="F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AN144:AN147"/>
    <mergeCell ref="AO144:AO147"/>
    <mergeCell ref="AP144:AP147"/>
    <mergeCell ref="AQ144:AQ147"/>
    <mergeCell ref="AR144:AR147"/>
    <mergeCell ref="AS144:AS147"/>
    <mergeCell ref="AT144:AT147"/>
    <mergeCell ref="AU144:AU147"/>
    <mergeCell ref="BG144:BG147"/>
    <mergeCell ref="BH144:BH147"/>
    <mergeCell ref="BI144:BI147"/>
    <mergeCell ref="BJ144:BJ147"/>
    <mergeCell ref="BK144:BK147"/>
    <mergeCell ref="BL144:BL147"/>
    <mergeCell ref="BM144:BM147"/>
    <mergeCell ref="A148:A151"/>
    <mergeCell ref="B148:B151"/>
    <mergeCell ref="D148:D151"/>
    <mergeCell ref="E148:E151"/>
    <mergeCell ref="F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S148:AS151"/>
    <mergeCell ref="AT148:AT151"/>
    <mergeCell ref="AU148:AU151"/>
    <mergeCell ref="BG148:BG151"/>
    <mergeCell ref="BH148:BH151"/>
    <mergeCell ref="BI148:BI151"/>
    <mergeCell ref="BJ148:BJ151"/>
    <mergeCell ref="BK148:BK151"/>
    <mergeCell ref="BL148:BL151"/>
    <mergeCell ref="BM148:BM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M148:AM151"/>
    <mergeCell ref="AN148:AN151"/>
    <mergeCell ref="AO148:AO151"/>
    <mergeCell ref="AP148:AP151"/>
    <mergeCell ref="AQ148:AQ151"/>
    <mergeCell ref="AR148:AR151"/>
  </mergeCells>
  <conditionalFormatting sqref="AQ16:AQ167 BH16:BH167">
    <cfRule type="cellIs" dxfId="1513" priority="1" operator="equal">
      <formula>"Seguro"</formula>
    </cfRule>
    <cfRule type="cellIs" dxfId="1512" priority="2" operator="equal">
      <formula>"Probable"</formula>
    </cfRule>
    <cfRule type="cellIs" dxfId="1511" priority="3" operator="equal">
      <formula>"Posible"</formula>
    </cfRule>
    <cfRule type="cellIs" dxfId="1510" priority="4" operator="equal">
      <formula>"Improbable"</formula>
    </cfRule>
    <cfRule type="cellIs" dxfId="1509" priority="5" operator="equal">
      <formula>"Rara Vez"</formula>
    </cfRule>
    <cfRule type="cellIs" dxfId="1508" priority="6" operator="equal">
      <formula>"Muy Alta"</formula>
    </cfRule>
    <cfRule type="cellIs" dxfId="1507" priority="7" operator="equal">
      <formula>"Alta"</formula>
    </cfRule>
    <cfRule type="cellIs" dxfId="1506" priority="8" operator="equal">
      <formula>"Media"</formula>
    </cfRule>
    <cfRule type="cellIs" dxfId="1505" priority="9" operator="equal">
      <formula>"Baja"</formula>
    </cfRule>
    <cfRule type="cellIs" dxfId="1504" priority="10" operator="equal">
      <formula>"Muy Baja"</formula>
    </cfRule>
  </conditionalFormatting>
  <conditionalFormatting sqref="AS16:AS167 BJ16:BJ167">
    <cfRule type="cellIs" dxfId="1503" priority="11" operator="equal">
      <formula>"Catastrófico"</formula>
    </cfRule>
    <cfRule type="cellIs" dxfId="1502" priority="12" operator="equal">
      <formula>"Mayor"</formula>
    </cfRule>
    <cfRule type="cellIs" dxfId="1501" priority="13" operator="equal">
      <formula>"Moderado"</formula>
    </cfRule>
    <cfRule type="cellIs" dxfId="1500" priority="14" operator="equal">
      <formula>"Menor"</formula>
    </cfRule>
    <cfRule type="cellIs" dxfId="1499" priority="15" operator="equal">
      <formula>"Insignificante"</formula>
    </cfRule>
  </conditionalFormatting>
  <conditionalFormatting sqref="AU16">
    <cfRule type="containsText" dxfId="1498" priority="737" operator="containsText" text="BAJO">
      <formula>NOT(ISERROR(SEARCH("BAJO",AU16)))</formula>
    </cfRule>
    <cfRule type="containsText" dxfId="1497" priority="740" operator="containsText" text="EXTREMO">
      <formula>NOT(ISERROR(SEARCH("EXTREMO",AU16)))</formula>
    </cfRule>
    <cfRule type="containsText" dxfId="1496" priority="739" operator="containsText" text="ALTO">
      <formula>NOT(ISERROR(SEARCH("ALTO",AU16)))</formula>
    </cfRule>
    <cfRule type="containsText" dxfId="1495" priority="738" operator="containsText" text="MODERADO">
      <formula>NOT(ISERROR(SEARCH("MODERADO",AU16)))</formula>
    </cfRule>
  </conditionalFormatting>
  <conditionalFormatting sqref="AU20">
    <cfRule type="containsText" dxfId="1494" priority="807" operator="containsText" text="ALTO">
      <formula>NOT(ISERROR(SEARCH("ALTO",AU20)))</formula>
    </cfRule>
    <cfRule type="containsText" dxfId="1493" priority="806" operator="containsText" text="MODERADO">
      <formula>NOT(ISERROR(SEARCH("MODERADO",AU20)))</formula>
    </cfRule>
    <cfRule type="containsText" dxfId="1492" priority="805" operator="containsText" text="BAJO">
      <formula>NOT(ISERROR(SEARCH("BAJO",AU20)))</formula>
    </cfRule>
    <cfRule type="containsText" dxfId="1491" priority="808" operator="containsText" text="EXTREMO">
      <formula>NOT(ISERROR(SEARCH("EXTREMO",AU20)))</formula>
    </cfRule>
  </conditionalFormatting>
  <conditionalFormatting sqref="AU24">
    <cfRule type="containsText" dxfId="1490" priority="792" operator="containsText" text="EXTREMO">
      <formula>NOT(ISERROR(SEARCH("EXTREMO",AU24)))</formula>
    </cfRule>
    <cfRule type="containsText" dxfId="1489" priority="791" operator="containsText" text="ALTO">
      <formula>NOT(ISERROR(SEARCH("ALTO",AU24)))</formula>
    </cfRule>
    <cfRule type="containsText" dxfId="1488" priority="790" operator="containsText" text="MODERADO">
      <formula>NOT(ISERROR(SEARCH("MODERADO",AU24)))</formula>
    </cfRule>
    <cfRule type="containsText" dxfId="1487" priority="789" operator="containsText" text="BAJO">
      <formula>NOT(ISERROR(SEARCH("BAJO",AU24)))</formula>
    </cfRule>
  </conditionalFormatting>
  <conditionalFormatting sqref="AU28">
    <cfRule type="containsText" dxfId="1486" priority="710" operator="containsText" text="BAJO">
      <formula>NOT(ISERROR(SEARCH("BAJO",AU28)))</formula>
    </cfRule>
    <cfRule type="containsText" dxfId="1485" priority="713" operator="containsText" text="EXTREMO">
      <formula>NOT(ISERROR(SEARCH("EXTREMO",AU28)))</formula>
    </cfRule>
    <cfRule type="containsText" dxfId="1484" priority="712" operator="containsText" text="ALTO">
      <formula>NOT(ISERROR(SEARCH("ALTO",AU28)))</formula>
    </cfRule>
    <cfRule type="containsText" dxfId="1483" priority="711" operator="containsText" text="MODERADO">
      <formula>NOT(ISERROR(SEARCH("MODERADO",AU28)))</formula>
    </cfRule>
  </conditionalFormatting>
  <conditionalFormatting sqref="AU32">
    <cfRule type="containsText" dxfId="1482" priority="668" operator="containsText" text="BAJO">
      <formula>NOT(ISERROR(SEARCH("BAJO",AU32)))</formula>
    </cfRule>
    <cfRule type="containsText" dxfId="1481" priority="671" operator="containsText" text="EXTREMO">
      <formula>NOT(ISERROR(SEARCH("EXTREMO",AU32)))</formula>
    </cfRule>
    <cfRule type="containsText" dxfId="1480" priority="670" operator="containsText" text="ALTO">
      <formula>NOT(ISERROR(SEARCH("ALTO",AU32)))</formula>
    </cfRule>
    <cfRule type="containsText" dxfId="1479" priority="669" operator="containsText" text="MODERADO">
      <formula>NOT(ISERROR(SEARCH("MODERADO",AU32)))</formula>
    </cfRule>
  </conditionalFormatting>
  <conditionalFormatting sqref="AU36">
    <cfRule type="containsText" dxfId="1478" priority="641" operator="containsText" text="BAJO">
      <formula>NOT(ISERROR(SEARCH("BAJO",AU36)))</formula>
    </cfRule>
    <cfRule type="containsText" dxfId="1477" priority="642" operator="containsText" text="MODERADO">
      <formula>NOT(ISERROR(SEARCH("MODERADO",AU36)))</formula>
    </cfRule>
    <cfRule type="containsText" dxfId="1476" priority="643" operator="containsText" text="ALTO">
      <formula>NOT(ISERROR(SEARCH("ALTO",AU36)))</formula>
    </cfRule>
    <cfRule type="containsText" dxfId="1475" priority="644" operator="containsText" text="EXTREMO">
      <formula>NOT(ISERROR(SEARCH("EXTREMO",AU36)))</formula>
    </cfRule>
  </conditionalFormatting>
  <conditionalFormatting sqref="AU40">
    <cfRule type="containsText" dxfId="1474" priority="610" operator="containsText" text="MODERADO">
      <formula>NOT(ISERROR(SEARCH("MODERADO",AU40)))</formula>
    </cfRule>
    <cfRule type="containsText" dxfId="1473" priority="612" operator="containsText" text="EXTREMO">
      <formula>NOT(ISERROR(SEARCH("EXTREMO",AU40)))</formula>
    </cfRule>
    <cfRule type="containsText" dxfId="1472" priority="609" operator="containsText" text="BAJO">
      <formula>NOT(ISERROR(SEARCH("BAJO",AU40)))</formula>
    </cfRule>
    <cfRule type="containsText" dxfId="1471" priority="611" operator="containsText" text="ALTO">
      <formula>NOT(ISERROR(SEARCH("ALTO",AU40)))</formula>
    </cfRule>
  </conditionalFormatting>
  <conditionalFormatting sqref="AU44">
    <cfRule type="containsText" dxfId="1470" priority="601" operator="containsText" text="BAJO">
      <formula>NOT(ISERROR(SEARCH("BAJO",AU44)))</formula>
    </cfRule>
    <cfRule type="containsText" dxfId="1469" priority="604" operator="containsText" text="EXTREMO">
      <formula>NOT(ISERROR(SEARCH("EXTREMO",AU44)))</formula>
    </cfRule>
    <cfRule type="containsText" dxfId="1468" priority="602" operator="containsText" text="MODERADO">
      <formula>NOT(ISERROR(SEARCH("MODERADO",AU44)))</formula>
    </cfRule>
    <cfRule type="containsText" dxfId="1467" priority="603" operator="containsText" text="ALTO">
      <formula>NOT(ISERROR(SEARCH("ALTO",AU44)))</formula>
    </cfRule>
  </conditionalFormatting>
  <conditionalFormatting sqref="AU48">
    <cfRule type="containsText" dxfId="1466" priority="593" operator="containsText" text="BAJO">
      <formula>NOT(ISERROR(SEARCH("BAJO",AU48)))</formula>
    </cfRule>
    <cfRule type="containsText" dxfId="1465" priority="594" operator="containsText" text="MODERADO">
      <formula>NOT(ISERROR(SEARCH("MODERADO",AU48)))</formula>
    </cfRule>
    <cfRule type="containsText" dxfId="1464" priority="595" operator="containsText" text="ALTO">
      <formula>NOT(ISERROR(SEARCH("ALTO",AU48)))</formula>
    </cfRule>
    <cfRule type="containsText" dxfId="1463" priority="596" operator="containsText" text="EXTREMO">
      <formula>NOT(ISERROR(SEARCH("EXTREMO",AU48)))</formula>
    </cfRule>
  </conditionalFormatting>
  <conditionalFormatting sqref="AU52">
    <cfRule type="containsText" dxfId="1462" priority="585" operator="containsText" text="BAJO">
      <formula>NOT(ISERROR(SEARCH("BAJO",AU52)))</formula>
    </cfRule>
    <cfRule type="containsText" dxfId="1461" priority="586" operator="containsText" text="MODERADO">
      <formula>NOT(ISERROR(SEARCH("MODERADO",AU52)))</formula>
    </cfRule>
    <cfRule type="containsText" dxfId="1460" priority="587" operator="containsText" text="ALTO">
      <formula>NOT(ISERROR(SEARCH("ALTO",AU52)))</formula>
    </cfRule>
    <cfRule type="containsText" dxfId="1459" priority="588" operator="containsText" text="EXTREMO">
      <formula>NOT(ISERROR(SEARCH("EXTREMO",AU52)))</formula>
    </cfRule>
  </conditionalFormatting>
  <conditionalFormatting sqref="AU56">
    <cfRule type="containsText" dxfId="1458" priority="485" operator="containsText" text="BAJO">
      <formula>NOT(ISERROR(SEARCH("BAJO",AU56)))</formula>
    </cfRule>
    <cfRule type="containsText" dxfId="1457" priority="486" operator="containsText" text="MODERADO">
      <formula>NOT(ISERROR(SEARCH("MODERADO",AU56)))</formula>
    </cfRule>
    <cfRule type="containsText" dxfId="1456" priority="487" operator="containsText" text="ALTO">
      <formula>NOT(ISERROR(SEARCH("ALTO",AU56)))</formula>
    </cfRule>
    <cfRule type="containsText" dxfId="1455" priority="488" operator="containsText" text="EXTREMO">
      <formula>NOT(ISERROR(SEARCH("EXTREMO",AU56)))</formula>
    </cfRule>
  </conditionalFormatting>
  <conditionalFormatting sqref="AU60">
    <cfRule type="containsText" dxfId="1454" priority="553" operator="containsText" text="BAJO">
      <formula>NOT(ISERROR(SEARCH("BAJO",AU60)))</formula>
    </cfRule>
    <cfRule type="containsText" dxfId="1453" priority="554" operator="containsText" text="MODERADO">
      <formula>NOT(ISERROR(SEARCH("MODERADO",AU60)))</formula>
    </cfRule>
    <cfRule type="containsText" dxfId="1452" priority="556" operator="containsText" text="EXTREMO">
      <formula>NOT(ISERROR(SEARCH("EXTREMO",AU60)))</formula>
    </cfRule>
    <cfRule type="containsText" dxfId="1451" priority="555" operator="containsText" text="ALTO">
      <formula>NOT(ISERROR(SEARCH("ALTO",AU60)))</formula>
    </cfRule>
  </conditionalFormatting>
  <conditionalFormatting sqref="AU64">
    <cfRule type="containsText" dxfId="1450" priority="536" operator="containsText" text="MODERADO">
      <formula>NOT(ISERROR(SEARCH("MODERADO",AU64)))</formula>
    </cfRule>
    <cfRule type="containsText" dxfId="1449" priority="535" operator="containsText" text="BAJO">
      <formula>NOT(ISERROR(SEARCH("BAJO",AU64)))</formula>
    </cfRule>
    <cfRule type="containsText" dxfId="1448" priority="537" operator="containsText" text="ALTO">
      <formula>NOT(ISERROR(SEARCH("ALTO",AU64)))</formula>
    </cfRule>
    <cfRule type="containsText" dxfId="1447" priority="538" operator="containsText" text="EXTREMO">
      <formula>NOT(ISERROR(SEARCH("EXTREMO",AU64)))</formula>
    </cfRule>
  </conditionalFormatting>
  <conditionalFormatting sqref="AU68">
    <cfRule type="containsText" dxfId="1446" priority="520" operator="containsText" text="EXTREMO">
      <formula>NOT(ISERROR(SEARCH("EXTREMO",AU68)))</formula>
    </cfRule>
    <cfRule type="containsText" dxfId="1445" priority="519" operator="containsText" text="ALTO">
      <formula>NOT(ISERROR(SEARCH("ALTO",AU68)))</formula>
    </cfRule>
    <cfRule type="containsText" dxfId="1444" priority="518" operator="containsText" text="MODERADO">
      <formula>NOT(ISERROR(SEARCH("MODERADO",AU68)))</formula>
    </cfRule>
    <cfRule type="containsText" dxfId="1443" priority="517" operator="containsText" text="BAJO">
      <formula>NOT(ISERROR(SEARCH("BAJO",AU68)))</formula>
    </cfRule>
  </conditionalFormatting>
  <conditionalFormatting sqref="AU72">
    <cfRule type="containsText" dxfId="1442" priority="54" operator="containsText" text="EXTREMO">
      <formula>NOT(ISERROR(SEARCH("EXTREMO",AU72)))</formula>
    </cfRule>
    <cfRule type="containsText" dxfId="1441" priority="51" operator="containsText" text="BAJO">
      <formula>NOT(ISERROR(SEARCH("BAJO",AU72)))</formula>
    </cfRule>
    <cfRule type="containsText" dxfId="1440" priority="52" operator="containsText" text="MODERADO">
      <formula>NOT(ISERROR(SEARCH("MODERADO",AU72)))</formula>
    </cfRule>
    <cfRule type="containsText" dxfId="1439" priority="53" operator="containsText" text="ALTO">
      <formula>NOT(ISERROR(SEARCH("ALTO",AU72)))</formula>
    </cfRule>
  </conditionalFormatting>
  <conditionalFormatting sqref="AU76">
    <cfRule type="containsText" dxfId="1438" priority="420" operator="containsText" text="BAJO">
      <formula>NOT(ISERROR(SEARCH("BAJO",AU76)))</formula>
    </cfRule>
    <cfRule type="containsText" dxfId="1437" priority="421" operator="containsText" text="MODERADO">
      <formula>NOT(ISERROR(SEARCH("MODERADO",AU76)))</formula>
    </cfRule>
    <cfRule type="containsText" dxfId="1436" priority="423" operator="containsText" text="EXTREMO">
      <formula>NOT(ISERROR(SEARCH("EXTREMO",AU76)))</formula>
    </cfRule>
    <cfRule type="containsText" dxfId="1435" priority="422" operator="containsText" text="ALTO">
      <formula>NOT(ISERROR(SEARCH("ALTO",AU76)))</formula>
    </cfRule>
  </conditionalFormatting>
  <conditionalFormatting sqref="AU80">
    <cfRule type="containsText" dxfId="1434" priority="449" operator="containsText" text="MODERADO">
      <formula>NOT(ISERROR(SEARCH("MODERADO",AU80)))</formula>
    </cfRule>
    <cfRule type="containsText" dxfId="1433" priority="448" operator="containsText" text="BAJO">
      <formula>NOT(ISERROR(SEARCH("BAJO",AU80)))</formula>
    </cfRule>
    <cfRule type="containsText" dxfId="1432" priority="450" operator="containsText" text="ALTO">
      <formula>NOT(ISERROR(SEARCH("ALTO",AU80)))</formula>
    </cfRule>
    <cfRule type="containsText" dxfId="1431" priority="451" operator="containsText" text="EXTREMO">
      <formula>NOT(ISERROR(SEARCH("EXTREMO",AU80)))</formula>
    </cfRule>
  </conditionalFormatting>
  <conditionalFormatting sqref="AU84">
    <cfRule type="containsText" dxfId="1430" priority="440" operator="containsText" text="BAJO">
      <formula>NOT(ISERROR(SEARCH("BAJO",AU84)))</formula>
    </cfRule>
    <cfRule type="containsText" dxfId="1429" priority="441" operator="containsText" text="MODERADO">
      <formula>NOT(ISERROR(SEARCH("MODERADO",AU84)))</formula>
    </cfRule>
    <cfRule type="containsText" dxfId="1428" priority="443" operator="containsText" text="EXTREMO">
      <formula>NOT(ISERROR(SEARCH("EXTREMO",AU84)))</formula>
    </cfRule>
    <cfRule type="containsText" dxfId="1427" priority="442" operator="containsText" text="ALTO">
      <formula>NOT(ISERROR(SEARCH("ALTO",AU84)))</formula>
    </cfRule>
  </conditionalFormatting>
  <conditionalFormatting sqref="AU88">
    <cfRule type="containsText" dxfId="1426" priority="433" operator="containsText" text="MODERADO">
      <formula>NOT(ISERROR(SEARCH("MODERADO",AU88)))</formula>
    </cfRule>
    <cfRule type="containsText" dxfId="1425" priority="435" operator="containsText" text="EXTREMO">
      <formula>NOT(ISERROR(SEARCH("EXTREMO",AU88)))</formula>
    </cfRule>
    <cfRule type="containsText" dxfId="1424" priority="432" operator="containsText" text="BAJO">
      <formula>NOT(ISERROR(SEARCH("BAJO",AU88)))</formula>
    </cfRule>
    <cfRule type="containsText" dxfId="1423" priority="434" operator="containsText" text="ALTO">
      <formula>NOT(ISERROR(SEARCH("ALTO",AU88)))</formula>
    </cfRule>
  </conditionalFormatting>
  <conditionalFormatting sqref="AU92">
    <cfRule type="containsText" dxfId="1422" priority="365" operator="containsText" text="BAJO">
      <formula>NOT(ISERROR(SEARCH("BAJO",AU92)))</formula>
    </cfRule>
    <cfRule type="containsText" dxfId="1421" priority="368" operator="containsText" text="EXTREMO">
      <formula>NOT(ISERROR(SEARCH("EXTREMO",AU92)))</formula>
    </cfRule>
    <cfRule type="containsText" dxfId="1420" priority="367" operator="containsText" text="ALTO">
      <formula>NOT(ISERROR(SEARCH("ALTO",AU92)))</formula>
    </cfRule>
    <cfRule type="containsText" dxfId="1419" priority="366" operator="containsText" text="MODERADO">
      <formula>NOT(ISERROR(SEARCH("MODERADO",AU92)))</formula>
    </cfRule>
  </conditionalFormatting>
  <conditionalFormatting sqref="AU96">
    <cfRule type="containsText" dxfId="1418" priority="396" operator="containsText" text="EXTREMO">
      <formula>NOT(ISERROR(SEARCH("EXTREMO",AU96)))</formula>
    </cfRule>
    <cfRule type="containsText" dxfId="1417" priority="395" operator="containsText" text="ALTO">
      <formula>NOT(ISERROR(SEARCH("ALTO",AU96)))</formula>
    </cfRule>
    <cfRule type="containsText" dxfId="1416" priority="393" operator="containsText" text="BAJO">
      <formula>NOT(ISERROR(SEARCH("BAJO",AU96)))</formula>
    </cfRule>
    <cfRule type="containsText" dxfId="1415" priority="394" operator="containsText" text="MODERADO">
      <formula>NOT(ISERROR(SEARCH("MODERADO",AU96)))</formula>
    </cfRule>
  </conditionalFormatting>
  <conditionalFormatting sqref="AU100">
    <cfRule type="containsText" dxfId="1414" priority="380" operator="containsText" text="EXTREMO">
      <formula>NOT(ISERROR(SEARCH("EXTREMO",AU100)))</formula>
    </cfRule>
    <cfRule type="containsText" dxfId="1413" priority="377" operator="containsText" text="BAJO">
      <formula>NOT(ISERROR(SEARCH("BAJO",AU100)))</formula>
    </cfRule>
    <cfRule type="containsText" dxfId="1412" priority="378" operator="containsText" text="MODERADO">
      <formula>NOT(ISERROR(SEARCH("MODERADO",AU100)))</formula>
    </cfRule>
    <cfRule type="containsText" dxfId="1411" priority="379" operator="containsText" text="ALTO">
      <formula>NOT(ISERROR(SEARCH("ALTO",AU100)))</formula>
    </cfRule>
  </conditionalFormatting>
  <conditionalFormatting sqref="AU104">
    <cfRule type="containsText" dxfId="1410" priority="188" operator="containsText" text="EXTREMO">
      <formula>NOT(ISERROR(SEARCH("EXTREMO",AU104)))</formula>
    </cfRule>
    <cfRule type="containsText" dxfId="1409" priority="187" operator="containsText" text="ALTO">
      <formula>NOT(ISERROR(SEARCH("ALTO",AU104)))</formula>
    </cfRule>
    <cfRule type="containsText" dxfId="1408" priority="185" operator="containsText" text="BAJO">
      <formula>NOT(ISERROR(SEARCH("BAJO",AU104)))</formula>
    </cfRule>
    <cfRule type="containsText" dxfId="1407" priority="186" operator="containsText" text="MODERADO">
      <formula>NOT(ISERROR(SEARCH("MODERADO",AU104)))</formula>
    </cfRule>
  </conditionalFormatting>
  <conditionalFormatting sqref="AU108">
    <cfRule type="containsText" dxfId="1406" priority="216" operator="containsText" text="EXTREMO">
      <formula>NOT(ISERROR(SEARCH("EXTREMO",AU108)))</formula>
    </cfRule>
    <cfRule type="containsText" dxfId="1405" priority="215" operator="containsText" text="ALTO">
      <formula>NOT(ISERROR(SEARCH("ALTO",AU108)))</formula>
    </cfRule>
    <cfRule type="containsText" dxfId="1404" priority="214" operator="containsText" text="MODERADO">
      <formula>NOT(ISERROR(SEARCH("MODERADO",AU108)))</formula>
    </cfRule>
    <cfRule type="containsText" dxfId="1403" priority="213" operator="containsText" text="BAJO">
      <formula>NOT(ISERROR(SEARCH("BAJO",AU108)))</formula>
    </cfRule>
  </conditionalFormatting>
  <conditionalFormatting sqref="AU112">
    <cfRule type="containsText" dxfId="1402" priority="206" operator="containsText" text="MODERADO">
      <formula>NOT(ISERROR(SEARCH("MODERADO",AU112)))</formula>
    </cfRule>
    <cfRule type="containsText" dxfId="1401" priority="208" operator="containsText" text="EXTREMO">
      <formula>NOT(ISERROR(SEARCH("EXTREMO",AU112)))</formula>
    </cfRule>
    <cfRule type="containsText" dxfId="1400" priority="205" operator="containsText" text="BAJO">
      <formula>NOT(ISERROR(SEARCH("BAJO",AU112)))</formula>
    </cfRule>
    <cfRule type="containsText" dxfId="1399" priority="207" operator="containsText" text="ALTO">
      <formula>NOT(ISERROR(SEARCH("ALTO",AU112)))</formula>
    </cfRule>
  </conditionalFormatting>
  <conditionalFormatting sqref="AU116">
    <cfRule type="containsText" dxfId="1398" priority="197" operator="containsText" text="BAJO">
      <formula>NOT(ISERROR(SEARCH("BAJO",AU116)))</formula>
    </cfRule>
    <cfRule type="containsText" dxfId="1397" priority="199" operator="containsText" text="ALTO">
      <formula>NOT(ISERROR(SEARCH("ALTO",AU116)))</formula>
    </cfRule>
    <cfRule type="containsText" dxfId="1396" priority="200" operator="containsText" text="EXTREMO">
      <formula>NOT(ISERROR(SEARCH("EXTREMO",AU116)))</formula>
    </cfRule>
    <cfRule type="containsText" dxfId="1395" priority="198" operator="containsText" text="MODERADO">
      <formula>NOT(ISERROR(SEARCH("MODERADO",AU116)))</formula>
    </cfRule>
  </conditionalFormatting>
  <conditionalFormatting sqref="AU120">
    <cfRule type="containsText" dxfId="1394" priority="302" operator="containsText" text="EXTREMO">
      <formula>NOT(ISERROR(SEARCH("EXTREMO",AU120)))</formula>
    </cfRule>
    <cfRule type="containsText" dxfId="1393" priority="299" operator="containsText" text="BAJO">
      <formula>NOT(ISERROR(SEARCH("BAJO",AU120)))</formula>
    </cfRule>
    <cfRule type="containsText" dxfId="1392" priority="300" operator="containsText" text="MODERADO">
      <formula>NOT(ISERROR(SEARCH("MODERADO",AU120)))</formula>
    </cfRule>
    <cfRule type="containsText" dxfId="1391" priority="301" operator="containsText" text="ALTO">
      <formula>NOT(ISERROR(SEARCH("ALTO",AU120)))</formula>
    </cfRule>
  </conditionalFormatting>
  <conditionalFormatting sqref="AU124">
    <cfRule type="containsText" dxfId="1390" priority="326" operator="containsText" text="EXTREMO">
      <formula>NOT(ISERROR(SEARCH("EXTREMO",AU124)))</formula>
    </cfRule>
    <cfRule type="containsText" dxfId="1389" priority="325" operator="containsText" text="ALTO">
      <formula>NOT(ISERROR(SEARCH("ALTO",AU124)))</formula>
    </cfRule>
    <cfRule type="containsText" dxfId="1388" priority="324" operator="containsText" text="MODERADO">
      <formula>NOT(ISERROR(SEARCH("MODERADO",AU124)))</formula>
    </cfRule>
    <cfRule type="containsText" dxfId="1387" priority="323" operator="containsText" text="BAJO">
      <formula>NOT(ISERROR(SEARCH("BAJO",AU124)))</formula>
    </cfRule>
  </conditionalFormatting>
  <conditionalFormatting sqref="AU128">
    <cfRule type="containsText" dxfId="1386" priority="315" operator="containsText" text="BAJO">
      <formula>NOT(ISERROR(SEARCH("BAJO",AU128)))</formula>
    </cfRule>
    <cfRule type="containsText" dxfId="1385" priority="316" operator="containsText" text="MODERADO">
      <formula>NOT(ISERROR(SEARCH("MODERADO",AU128)))</formula>
    </cfRule>
    <cfRule type="containsText" dxfId="1384" priority="317" operator="containsText" text="ALTO">
      <formula>NOT(ISERROR(SEARCH("ALTO",AU128)))</formula>
    </cfRule>
    <cfRule type="containsText" dxfId="1383" priority="318" operator="containsText" text="EXTREMO">
      <formula>NOT(ISERROR(SEARCH("EXTREMO",AU128)))</formula>
    </cfRule>
  </conditionalFormatting>
  <conditionalFormatting sqref="AU132">
    <cfRule type="containsText" dxfId="1382" priority="310" operator="containsText" text="EXTREMO">
      <formula>NOT(ISERROR(SEARCH("EXTREMO",AU132)))</formula>
    </cfRule>
    <cfRule type="containsText" dxfId="1381" priority="309" operator="containsText" text="ALTO">
      <formula>NOT(ISERROR(SEARCH("ALTO",AU132)))</formula>
    </cfRule>
    <cfRule type="containsText" dxfId="1380" priority="308" operator="containsText" text="MODERADO">
      <formula>NOT(ISERROR(SEARCH("MODERADO",AU132)))</formula>
    </cfRule>
    <cfRule type="containsText" dxfId="1379" priority="307" operator="containsText" text="BAJO">
      <formula>NOT(ISERROR(SEARCH("BAJO",AU132)))</formula>
    </cfRule>
  </conditionalFormatting>
  <conditionalFormatting sqref="AU136">
    <cfRule type="containsText" dxfId="1378" priority="27" operator="containsText" text="EXTREMO">
      <formula>NOT(ISERROR(SEARCH("EXTREMO",AU136)))</formula>
    </cfRule>
    <cfRule type="containsText" dxfId="1377" priority="26" operator="containsText" text="ALTO">
      <formula>NOT(ISERROR(SEARCH("ALTO",AU136)))</formula>
    </cfRule>
    <cfRule type="containsText" dxfId="1376" priority="25" operator="containsText" text="MODERADO">
      <formula>NOT(ISERROR(SEARCH("MODERADO",AU136)))</formula>
    </cfRule>
    <cfRule type="containsText" dxfId="1375" priority="24" operator="containsText" text="BAJO">
      <formula>NOT(ISERROR(SEARCH("BAJO",AU136)))</formula>
    </cfRule>
  </conditionalFormatting>
  <conditionalFormatting sqref="AU140">
    <cfRule type="containsText" dxfId="1374" priority="105" operator="containsText" text="ALTO">
      <formula>NOT(ISERROR(SEARCH("ALTO",AU140)))</formula>
    </cfRule>
    <cfRule type="containsText" dxfId="1373" priority="104" operator="containsText" text="MODERADO">
      <formula>NOT(ISERROR(SEARCH("MODERADO",AU140)))</formula>
    </cfRule>
    <cfRule type="containsText" dxfId="1372" priority="103" operator="containsText" text="BAJO">
      <formula>NOT(ISERROR(SEARCH("BAJO",AU140)))</formula>
    </cfRule>
    <cfRule type="containsText" dxfId="1371" priority="106" operator="containsText" text="EXTREMO">
      <formula>NOT(ISERROR(SEARCH("EXTREMO",AU140)))</formula>
    </cfRule>
  </conditionalFormatting>
  <conditionalFormatting sqref="AU144">
    <cfRule type="containsText" dxfId="1370" priority="156" operator="containsText" text="EXTREMO">
      <formula>NOT(ISERROR(SEARCH("EXTREMO",AU144)))</formula>
    </cfRule>
    <cfRule type="containsText" dxfId="1369" priority="154" operator="containsText" text="MODERADO">
      <formula>NOT(ISERROR(SEARCH("MODERADO",AU144)))</formula>
    </cfRule>
    <cfRule type="containsText" dxfId="1368" priority="155" operator="containsText" text="ALTO">
      <formula>NOT(ISERROR(SEARCH("ALTO",AU144)))</formula>
    </cfRule>
    <cfRule type="containsText" dxfId="1367" priority="153" operator="containsText" text="BAJO">
      <formula>NOT(ISERROR(SEARCH("BAJO",AU144)))</formula>
    </cfRule>
  </conditionalFormatting>
  <conditionalFormatting sqref="AU148">
    <cfRule type="containsText" dxfId="1366" priority="135" operator="containsText" text="BAJO">
      <formula>NOT(ISERROR(SEARCH("BAJO",AU148)))</formula>
    </cfRule>
    <cfRule type="containsText" dxfId="1365" priority="136" operator="containsText" text="MODERADO">
      <formula>NOT(ISERROR(SEARCH("MODERADO",AU148)))</formula>
    </cfRule>
    <cfRule type="containsText" dxfId="1364" priority="137" operator="containsText" text="ALTO">
      <formula>NOT(ISERROR(SEARCH("ALTO",AU148)))</formula>
    </cfRule>
    <cfRule type="containsText" dxfId="1363" priority="138" operator="containsText" text="EXTREMO">
      <formula>NOT(ISERROR(SEARCH("EXTREMO",AU148)))</formula>
    </cfRule>
  </conditionalFormatting>
  <conditionalFormatting sqref="AU152">
    <cfRule type="containsText" dxfId="1362" priority="260" operator="containsText" text="BAJO">
      <formula>NOT(ISERROR(SEARCH("BAJO",AU152)))</formula>
    </cfRule>
    <cfRule type="containsText" dxfId="1361" priority="261" operator="containsText" text="MODERADO">
      <formula>NOT(ISERROR(SEARCH("MODERADO",AU152)))</formula>
    </cfRule>
    <cfRule type="containsText" dxfId="1360" priority="262" operator="containsText" text="ALTO">
      <formula>NOT(ISERROR(SEARCH("ALTO",AU152)))</formula>
    </cfRule>
    <cfRule type="containsText" dxfId="1359" priority="263" operator="containsText" text="EXTREMO">
      <formula>NOT(ISERROR(SEARCH("EXTREMO",AU152)))</formula>
    </cfRule>
  </conditionalFormatting>
  <conditionalFormatting sqref="AU156">
    <cfRule type="containsText" dxfId="1358" priority="252" operator="containsText" text="BAJO">
      <formula>NOT(ISERROR(SEARCH("BAJO",AU156)))</formula>
    </cfRule>
    <cfRule type="containsText" dxfId="1357" priority="253" operator="containsText" text="MODERADO">
      <formula>NOT(ISERROR(SEARCH("MODERADO",AU156)))</formula>
    </cfRule>
    <cfRule type="containsText" dxfId="1356" priority="254" operator="containsText" text="ALTO">
      <formula>NOT(ISERROR(SEARCH("ALTO",AU156)))</formula>
    </cfRule>
    <cfRule type="containsText" dxfId="1355" priority="255" operator="containsText" text="EXTREMO">
      <formula>NOT(ISERROR(SEARCH("EXTREMO",AU156)))</formula>
    </cfRule>
  </conditionalFormatting>
  <conditionalFormatting sqref="AU160">
    <cfRule type="containsText" dxfId="1354" priority="271" operator="containsText" text="EXTREMO">
      <formula>NOT(ISERROR(SEARCH("EXTREMO",AU160)))</formula>
    </cfRule>
    <cfRule type="containsText" dxfId="1353" priority="270" operator="containsText" text="ALTO">
      <formula>NOT(ISERROR(SEARCH("ALTO",AU160)))</formula>
    </cfRule>
    <cfRule type="containsText" dxfId="1352" priority="269" operator="containsText" text="MODERADO">
      <formula>NOT(ISERROR(SEARCH("MODERADO",AU160)))</formula>
    </cfRule>
    <cfRule type="containsText" dxfId="1351" priority="268" operator="containsText" text="BAJO">
      <formula>NOT(ISERROR(SEARCH("BAJO",AU160)))</formula>
    </cfRule>
  </conditionalFormatting>
  <conditionalFormatting sqref="AU164">
    <cfRule type="containsText" dxfId="1350" priority="241" operator="containsText" text="MODERADO">
      <formula>NOT(ISERROR(SEARCH("MODERADO",AU164)))</formula>
    </cfRule>
    <cfRule type="containsText" dxfId="1349" priority="242" operator="containsText" text="ALTO">
      <formula>NOT(ISERROR(SEARCH("ALTO",AU164)))</formula>
    </cfRule>
    <cfRule type="containsText" dxfId="1348" priority="243" operator="containsText" text="EXTREMO">
      <formula>NOT(ISERROR(SEARCH("EXTREMO",AU164)))</formula>
    </cfRule>
    <cfRule type="containsText" dxfId="1347" priority="240" operator="containsText" text="BAJO">
      <formula>NOT(ISERROR(SEARCH("BAJO",AU164)))</formula>
    </cfRule>
  </conditionalFormatting>
  <conditionalFormatting sqref="BL16">
    <cfRule type="containsText" dxfId="1346" priority="724" operator="containsText" text="BAJO">
      <formula>NOT(ISERROR(SEARCH("BAJO",BL16)))</formula>
    </cfRule>
    <cfRule type="containsText" dxfId="1345" priority="725" operator="containsText" text="MODERADO">
      <formula>NOT(ISERROR(SEARCH("MODERADO",BL16)))</formula>
    </cfRule>
    <cfRule type="containsText" dxfId="1344" priority="726" operator="containsText" text="ALTO">
      <formula>NOT(ISERROR(SEARCH("ALTO",BL16)))</formula>
    </cfRule>
    <cfRule type="containsText" dxfId="1343" priority="727" operator="containsText" text="EXTREMO">
      <formula>NOT(ISERROR(SEARCH("EXTREMO",BL16)))</formula>
    </cfRule>
  </conditionalFormatting>
  <conditionalFormatting sqref="BL20 BL24">
    <cfRule type="containsText" dxfId="1342" priority="741" operator="containsText" text="BAJO">
      <formula>NOT(ISERROR(SEARCH("BAJO",BL20)))</formula>
    </cfRule>
    <cfRule type="containsText" dxfId="1341" priority="744" operator="containsText" text="EXTREMO">
      <formula>NOT(ISERROR(SEARCH("EXTREMO",BL20)))</formula>
    </cfRule>
    <cfRule type="containsText" dxfId="1340" priority="743" operator="containsText" text="ALTO">
      <formula>NOT(ISERROR(SEARCH("ALTO",BL20)))</formula>
    </cfRule>
    <cfRule type="containsText" dxfId="1339" priority="742" operator="containsText" text="MODERADO">
      <formula>NOT(ISERROR(SEARCH("MODERADO",BL20)))</formula>
    </cfRule>
  </conditionalFormatting>
  <conditionalFormatting sqref="BL28">
    <cfRule type="containsText" dxfId="1338" priority="695" operator="containsText" text="EXTREMO">
      <formula>NOT(ISERROR(SEARCH("EXTREMO",BL28)))</formula>
    </cfRule>
    <cfRule type="containsText" dxfId="1337" priority="692" operator="containsText" text="BAJO">
      <formula>NOT(ISERROR(SEARCH("BAJO",BL28)))</formula>
    </cfRule>
    <cfRule type="containsText" dxfId="1336" priority="693" operator="containsText" text="MODERADO">
      <formula>NOT(ISERROR(SEARCH("MODERADO",BL28)))</formula>
    </cfRule>
    <cfRule type="containsText" dxfId="1335" priority="694" operator="containsText" text="ALTO">
      <formula>NOT(ISERROR(SEARCH("ALTO",BL28)))</formula>
    </cfRule>
  </conditionalFormatting>
  <conditionalFormatting sqref="BL32">
    <cfRule type="containsText" dxfId="1334" priority="663" operator="containsText" text="EXTREMO">
      <formula>NOT(ISERROR(SEARCH("EXTREMO",BL32)))</formula>
    </cfRule>
    <cfRule type="containsText" dxfId="1333" priority="662" operator="containsText" text="ALTO">
      <formula>NOT(ISERROR(SEARCH("ALTO",BL32)))</formula>
    </cfRule>
    <cfRule type="containsText" dxfId="1332" priority="661" operator="containsText" text="MODERADO">
      <formula>NOT(ISERROR(SEARCH("MODERADO",BL32)))</formula>
    </cfRule>
    <cfRule type="containsText" dxfId="1331" priority="660" operator="containsText" text="BAJO">
      <formula>NOT(ISERROR(SEARCH("BAJO",BL32)))</formula>
    </cfRule>
  </conditionalFormatting>
  <conditionalFormatting sqref="BL36">
    <cfRule type="containsText" dxfId="1330" priority="633" operator="containsText" text="BAJO">
      <formula>NOT(ISERROR(SEARCH("BAJO",BL36)))</formula>
    </cfRule>
    <cfRule type="containsText" dxfId="1329" priority="636" operator="containsText" text="EXTREMO">
      <formula>NOT(ISERROR(SEARCH("EXTREMO",BL36)))</formula>
    </cfRule>
    <cfRule type="containsText" dxfId="1328" priority="635" operator="containsText" text="ALTO">
      <formula>NOT(ISERROR(SEARCH("ALTO",BL36)))</formula>
    </cfRule>
    <cfRule type="containsText" dxfId="1327" priority="634" operator="containsText" text="MODERADO">
      <formula>NOT(ISERROR(SEARCH("MODERADO",BL36)))</formula>
    </cfRule>
  </conditionalFormatting>
  <conditionalFormatting sqref="BL40 BL44 BL48 BL52">
    <cfRule type="containsText" dxfId="1326" priority="570" operator="containsText" text="EXTREMO">
      <formula>NOT(ISERROR(SEARCH("EXTREMO",BL40)))</formula>
    </cfRule>
    <cfRule type="containsText" dxfId="1325" priority="567" operator="containsText" text="BAJO">
      <formula>NOT(ISERROR(SEARCH("BAJO",BL40)))</formula>
    </cfRule>
    <cfRule type="containsText" dxfId="1324" priority="568" operator="containsText" text="MODERADO">
      <formula>NOT(ISERROR(SEARCH("MODERADO",BL40)))</formula>
    </cfRule>
    <cfRule type="containsText" dxfId="1323" priority="569" operator="containsText" text="ALTO">
      <formula>NOT(ISERROR(SEARCH("ALTO",BL40)))</formula>
    </cfRule>
  </conditionalFormatting>
  <conditionalFormatting sqref="BL56">
    <cfRule type="containsText" dxfId="1322" priority="470" operator="containsText" text="EXTREMO">
      <formula>NOT(ISERROR(SEARCH("EXTREMO",BL56)))</formula>
    </cfRule>
    <cfRule type="containsText" dxfId="1321" priority="469" operator="containsText" text="ALTO">
      <formula>NOT(ISERROR(SEARCH("ALTO",BL56)))</formula>
    </cfRule>
    <cfRule type="containsText" dxfId="1320" priority="468" operator="containsText" text="MODERADO">
      <formula>NOT(ISERROR(SEARCH("MODERADO",BL56)))</formula>
    </cfRule>
    <cfRule type="containsText" dxfId="1319" priority="467" operator="containsText" text="BAJO">
      <formula>NOT(ISERROR(SEARCH("BAJO",BL56)))</formula>
    </cfRule>
  </conditionalFormatting>
  <conditionalFormatting sqref="BL60 BL64 BL68">
    <cfRule type="containsText" dxfId="1318" priority="502" operator="containsText" text="EXTREMO">
      <formula>NOT(ISERROR(SEARCH("EXTREMO",BL60)))</formula>
    </cfRule>
    <cfRule type="containsText" dxfId="1317" priority="501" operator="containsText" text="ALTO">
      <formula>NOT(ISERROR(SEARCH("ALTO",BL60)))</formula>
    </cfRule>
    <cfRule type="containsText" dxfId="1316" priority="500" operator="containsText" text="MODERADO">
      <formula>NOT(ISERROR(SEARCH("MODERADO",BL60)))</formula>
    </cfRule>
    <cfRule type="containsText" dxfId="1315" priority="499" operator="containsText" text="BAJO">
      <formula>NOT(ISERROR(SEARCH("BAJO",BL60)))</formula>
    </cfRule>
  </conditionalFormatting>
  <conditionalFormatting sqref="BL72">
    <cfRule type="containsText" dxfId="1314" priority="36" operator="containsText" text="EXTREMO">
      <formula>NOT(ISERROR(SEARCH("EXTREMO",BL72)))</formula>
    </cfRule>
    <cfRule type="containsText" dxfId="1313" priority="33" operator="containsText" text="BAJO">
      <formula>NOT(ISERROR(SEARCH("BAJO",BL72)))</formula>
    </cfRule>
    <cfRule type="containsText" dxfId="1312" priority="34" operator="containsText" text="MODERADO">
      <formula>NOT(ISERROR(SEARCH("MODERADO",BL72)))</formula>
    </cfRule>
    <cfRule type="containsText" dxfId="1311" priority="35" operator="containsText" text="ALTO">
      <formula>NOT(ISERROR(SEARCH("ALTO",BL72)))</formula>
    </cfRule>
  </conditionalFormatting>
  <conditionalFormatting sqref="BL76">
    <cfRule type="containsText" dxfId="1310" priority="407" operator="containsText" text="BAJO">
      <formula>NOT(ISERROR(SEARCH("BAJO",BL76)))</formula>
    </cfRule>
    <cfRule type="containsText" dxfId="1309" priority="408" operator="containsText" text="MODERADO">
      <formula>NOT(ISERROR(SEARCH("MODERADO",BL76)))</formula>
    </cfRule>
    <cfRule type="containsText" dxfId="1308" priority="409" operator="containsText" text="ALTO">
      <formula>NOT(ISERROR(SEARCH("ALTO",BL76)))</formula>
    </cfRule>
    <cfRule type="containsText" dxfId="1307" priority="410" operator="containsText" text="EXTREMO">
      <formula>NOT(ISERROR(SEARCH("EXTREMO",BL76)))</formula>
    </cfRule>
  </conditionalFormatting>
  <conditionalFormatting sqref="BL80 BL84 BL88">
    <cfRule type="containsText" dxfId="1306" priority="427" operator="containsText" text="EXTREMO">
      <formula>NOT(ISERROR(SEARCH("EXTREMO",BL80)))</formula>
    </cfRule>
    <cfRule type="containsText" dxfId="1305" priority="424" operator="containsText" text="BAJO">
      <formula>NOT(ISERROR(SEARCH("BAJO",BL80)))</formula>
    </cfRule>
    <cfRule type="containsText" dxfId="1304" priority="425" operator="containsText" text="MODERADO">
      <formula>NOT(ISERROR(SEARCH("MODERADO",BL80)))</formula>
    </cfRule>
    <cfRule type="containsText" dxfId="1303" priority="426" operator="containsText" text="ALTO">
      <formula>NOT(ISERROR(SEARCH("ALTO",BL80)))</formula>
    </cfRule>
  </conditionalFormatting>
  <conditionalFormatting sqref="BL92">
    <cfRule type="containsText" dxfId="1302" priority="350" operator="containsText" text="EXTREMO">
      <formula>NOT(ISERROR(SEARCH("EXTREMO",BL92)))</formula>
    </cfRule>
    <cfRule type="containsText" dxfId="1301" priority="349" operator="containsText" text="ALTO">
      <formula>NOT(ISERROR(SEARCH("ALTO",BL92)))</formula>
    </cfRule>
    <cfRule type="containsText" dxfId="1300" priority="348" operator="containsText" text="MODERADO">
      <formula>NOT(ISERROR(SEARCH("MODERADO",BL92)))</formula>
    </cfRule>
    <cfRule type="containsText" dxfId="1299" priority="347" operator="containsText" text="BAJO">
      <formula>NOT(ISERROR(SEARCH("BAJO",BL92)))</formula>
    </cfRule>
  </conditionalFormatting>
  <conditionalFormatting sqref="BL96 BL100">
    <cfRule type="containsText" dxfId="1298" priority="372" operator="containsText" text="EXTREMO">
      <formula>NOT(ISERROR(SEARCH("EXTREMO",BL96)))</formula>
    </cfRule>
    <cfRule type="containsText" dxfId="1297" priority="371" operator="containsText" text="ALTO">
      <formula>NOT(ISERROR(SEARCH("ALTO",BL96)))</formula>
    </cfRule>
    <cfRule type="containsText" dxfId="1296" priority="370" operator="containsText" text="MODERADO">
      <formula>NOT(ISERROR(SEARCH("MODERADO",BL96)))</formula>
    </cfRule>
    <cfRule type="containsText" dxfId="1295" priority="369" operator="containsText" text="BAJO">
      <formula>NOT(ISERROR(SEARCH("BAJO",BL96)))</formula>
    </cfRule>
  </conditionalFormatting>
  <conditionalFormatting sqref="BL104">
    <cfRule type="containsText" dxfId="1294" priority="174" operator="containsText" text="ALTO">
      <formula>NOT(ISERROR(SEARCH("ALTO",BL104)))</formula>
    </cfRule>
    <cfRule type="containsText" dxfId="1293" priority="175" operator="containsText" text="EXTREMO">
      <formula>NOT(ISERROR(SEARCH("EXTREMO",BL104)))</formula>
    </cfRule>
    <cfRule type="containsText" dxfId="1292" priority="172" operator="containsText" text="BAJO">
      <formula>NOT(ISERROR(SEARCH("BAJO",BL104)))</formula>
    </cfRule>
    <cfRule type="containsText" dxfId="1291" priority="173" operator="containsText" text="MODERADO">
      <formula>NOT(ISERROR(SEARCH("MODERADO",BL104)))</formula>
    </cfRule>
  </conditionalFormatting>
  <conditionalFormatting sqref="BL108 BL112 BL116">
    <cfRule type="containsText" dxfId="1290" priority="192" operator="containsText" text="EXTREMO">
      <formula>NOT(ISERROR(SEARCH("EXTREMO",BL108)))</formula>
    </cfRule>
    <cfRule type="containsText" dxfId="1289" priority="191" operator="containsText" text="ALTO">
      <formula>NOT(ISERROR(SEARCH("ALTO",BL108)))</formula>
    </cfRule>
    <cfRule type="containsText" dxfId="1288" priority="190" operator="containsText" text="MODERADO">
      <formula>NOT(ISERROR(SEARCH("MODERADO",BL108)))</formula>
    </cfRule>
    <cfRule type="containsText" dxfId="1287" priority="189" operator="containsText" text="BAJO">
      <formula>NOT(ISERROR(SEARCH("BAJO",BL108)))</formula>
    </cfRule>
  </conditionalFormatting>
  <conditionalFormatting sqref="BL120">
    <cfRule type="containsText" dxfId="1286" priority="288" operator="containsText" text="ALTO">
      <formula>NOT(ISERROR(SEARCH("ALTO",BL120)))</formula>
    </cfRule>
    <cfRule type="containsText" dxfId="1285" priority="286" operator="containsText" text="BAJO">
      <formula>NOT(ISERROR(SEARCH("BAJO",BL120)))</formula>
    </cfRule>
    <cfRule type="containsText" dxfId="1284" priority="289" operator="containsText" text="EXTREMO">
      <formula>NOT(ISERROR(SEARCH("EXTREMO",BL120)))</formula>
    </cfRule>
    <cfRule type="containsText" dxfId="1283" priority="287" operator="containsText" text="MODERADO">
      <formula>NOT(ISERROR(SEARCH("MODERADO",BL120)))</formula>
    </cfRule>
  </conditionalFormatting>
  <conditionalFormatting sqref="BL124 BL128 BL132">
    <cfRule type="containsText" dxfId="1282" priority="305" operator="containsText" text="ALTO">
      <formula>NOT(ISERROR(SEARCH("ALTO",BL124)))</formula>
    </cfRule>
    <cfRule type="containsText" dxfId="1281" priority="303" operator="containsText" text="BAJO">
      <formula>NOT(ISERROR(SEARCH("BAJO",BL124)))</formula>
    </cfRule>
    <cfRule type="containsText" dxfId="1280" priority="306" operator="containsText" text="EXTREMO">
      <formula>NOT(ISERROR(SEARCH("EXTREMO",BL124)))</formula>
    </cfRule>
    <cfRule type="containsText" dxfId="1279" priority="304" operator="containsText" text="MODERADO">
      <formula>NOT(ISERROR(SEARCH("MODERADO",BL124)))</formula>
    </cfRule>
  </conditionalFormatting>
  <conditionalFormatting sqref="BL136">
    <cfRule type="containsText" dxfId="1278" priority="17" operator="containsText" text="MODERADO">
      <formula>NOT(ISERROR(SEARCH("MODERADO",BL136)))</formula>
    </cfRule>
    <cfRule type="containsText" dxfId="1277" priority="18" operator="containsText" text="ALTO">
      <formula>NOT(ISERROR(SEARCH("ALTO",BL136)))</formula>
    </cfRule>
    <cfRule type="containsText" dxfId="1276" priority="19" operator="containsText" text="EXTREMO">
      <formula>NOT(ISERROR(SEARCH("EXTREMO",BL136)))</formula>
    </cfRule>
    <cfRule type="containsText" dxfId="1275" priority="16" operator="containsText" text="BAJO">
      <formula>NOT(ISERROR(SEARCH("BAJO",BL136)))</formula>
    </cfRule>
  </conditionalFormatting>
  <conditionalFormatting sqref="BL140">
    <cfRule type="containsText" dxfId="1274" priority="85" operator="containsText" text="BAJO">
      <formula>NOT(ISERROR(SEARCH("BAJO",BL140)))</formula>
    </cfRule>
    <cfRule type="containsText" dxfId="1273" priority="88" operator="containsText" text="EXTREMO">
      <formula>NOT(ISERROR(SEARCH("EXTREMO",BL140)))</formula>
    </cfRule>
    <cfRule type="containsText" dxfId="1272" priority="86" operator="containsText" text="MODERADO">
      <formula>NOT(ISERROR(SEARCH("MODERADO",BL140)))</formula>
    </cfRule>
    <cfRule type="containsText" dxfId="1271" priority="87" operator="containsText" text="ALTO">
      <formula>NOT(ISERROR(SEARCH("ALTO",BL140)))</formula>
    </cfRule>
  </conditionalFormatting>
  <conditionalFormatting sqref="BL144 BL148">
    <cfRule type="containsText" dxfId="1270" priority="120" operator="containsText" text="EXTREMO">
      <formula>NOT(ISERROR(SEARCH("EXTREMO",BL144)))</formula>
    </cfRule>
    <cfRule type="containsText" dxfId="1269" priority="119" operator="containsText" text="ALTO">
      <formula>NOT(ISERROR(SEARCH("ALTO",BL144)))</formula>
    </cfRule>
    <cfRule type="containsText" dxfId="1268" priority="117" operator="containsText" text="BAJO">
      <formula>NOT(ISERROR(SEARCH("BAJO",BL144)))</formula>
    </cfRule>
    <cfRule type="containsText" dxfId="1267" priority="118" operator="containsText" text="MODERADO">
      <formula>NOT(ISERROR(SEARCH("MODERADO",BL144)))</formula>
    </cfRule>
  </conditionalFormatting>
  <conditionalFormatting sqref="BL152 BL156 BL160">
    <cfRule type="containsText" dxfId="1266" priority="247" operator="containsText" text="EXTREMO">
      <formula>NOT(ISERROR(SEARCH("EXTREMO",BL152)))</formula>
    </cfRule>
    <cfRule type="containsText" dxfId="1265" priority="244" operator="containsText" text="BAJO">
      <formula>NOT(ISERROR(SEARCH("BAJO",BL152)))</formula>
    </cfRule>
    <cfRule type="containsText" dxfId="1264" priority="245" operator="containsText" text="MODERADO">
      <formula>NOT(ISERROR(SEARCH("MODERADO",BL152)))</formula>
    </cfRule>
    <cfRule type="containsText" dxfId="1263" priority="246" operator="containsText" text="ALTO">
      <formula>NOT(ISERROR(SEARCH("ALTO",BL152)))</formula>
    </cfRule>
  </conditionalFormatting>
  <conditionalFormatting sqref="BL164">
    <cfRule type="containsText" dxfId="1262" priority="228" operator="containsText" text="MODERADO">
      <formula>NOT(ISERROR(SEARCH("MODERADO",BL164)))</formula>
    </cfRule>
    <cfRule type="containsText" dxfId="1261" priority="229" operator="containsText" text="ALTO">
      <formula>NOT(ISERROR(SEARCH("ALTO",BL164)))</formula>
    </cfRule>
    <cfRule type="containsText" dxfId="1260" priority="230" operator="containsText" text="EXTREMO">
      <formula>NOT(ISERROR(SEARCH("EXTREMO",BL164)))</formula>
    </cfRule>
    <cfRule type="containsText" dxfId="1259" priority="227" operator="containsText" text="BAJO">
      <formula>NOT(ISERROR(SEARCH("BAJO",BL164)))</formula>
    </cfRule>
  </conditionalFormatting>
  <conditionalFormatting sqref="BM16">
    <cfRule type="containsText" dxfId="1258" priority="729" operator="containsText" text="RIESGO MODERADO">
      <formula>NOT(ISERROR(SEARCH("RIESGO MODERADO",BM16)))</formula>
    </cfRule>
    <cfRule type="containsText" dxfId="1257" priority="731" operator="containsText" text="RIESGO EXTREMO">
      <formula>NOT(ISERROR(SEARCH("RIESGO EXTREMO",BM16)))</formula>
    </cfRule>
    <cfRule type="containsText" dxfId="1256" priority="728" operator="containsText" text="RIESGO BAJO">
      <formula>NOT(ISERROR(SEARCH("RIESGO BAJO",BM16)))</formula>
    </cfRule>
    <cfRule type="containsText" dxfId="1255" priority="730" operator="containsText" text="RIESGO ALTO">
      <formula>NOT(ISERROR(SEARCH("RIESGO ALTO",BM16)))</formula>
    </cfRule>
  </conditionalFormatting>
  <conditionalFormatting sqref="BM20">
    <cfRule type="containsText" dxfId="1254" priority="801" operator="containsText" text="RIESGO BAJO">
      <formula>NOT(ISERROR(SEARCH("RIESGO BAJO",BM20)))</formula>
    </cfRule>
    <cfRule type="containsText" dxfId="1253" priority="802" operator="containsText" text="RIESGO MODERADO">
      <formula>NOT(ISERROR(SEARCH("RIESGO MODERADO",BM20)))</formula>
    </cfRule>
    <cfRule type="containsText" dxfId="1252" priority="803" operator="containsText" text="RIESGO ALTO">
      <formula>NOT(ISERROR(SEARCH("RIESGO ALTO",BM20)))</formula>
    </cfRule>
    <cfRule type="containsText" dxfId="1251" priority="804" operator="containsText" text="RIESGO EXTREMO">
      <formula>NOT(ISERROR(SEARCH("RIESGO EXTREMO",BM20)))</formula>
    </cfRule>
  </conditionalFormatting>
  <conditionalFormatting sqref="BM24">
    <cfRule type="containsText" dxfId="1250" priority="787" operator="containsText" text="RIESGO ALTO">
      <formula>NOT(ISERROR(SEARCH("RIESGO ALTO",BM24)))</formula>
    </cfRule>
    <cfRule type="containsText" dxfId="1249" priority="788" operator="containsText" text="RIESGO EXTREMO">
      <formula>NOT(ISERROR(SEARCH("RIESGO EXTREMO",BM24)))</formula>
    </cfRule>
    <cfRule type="containsText" dxfId="1248" priority="786" operator="containsText" text="RIESGO MODERADO">
      <formula>NOT(ISERROR(SEARCH("RIESGO MODERADO",BM24)))</formula>
    </cfRule>
    <cfRule type="containsText" dxfId="1247" priority="785" operator="containsText" text="RIESGO BAJO">
      <formula>NOT(ISERROR(SEARCH("RIESGO BAJO",BM24)))</formula>
    </cfRule>
  </conditionalFormatting>
  <conditionalFormatting sqref="BM28">
    <cfRule type="containsText" dxfId="1246" priority="699" operator="containsText" text="RIESGO EXTREMO">
      <formula>NOT(ISERROR(SEARCH("RIESGO EXTREMO",BM28)))</formula>
    </cfRule>
    <cfRule type="containsText" dxfId="1245" priority="698" operator="containsText" text="RIESGO ALTO">
      <formula>NOT(ISERROR(SEARCH("RIESGO ALTO",BM28)))</formula>
    </cfRule>
    <cfRule type="containsText" dxfId="1244" priority="696" operator="containsText" text="RIESGO BAJO">
      <formula>NOT(ISERROR(SEARCH("RIESGO BAJO",BM28)))</formula>
    </cfRule>
    <cfRule type="containsText" dxfId="1243" priority="697" operator="containsText" text="RIESGO MODERADO">
      <formula>NOT(ISERROR(SEARCH("RIESGO MODERADO",BM28)))</formula>
    </cfRule>
  </conditionalFormatting>
  <conditionalFormatting sqref="BM32">
    <cfRule type="containsText" dxfId="1242" priority="667" operator="containsText" text="RIESGO EXTREMO">
      <formula>NOT(ISERROR(SEARCH("RIESGO EXTREMO",BM32)))</formula>
    </cfRule>
    <cfRule type="containsText" dxfId="1241" priority="666" operator="containsText" text="RIESGO ALTO">
      <formula>NOT(ISERROR(SEARCH("RIESGO ALTO",BM32)))</formula>
    </cfRule>
    <cfRule type="containsText" dxfId="1240" priority="664" operator="containsText" text="RIESGO BAJO">
      <formula>NOT(ISERROR(SEARCH("RIESGO BAJO",BM32)))</formula>
    </cfRule>
    <cfRule type="containsText" dxfId="1239" priority="665" operator="containsText" text="RIESGO MODERADO">
      <formula>NOT(ISERROR(SEARCH("RIESGO MODERADO",BM32)))</formula>
    </cfRule>
  </conditionalFormatting>
  <conditionalFormatting sqref="BM36">
    <cfRule type="containsText" dxfId="1238" priority="640" operator="containsText" text="RIESGO EXTREMO">
      <formula>NOT(ISERROR(SEARCH("RIESGO EXTREMO",BM36)))</formula>
    </cfRule>
    <cfRule type="containsText" dxfId="1237" priority="639" operator="containsText" text="RIESGO ALTO">
      <formula>NOT(ISERROR(SEARCH("RIESGO ALTO",BM36)))</formula>
    </cfRule>
    <cfRule type="containsText" dxfId="1236" priority="638" operator="containsText" text="RIESGO MODERADO">
      <formula>NOT(ISERROR(SEARCH("RIESGO MODERADO",BM36)))</formula>
    </cfRule>
    <cfRule type="containsText" dxfId="1235" priority="637" operator="containsText" text="RIESGO BAJO">
      <formula>NOT(ISERROR(SEARCH("RIESGO BAJO",BM36)))</formula>
    </cfRule>
  </conditionalFormatting>
  <conditionalFormatting sqref="BM40">
    <cfRule type="containsText" dxfId="1234" priority="608" operator="containsText" text="RIESGO EXTREMO">
      <formula>NOT(ISERROR(SEARCH("RIESGO EXTREMO",BM40)))</formula>
    </cfRule>
    <cfRule type="containsText" dxfId="1233" priority="606" operator="containsText" text="RIESGO MODERADO">
      <formula>NOT(ISERROR(SEARCH("RIESGO MODERADO",BM40)))</formula>
    </cfRule>
    <cfRule type="containsText" dxfId="1232" priority="605" operator="containsText" text="RIESGO BAJO">
      <formula>NOT(ISERROR(SEARCH("RIESGO BAJO",BM40)))</formula>
    </cfRule>
    <cfRule type="containsText" dxfId="1231" priority="607" operator="containsText" text="RIESGO ALTO">
      <formula>NOT(ISERROR(SEARCH("RIESGO ALTO",BM40)))</formula>
    </cfRule>
  </conditionalFormatting>
  <conditionalFormatting sqref="BM44">
    <cfRule type="containsText" dxfId="1230" priority="600" operator="containsText" text="RIESGO EXTREMO">
      <formula>NOT(ISERROR(SEARCH("RIESGO EXTREMO",BM44)))</formula>
    </cfRule>
    <cfRule type="containsText" dxfId="1229" priority="597" operator="containsText" text="RIESGO BAJO">
      <formula>NOT(ISERROR(SEARCH("RIESGO BAJO",BM44)))</formula>
    </cfRule>
    <cfRule type="containsText" dxfId="1228" priority="598" operator="containsText" text="RIESGO MODERADO">
      <formula>NOT(ISERROR(SEARCH("RIESGO MODERADO",BM44)))</formula>
    </cfRule>
    <cfRule type="containsText" dxfId="1227" priority="599" operator="containsText" text="RIESGO ALTO">
      <formula>NOT(ISERROR(SEARCH("RIESGO ALTO",BM44)))</formula>
    </cfRule>
  </conditionalFormatting>
  <conditionalFormatting sqref="BM48">
    <cfRule type="containsText" dxfId="1226" priority="591" operator="containsText" text="RIESGO ALTO">
      <formula>NOT(ISERROR(SEARCH("RIESGO ALTO",BM48)))</formula>
    </cfRule>
    <cfRule type="containsText" dxfId="1225" priority="592" operator="containsText" text="RIESGO EXTREMO">
      <formula>NOT(ISERROR(SEARCH("RIESGO EXTREMO",BM48)))</formula>
    </cfRule>
    <cfRule type="containsText" dxfId="1224" priority="590" operator="containsText" text="RIESGO MODERADO">
      <formula>NOT(ISERROR(SEARCH("RIESGO MODERADO",BM48)))</formula>
    </cfRule>
    <cfRule type="containsText" dxfId="1223" priority="589" operator="containsText" text="RIESGO BAJO">
      <formula>NOT(ISERROR(SEARCH("RIESGO BAJO",BM48)))</formula>
    </cfRule>
  </conditionalFormatting>
  <conditionalFormatting sqref="BM52">
    <cfRule type="containsText" dxfId="1222" priority="582" operator="containsText" text="RIESGO MODERADO">
      <formula>NOT(ISERROR(SEARCH("RIESGO MODERADO",BM52)))</formula>
    </cfRule>
    <cfRule type="containsText" dxfId="1221" priority="581" operator="containsText" text="RIESGO BAJO">
      <formula>NOT(ISERROR(SEARCH("RIESGO BAJO",BM52)))</formula>
    </cfRule>
    <cfRule type="containsText" dxfId="1220" priority="583" operator="containsText" text="RIESGO ALTO">
      <formula>NOT(ISERROR(SEARCH("RIESGO ALTO",BM52)))</formula>
    </cfRule>
    <cfRule type="containsText" dxfId="1219" priority="584" operator="containsText" text="RIESGO EXTREMO">
      <formula>NOT(ISERROR(SEARCH("RIESGO EXTREMO",BM52)))</formula>
    </cfRule>
  </conditionalFormatting>
  <conditionalFormatting sqref="BM56">
    <cfRule type="containsText" dxfId="1218" priority="474" operator="containsText" text="RIESGO EXTREMO">
      <formula>NOT(ISERROR(SEARCH("RIESGO EXTREMO",BM56)))</formula>
    </cfRule>
    <cfRule type="containsText" dxfId="1217" priority="473" operator="containsText" text="RIESGO ALTO">
      <formula>NOT(ISERROR(SEARCH("RIESGO ALTO",BM56)))</formula>
    </cfRule>
    <cfRule type="containsText" dxfId="1216" priority="472" operator="containsText" text="RIESGO MODERADO">
      <formula>NOT(ISERROR(SEARCH("RIESGO MODERADO",BM56)))</formula>
    </cfRule>
    <cfRule type="containsText" dxfId="1215" priority="471" operator="containsText" text="RIESGO BAJO">
      <formula>NOT(ISERROR(SEARCH("RIESGO BAJO",BM56)))</formula>
    </cfRule>
  </conditionalFormatting>
  <conditionalFormatting sqref="BM60">
    <cfRule type="containsText" dxfId="1214" priority="539" operator="containsText" text="RIESGO BAJO">
      <formula>NOT(ISERROR(SEARCH("RIESGO BAJO",BM60)))</formula>
    </cfRule>
    <cfRule type="containsText" dxfId="1213" priority="542" operator="containsText" text="RIESGO EXTREMO">
      <formula>NOT(ISERROR(SEARCH("RIESGO EXTREMO",BM60)))</formula>
    </cfRule>
    <cfRule type="containsText" dxfId="1212" priority="541" operator="containsText" text="RIESGO ALTO">
      <formula>NOT(ISERROR(SEARCH("RIESGO ALTO",BM60)))</formula>
    </cfRule>
    <cfRule type="containsText" dxfId="1211" priority="540" operator="containsText" text="RIESGO MODERADO">
      <formula>NOT(ISERROR(SEARCH("RIESGO MODERADO",BM60)))</formula>
    </cfRule>
  </conditionalFormatting>
  <conditionalFormatting sqref="BM64">
    <cfRule type="containsText" dxfId="1210" priority="521" operator="containsText" text="RIESGO BAJO">
      <formula>NOT(ISERROR(SEARCH("RIESGO BAJO",BM64)))</formula>
    </cfRule>
    <cfRule type="containsText" dxfId="1209" priority="522" operator="containsText" text="RIESGO MODERADO">
      <formula>NOT(ISERROR(SEARCH("RIESGO MODERADO",BM64)))</formula>
    </cfRule>
    <cfRule type="containsText" dxfId="1208" priority="523" operator="containsText" text="RIESGO ALTO">
      <formula>NOT(ISERROR(SEARCH("RIESGO ALTO",BM64)))</formula>
    </cfRule>
    <cfRule type="containsText" dxfId="1207" priority="524" operator="containsText" text="RIESGO EXTREMO">
      <formula>NOT(ISERROR(SEARCH("RIESGO EXTREMO",BM64)))</formula>
    </cfRule>
  </conditionalFormatting>
  <conditionalFormatting sqref="BM68">
    <cfRule type="containsText" dxfId="1206" priority="506" operator="containsText" text="RIESGO EXTREMO">
      <formula>NOT(ISERROR(SEARCH("RIESGO EXTREMO",BM68)))</formula>
    </cfRule>
    <cfRule type="containsText" dxfId="1205" priority="505" operator="containsText" text="RIESGO ALTO">
      <formula>NOT(ISERROR(SEARCH("RIESGO ALTO",BM68)))</formula>
    </cfRule>
    <cfRule type="containsText" dxfId="1204" priority="504" operator="containsText" text="RIESGO MODERADO">
      <formula>NOT(ISERROR(SEARCH("RIESGO MODERADO",BM68)))</formula>
    </cfRule>
    <cfRule type="containsText" dxfId="1203" priority="503" operator="containsText" text="RIESGO BAJO">
      <formula>NOT(ISERROR(SEARCH("RIESGO BAJO",BM68)))</formula>
    </cfRule>
  </conditionalFormatting>
  <conditionalFormatting sqref="BM72">
    <cfRule type="containsText" dxfId="1202" priority="37" operator="containsText" text="RIESGO BAJO">
      <formula>NOT(ISERROR(SEARCH("RIESGO BAJO",BM72)))</formula>
    </cfRule>
    <cfRule type="containsText" dxfId="1201" priority="38" operator="containsText" text="RIESGO MODERADO">
      <formula>NOT(ISERROR(SEARCH("RIESGO MODERADO",BM72)))</formula>
    </cfRule>
    <cfRule type="containsText" dxfId="1200" priority="39" operator="containsText" text="RIESGO ALTO">
      <formula>NOT(ISERROR(SEARCH("RIESGO ALTO",BM72)))</formula>
    </cfRule>
    <cfRule type="containsText" dxfId="1199" priority="40" operator="containsText" text="RIESGO EXTREMO">
      <formula>NOT(ISERROR(SEARCH("RIESGO EXTREMO",BM72)))</formula>
    </cfRule>
  </conditionalFormatting>
  <conditionalFormatting sqref="BM76">
    <cfRule type="containsText" dxfId="1198" priority="411" operator="containsText" text="RIESGO BAJO">
      <formula>NOT(ISERROR(SEARCH("RIESGO BAJO",BM76)))</formula>
    </cfRule>
    <cfRule type="containsText" dxfId="1197" priority="412" operator="containsText" text="RIESGO MODERADO">
      <formula>NOT(ISERROR(SEARCH("RIESGO MODERADO",BM76)))</formula>
    </cfRule>
    <cfRule type="containsText" dxfId="1196" priority="413" operator="containsText" text="RIESGO ALTO">
      <formula>NOT(ISERROR(SEARCH("RIESGO ALTO",BM76)))</formula>
    </cfRule>
    <cfRule type="containsText" dxfId="1195" priority="414" operator="containsText" text="RIESGO EXTREMO">
      <formula>NOT(ISERROR(SEARCH("RIESGO EXTREMO",BM76)))</formula>
    </cfRule>
  </conditionalFormatting>
  <conditionalFormatting sqref="BM80">
    <cfRule type="containsText" dxfId="1194" priority="444" operator="containsText" text="RIESGO BAJO">
      <formula>NOT(ISERROR(SEARCH("RIESGO BAJO",BM80)))</formula>
    </cfRule>
    <cfRule type="containsText" dxfId="1193" priority="445" operator="containsText" text="RIESGO MODERADO">
      <formula>NOT(ISERROR(SEARCH("RIESGO MODERADO",BM80)))</formula>
    </cfRule>
    <cfRule type="containsText" dxfId="1192" priority="446" operator="containsText" text="RIESGO ALTO">
      <formula>NOT(ISERROR(SEARCH("RIESGO ALTO",BM80)))</formula>
    </cfRule>
    <cfRule type="containsText" dxfId="1191" priority="447" operator="containsText" text="RIESGO EXTREMO">
      <formula>NOT(ISERROR(SEARCH("RIESGO EXTREMO",BM80)))</formula>
    </cfRule>
  </conditionalFormatting>
  <conditionalFormatting sqref="BM84">
    <cfRule type="containsText" dxfId="1190" priority="436" operator="containsText" text="RIESGO BAJO">
      <formula>NOT(ISERROR(SEARCH("RIESGO BAJO",BM84)))</formula>
    </cfRule>
    <cfRule type="containsText" dxfId="1189" priority="438" operator="containsText" text="RIESGO ALTO">
      <formula>NOT(ISERROR(SEARCH("RIESGO ALTO",BM84)))</formula>
    </cfRule>
    <cfRule type="containsText" dxfId="1188" priority="439" operator="containsText" text="RIESGO EXTREMO">
      <formula>NOT(ISERROR(SEARCH("RIESGO EXTREMO",BM84)))</formula>
    </cfRule>
    <cfRule type="containsText" dxfId="1187" priority="437" operator="containsText" text="RIESGO MODERADO">
      <formula>NOT(ISERROR(SEARCH("RIESGO MODERADO",BM84)))</formula>
    </cfRule>
  </conditionalFormatting>
  <conditionalFormatting sqref="BM88">
    <cfRule type="containsText" dxfId="1186" priority="429" operator="containsText" text="RIESGO MODERADO">
      <formula>NOT(ISERROR(SEARCH("RIESGO MODERADO",BM88)))</formula>
    </cfRule>
    <cfRule type="containsText" dxfId="1185" priority="430" operator="containsText" text="RIESGO ALTO">
      <formula>NOT(ISERROR(SEARCH("RIESGO ALTO",BM88)))</formula>
    </cfRule>
    <cfRule type="containsText" dxfId="1184" priority="431" operator="containsText" text="RIESGO EXTREMO">
      <formula>NOT(ISERROR(SEARCH("RIESGO EXTREMO",BM88)))</formula>
    </cfRule>
    <cfRule type="containsText" dxfId="1183" priority="428" operator="containsText" text="RIESGO BAJO">
      <formula>NOT(ISERROR(SEARCH("RIESGO BAJO",BM88)))</formula>
    </cfRule>
  </conditionalFormatting>
  <conditionalFormatting sqref="BM92">
    <cfRule type="containsText" dxfId="1182" priority="351" operator="containsText" text="RIESGO BAJO">
      <formula>NOT(ISERROR(SEARCH("RIESGO BAJO",BM92)))</formula>
    </cfRule>
    <cfRule type="containsText" dxfId="1181" priority="352" operator="containsText" text="RIESGO MODERADO">
      <formula>NOT(ISERROR(SEARCH("RIESGO MODERADO",BM92)))</formula>
    </cfRule>
    <cfRule type="containsText" dxfId="1180" priority="353" operator="containsText" text="RIESGO ALTO">
      <formula>NOT(ISERROR(SEARCH("RIESGO ALTO",BM92)))</formula>
    </cfRule>
    <cfRule type="containsText" dxfId="1179" priority="354" operator="containsText" text="RIESGO EXTREMO">
      <formula>NOT(ISERROR(SEARCH("RIESGO EXTREMO",BM92)))</formula>
    </cfRule>
  </conditionalFormatting>
  <conditionalFormatting sqref="BM96">
    <cfRule type="containsText" dxfId="1178" priority="391" operator="containsText" text="RIESGO ALTO">
      <formula>NOT(ISERROR(SEARCH("RIESGO ALTO",BM96)))</formula>
    </cfRule>
    <cfRule type="containsText" dxfId="1177" priority="390" operator="containsText" text="RIESGO MODERADO">
      <formula>NOT(ISERROR(SEARCH("RIESGO MODERADO",BM96)))</formula>
    </cfRule>
    <cfRule type="containsText" dxfId="1176" priority="392" operator="containsText" text="RIESGO EXTREMO">
      <formula>NOT(ISERROR(SEARCH("RIESGO EXTREMO",BM96)))</formula>
    </cfRule>
    <cfRule type="containsText" dxfId="1175" priority="389" operator="containsText" text="RIESGO BAJO">
      <formula>NOT(ISERROR(SEARCH("RIESGO BAJO",BM96)))</formula>
    </cfRule>
  </conditionalFormatting>
  <conditionalFormatting sqref="BM100">
    <cfRule type="containsText" dxfId="1174" priority="373" operator="containsText" text="RIESGO BAJO">
      <formula>NOT(ISERROR(SEARCH("RIESGO BAJO",BM100)))</formula>
    </cfRule>
    <cfRule type="containsText" dxfId="1173" priority="376" operator="containsText" text="RIESGO EXTREMO">
      <formula>NOT(ISERROR(SEARCH("RIESGO EXTREMO",BM100)))</formula>
    </cfRule>
    <cfRule type="containsText" dxfId="1172" priority="375" operator="containsText" text="RIESGO ALTO">
      <formula>NOT(ISERROR(SEARCH("RIESGO ALTO",BM100)))</formula>
    </cfRule>
    <cfRule type="containsText" dxfId="1171" priority="374" operator="containsText" text="RIESGO MODERADO">
      <formula>NOT(ISERROR(SEARCH("RIESGO MODERADO",BM100)))</formula>
    </cfRule>
  </conditionalFormatting>
  <conditionalFormatting sqref="BM104">
    <cfRule type="containsText" dxfId="1170" priority="179" operator="containsText" text="RIESGO EXTREMO">
      <formula>NOT(ISERROR(SEARCH("RIESGO EXTREMO",BM104)))</formula>
    </cfRule>
    <cfRule type="containsText" dxfId="1169" priority="178" operator="containsText" text="RIESGO ALTO">
      <formula>NOT(ISERROR(SEARCH("RIESGO ALTO",BM104)))</formula>
    </cfRule>
    <cfRule type="containsText" dxfId="1168" priority="177" operator="containsText" text="RIESGO MODERADO">
      <formula>NOT(ISERROR(SEARCH("RIESGO MODERADO",BM104)))</formula>
    </cfRule>
    <cfRule type="containsText" dxfId="1167" priority="176" operator="containsText" text="RIESGO BAJO">
      <formula>NOT(ISERROR(SEARCH("RIESGO BAJO",BM104)))</formula>
    </cfRule>
  </conditionalFormatting>
  <conditionalFormatting sqref="BM108">
    <cfRule type="containsText" dxfId="1166" priority="212" operator="containsText" text="RIESGO EXTREMO">
      <formula>NOT(ISERROR(SEARCH("RIESGO EXTREMO",BM108)))</formula>
    </cfRule>
    <cfRule type="containsText" dxfId="1165" priority="209" operator="containsText" text="RIESGO BAJO">
      <formula>NOT(ISERROR(SEARCH("RIESGO BAJO",BM108)))</formula>
    </cfRule>
    <cfRule type="containsText" dxfId="1164" priority="210" operator="containsText" text="RIESGO MODERADO">
      <formula>NOT(ISERROR(SEARCH("RIESGO MODERADO",BM108)))</formula>
    </cfRule>
    <cfRule type="containsText" dxfId="1163" priority="211" operator="containsText" text="RIESGO ALTO">
      <formula>NOT(ISERROR(SEARCH("RIESGO ALTO",BM108)))</formula>
    </cfRule>
  </conditionalFormatting>
  <conditionalFormatting sqref="BM112">
    <cfRule type="containsText" dxfId="1162" priority="201" operator="containsText" text="RIESGO BAJO">
      <formula>NOT(ISERROR(SEARCH("RIESGO BAJO",BM112)))</formula>
    </cfRule>
    <cfRule type="containsText" dxfId="1161" priority="203" operator="containsText" text="RIESGO ALTO">
      <formula>NOT(ISERROR(SEARCH("RIESGO ALTO",BM112)))</formula>
    </cfRule>
    <cfRule type="containsText" dxfId="1160" priority="202" operator="containsText" text="RIESGO MODERADO">
      <formula>NOT(ISERROR(SEARCH("RIESGO MODERADO",BM112)))</formula>
    </cfRule>
    <cfRule type="containsText" dxfId="1159" priority="204" operator="containsText" text="RIESGO EXTREMO">
      <formula>NOT(ISERROR(SEARCH("RIESGO EXTREMO",BM112)))</formula>
    </cfRule>
  </conditionalFormatting>
  <conditionalFormatting sqref="BM116">
    <cfRule type="containsText" dxfId="1158" priority="194" operator="containsText" text="RIESGO MODERADO">
      <formula>NOT(ISERROR(SEARCH("RIESGO MODERADO",BM116)))</formula>
    </cfRule>
    <cfRule type="containsText" dxfId="1157" priority="193" operator="containsText" text="RIESGO BAJO">
      <formula>NOT(ISERROR(SEARCH("RIESGO BAJO",BM116)))</formula>
    </cfRule>
    <cfRule type="containsText" dxfId="1156" priority="196" operator="containsText" text="RIESGO EXTREMO">
      <formula>NOT(ISERROR(SEARCH("RIESGO EXTREMO",BM116)))</formula>
    </cfRule>
    <cfRule type="containsText" dxfId="1155" priority="195" operator="containsText" text="RIESGO ALTO">
      <formula>NOT(ISERROR(SEARCH("RIESGO ALTO",BM116)))</formula>
    </cfRule>
  </conditionalFormatting>
  <conditionalFormatting sqref="BM120">
    <cfRule type="containsText" dxfId="1154" priority="290" operator="containsText" text="RIESGO BAJO">
      <formula>NOT(ISERROR(SEARCH("RIESGO BAJO",BM120)))</formula>
    </cfRule>
    <cfRule type="containsText" dxfId="1153" priority="291" operator="containsText" text="RIESGO MODERADO">
      <formula>NOT(ISERROR(SEARCH("RIESGO MODERADO",BM120)))</formula>
    </cfRule>
    <cfRule type="containsText" dxfId="1152" priority="292" operator="containsText" text="RIESGO ALTO">
      <formula>NOT(ISERROR(SEARCH("RIESGO ALTO",BM120)))</formula>
    </cfRule>
    <cfRule type="containsText" dxfId="1151" priority="293" operator="containsText" text="RIESGO EXTREMO">
      <formula>NOT(ISERROR(SEARCH("RIESGO EXTREMO",BM120)))</formula>
    </cfRule>
  </conditionalFormatting>
  <conditionalFormatting sqref="BM124">
    <cfRule type="containsText" dxfId="1150" priority="319" operator="containsText" text="RIESGO BAJO">
      <formula>NOT(ISERROR(SEARCH("RIESGO BAJO",BM124)))</formula>
    </cfRule>
    <cfRule type="containsText" dxfId="1149" priority="320" operator="containsText" text="RIESGO MODERADO">
      <formula>NOT(ISERROR(SEARCH("RIESGO MODERADO",BM124)))</formula>
    </cfRule>
    <cfRule type="containsText" dxfId="1148" priority="321" operator="containsText" text="RIESGO ALTO">
      <formula>NOT(ISERROR(SEARCH("RIESGO ALTO",BM124)))</formula>
    </cfRule>
    <cfRule type="containsText" dxfId="1147" priority="322" operator="containsText" text="RIESGO EXTREMO">
      <formula>NOT(ISERROR(SEARCH("RIESGO EXTREMO",BM124)))</formula>
    </cfRule>
  </conditionalFormatting>
  <conditionalFormatting sqref="BM128">
    <cfRule type="containsText" dxfId="1146" priority="311" operator="containsText" text="RIESGO BAJO">
      <formula>NOT(ISERROR(SEARCH("RIESGO BAJO",BM128)))</formula>
    </cfRule>
    <cfRule type="containsText" dxfId="1145" priority="314" operator="containsText" text="RIESGO EXTREMO">
      <formula>NOT(ISERROR(SEARCH("RIESGO EXTREMO",BM128)))</formula>
    </cfRule>
    <cfRule type="containsText" dxfId="1144" priority="313" operator="containsText" text="RIESGO ALTO">
      <formula>NOT(ISERROR(SEARCH("RIESGO ALTO",BM128)))</formula>
    </cfRule>
    <cfRule type="containsText" dxfId="1143" priority="312" operator="containsText" text="RIESGO MODERADO">
      <formula>NOT(ISERROR(SEARCH("RIESGO MODERADO",BM128)))</formula>
    </cfRule>
  </conditionalFormatting>
  <conditionalFormatting sqref="BM132">
    <cfRule type="containsText" dxfId="1142" priority="273" operator="containsText" text="RIESGO MODERADO">
      <formula>NOT(ISERROR(SEARCH("RIESGO MODERADO",BM132)))</formula>
    </cfRule>
    <cfRule type="containsText" dxfId="1141" priority="272" operator="containsText" text="RIESGO BAJO">
      <formula>NOT(ISERROR(SEARCH("RIESGO BAJO",BM132)))</formula>
    </cfRule>
    <cfRule type="containsText" dxfId="1140" priority="274" operator="containsText" text="RIESGO ALTO">
      <formula>NOT(ISERROR(SEARCH("RIESGO ALTO",BM132)))</formula>
    </cfRule>
    <cfRule type="containsText" dxfId="1139" priority="275" operator="containsText" text="RIESGO EXTREMO">
      <formula>NOT(ISERROR(SEARCH("RIESGO EXTREMO",BM132)))</formula>
    </cfRule>
  </conditionalFormatting>
  <conditionalFormatting sqref="BM136">
    <cfRule type="containsText" dxfId="1138" priority="22" operator="containsText" text="RIESGO ALTO">
      <formula>NOT(ISERROR(SEARCH("RIESGO ALTO",BM136)))</formula>
    </cfRule>
    <cfRule type="containsText" dxfId="1137" priority="23" operator="containsText" text="RIESGO EXTREMO">
      <formula>NOT(ISERROR(SEARCH("RIESGO EXTREMO",BM136)))</formula>
    </cfRule>
    <cfRule type="containsText" dxfId="1136" priority="21" operator="containsText" text="RIESGO MODERADO">
      <formula>NOT(ISERROR(SEARCH("RIESGO MODERADO",BM136)))</formula>
    </cfRule>
    <cfRule type="containsText" dxfId="1135" priority="20" operator="containsText" text="RIESGO BAJO">
      <formula>NOT(ISERROR(SEARCH("RIESGO BAJO",BM136)))</formula>
    </cfRule>
  </conditionalFormatting>
  <conditionalFormatting sqref="BM140">
    <cfRule type="containsText" dxfId="1134" priority="92" operator="containsText" text="RIESGO EXTREMO">
      <formula>NOT(ISERROR(SEARCH("RIESGO EXTREMO",BM140)))</formula>
    </cfRule>
    <cfRule type="containsText" dxfId="1133" priority="91" operator="containsText" text="RIESGO ALTO">
      <formula>NOT(ISERROR(SEARCH("RIESGO ALTO",BM140)))</formula>
    </cfRule>
    <cfRule type="containsText" dxfId="1132" priority="90" operator="containsText" text="RIESGO MODERADO">
      <formula>NOT(ISERROR(SEARCH("RIESGO MODERADO",BM140)))</formula>
    </cfRule>
    <cfRule type="containsText" dxfId="1131" priority="89" operator="containsText" text="RIESGO BAJO">
      <formula>NOT(ISERROR(SEARCH("RIESGO BAJO",BM140)))</formula>
    </cfRule>
  </conditionalFormatting>
  <conditionalFormatting sqref="BM144">
    <cfRule type="containsText" dxfId="1130" priority="142" operator="containsText" text="RIESGO EXTREMO">
      <formula>NOT(ISERROR(SEARCH("RIESGO EXTREMO",BM144)))</formula>
    </cfRule>
    <cfRule type="containsText" dxfId="1129" priority="141" operator="containsText" text="RIESGO ALTO">
      <formula>NOT(ISERROR(SEARCH("RIESGO ALTO",BM144)))</formula>
    </cfRule>
    <cfRule type="containsText" dxfId="1128" priority="140" operator="containsText" text="RIESGO MODERADO">
      <formula>NOT(ISERROR(SEARCH("RIESGO MODERADO",BM144)))</formula>
    </cfRule>
    <cfRule type="containsText" dxfId="1127" priority="139" operator="containsText" text="RIESGO BAJO">
      <formula>NOT(ISERROR(SEARCH("RIESGO BAJO",BM144)))</formula>
    </cfRule>
  </conditionalFormatting>
  <conditionalFormatting sqref="BM148">
    <cfRule type="containsText" dxfId="1126" priority="124" operator="containsText" text="RIESGO EXTREMO">
      <formula>NOT(ISERROR(SEARCH("RIESGO EXTREMO",BM148)))</formula>
    </cfRule>
    <cfRule type="containsText" dxfId="1125" priority="123" operator="containsText" text="RIESGO ALTO">
      <formula>NOT(ISERROR(SEARCH("RIESGO ALTO",BM148)))</formula>
    </cfRule>
    <cfRule type="containsText" dxfId="1124" priority="121" operator="containsText" text="RIESGO BAJO">
      <formula>NOT(ISERROR(SEARCH("RIESGO BAJO",BM148)))</formula>
    </cfRule>
    <cfRule type="containsText" dxfId="1123" priority="122" operator="containsText" text="RIESGO MODERADO">
      <formula>NOT(ISERROR(SEARCH("RIESGO MODERADO",BM148)))</formula>
    </cfRule>
  </conditionalFormatting>
  <conditionalFormatting sqref="BM152">
    <cfRule type="containsText" dxfId="1122" priority="257" operator="containsText" text="RIESGO MODERADO">
      <formula>NOT(ISERROR(SEARCH("RIESGO MODERADO",BM152)))</formula>
    </cfRule>
    <cfRule type="containsText" dxfId="1121" priority="258" operator="containsText" text="RIESGO ALTO">
      <formula>NOT(ISERROR(SEARCH("RIESGO ALTO",BM152)))</formula>
    </cfRule>
    <cfRule type="containsText" dxfId="1120" priority="256" operator="containsText" text="RIESGO BAJO">
      <formula>NOT(ISERROR(SEARCH("RIESGO BAJO",BM152)))</formula>
    </cfRule>
    <cfRule type="containsText" dxfId="1119" priority="259" operator="containsText" text="RIESGO EXTREMO">
      <formula>NOT(ISERROR(SEARCH("RIESGO EXTREMO",BM152)))</formula>
    </cfRule>
  </conditionalFormatting>
  <conditionalFormatting sqref="BM156">
    <cfRule type="containsText" dxfId="1118" priority="251" operator="containsText" text="RIESGO EXTREMO">
      <formula>NOT(ISERROR(SEARCH("RIESGO EXTREMO",BM156)))</formula>
    </cfRule>
    <cfRule type="containsText" dxfId="1117" priority="248" operator="containsText" text="RIESGO BAJO">
      <formula>NOT(ISERROR(SEARCH("RIESGO BAJO",BM156)))</formula>
    </cfRule>
    <cfRule type="containsText" dxfId="1116" priority="249" operator="containsText" text="RIESGO MODERADO">
      <formula>NOT(ISERROR(SEARCH("RIESGO MODERADO",BM156)))</formula>
    </cfRule>
    <cfRule type="containsText" dxfId="1115" priority="250" operator="containsText" text="RIESGO ALTO">
      <formula>NOT(ISERROR(SEARCH("RIESGO ALTO",BM156)))</formula>
    </cfRule>
  </conditionalFormatting>
  <conditionalFormatting sqref="BM160">
    <cfRule type="containsText" dxfId="1114" priority="267" operator="containsText" text="RIESGO EXTREMO">
      <formula>NOT(ISERROR(SEARCH("RIESGO EXTREMO",BM160)))</formula>
    </cfRule>
    <cfRule type="containsText" dxfId="1113" priority="265" operator="containsText" text="RIESGO MODERADO">
      <formula>NOT(ISERROR(SEARCH("RIESGO MODERADO",BM160)))</formula>
    </cfRule>
    <cfRule type="containsText" dxfId="1112" priority="264" operator="containsText" text="RIESGO BAJO">
      <formula>NOT(ISERROR(SEARCH("RIESGO BAJO",BM160)))</formula>
    </cfRule>
    <cfRule type="containsText" dxfId="1111" priority="266" operator="containsText" text="RIESGO ALTO">
      <formula>NOT(ISERROR(SEARCH("RIESGO ALTO",BM160)))</formula>
    </cfRule>
  </conditionalFormatting>
  <conditionalFormatting sqref="BM164">
    <cfRule type="containsText" dxfId="1110" priority="234" operator="containsText" text="RIESGO EXTREMO">
      <formula>NOT(ISERROR(SEARCH("RIESGO EXTREMO",BM164)))</formula>
    </cfRule>
    <cfRule type="containsText" dxfId="1109" priority="233" operator="containsText" text="RIESGO ALTO">
      <formula>NOT(ISERROR(SEARCH("RIESGO ALTO",BM164)))</formula>
    </cfRule>
    <cfRule type="containsText" dxfId="1108" priority="232" operator="containsText" text="RIESGO MODERADO">
      <formula>NOT(ISERROR(SEARCH("RIESGO MODERADO",BM164)))</formula>
    </cfRule>
    <cfRule type="containsText" dxfId="1107" priority="231" operator="containsText" text="RIESGO BAJO">
      <formula>NOT(ISERROR(SEARCH("RIESGO BAJO",BM164)))</formula>
    </cfRule>
  </conditionalFormatting>
  <dataValidations count="1">
    <dataValidation type="list" allowBlank="1" showInputMessage="1" showErrorMessage="1" sqref="H16:H167" xr:uid="{D4287D09-425D-4011-8255-E3180D6D3F6B}">
      <formula1>INDIRECT(G16)</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7AD02A25-CB54-4C8D-811B-DC6473E13FE3}">
          <x14:formula1>
            <xm:f>Datos!$B$84:$B$87</xm:f>
          </x14:formula1>
          <xm:sqref>BM56:BM71</xm:sqref>
        </x14:dataValidation>
        <x14:dataValidation type="list" allowBlank="1" showInputMessage="1" showErrorMessage="1" xr:uid="{D03EC99D-8B77-4369-B601-3E99DF77E3D6}">
          <x14:formula1>
            <xm:f>Datos!$E$9:$E$11</xm:f>
          </x14:formula1>
          <xm:sqref>F56:F71</xm:sqref>
        </x14:dataValidation>
        <x14:dataValidation type="list" allowBlank="1" showInputMessage="1" showErrorMessage="1" xr:uid="{A2D590ED-8197-493C-AD84-70A06441E0D2}">
          <x14:formula1>
            <xm:f>Datos!$F$25:$F$29</xm:f>
          </x14:formula1>
          <xm:sqref>AN56:AN71</xm:sqref>
        </x14:dataValidation>
        <x14:dataValidation type="list" allowBlank="1" showInputMessage="1" showErrorMessage="1" xr:uid="{A74EBDE0-F8D4-4B2E-9DE9-11D4BF091DAC}">
          <x14:formula1>
            <xm:f>Datos!$G$63:$G$65</xm:f>
          </x14:formula1>
          <xm:sqref>BC56:BC62 BC64:BC71</xm:sqref>
        </x14:dataValidation>
        <x14:dataValidation type="list" allowBlank="1" showInputMessage="1" showErrorMessage="1" xr:uid="{3BB38F54-58B3-4ADE-84C2-68A9EE5DFD4B}">
          <x14:formula1>
            <xm:f>Datos!$F$63:$F$71</xm:f>
          </x14:formula1>
          <xm:sqref>BB56:BB62 BB64:BB71</xm:sqref>
        </x14:dataValidation>
        <x14:dataValidation type="list" allowBlank="1" showInputMessage="1" showErrorMessage="1" xr:uid="{1264AD02-1BBE-4D3E-A683-136FFF1C4B0D}">
          <x14:formula1>
            <xm:f>Datos!$D$63:$D$64</xm:f>
          </x14:formula1>
          <xm:sqref>AZ56:AZ62 AZ64:AZ71</xm:sqref>
        </x14:dataValidation>
        <x14:dataValidation type="list" allowBlank="1" showInputMessage="1" showErrorMessage="1" xr:uid="{AE3416E5-DAB9-48AF-8754-593E5DA34E1D}">
          <x14:formula1>
            <xm:f>Datos!$E$63:$E$64</xm:f>
          </x14:formula1>
          <xm:sqref>BA56:BA62 BA64:BA71</xm:sqref>
        </x14:dataValidation>
        <x14:dataValidation type="list" allowBlank="1" showInputMessage="1" showErrorMessage="1" xr:uid="{B8C46A84-D6E2-45B8-8EFA-49DCEED55C0C}">
          <x14:formula1>
            <xm:f>Datos!$C$63:$C$65</xm:f>
          </x14:formula1>
          <xm:sqref>AY56:AY62 AY64:AY71</xm:sqref>
        </x14:dataValidation>
        <x14:dataValidation type="list" allowBlank="1" showInputMessage="1" showErrorMessage="1" xr:uid="{8A894B28-D74D-4CB8-B43D-3321B779A6BB}">
          <x14:formula1>
            <xm:f>Datos!$G$9:$G$13</xm:f>
          </x14:formula1>
          <xm:sqref>G60 G64 G68 G56</xm:sqref>
        </x14:dataValidation>
        <x14:dataValidation type="list" allowBlank="1" showInputMessage="1" showErrorMessage="1" xr:uid="{DA939ACA-EDC8-4519-A39F-08BF9A29F482}">
          <x14:formula1>
            <xm:f>Datos!$F$9:$F$15</xm:f>
          </x14:formula1>
          <xm:sqref>M56 M60 M64 M68</xm:sqref>
        </x14:dataValidation>
        <x14:dataValidation type="list" allowBlank="1" showInputMessage="1" showErrorMessage="1" xr:uid="{4913B181-7C3B-416D-80B1-6CA6D0CAD36A}">
          <x14:formula1>
            <xm:f>Datos!$A$9:$A$19</xm:f>
          </x14:formula1>
          <xm:sqref>B64 B68 B56 B60</xm:sqref>
        </x14:dataValidation>
        <x14:dataValidation type="list" allowBlank="1" showInputMessage="1" showErrorMessage="1" xr:uid="{8F7E414A-576F-48C5-9DAB-B2557959CFC3}">
          <x14:formula1>
            <xm:f>Datos!$B$9:$B$19</xm:f>
          </x14:formula1>
          <xm:sqref>D60 D64 D68 D56</xm:sqref>
        </x14:dataValidation>
        <x14:dataValidation type="list" allowBlank="1" showInputMessage="1" showErrorMessage="1" xr:uid="{70BDCE64-9B5E-43FA-AB91-BB17CD3B9D6C}">
          <x14:formula1>
            <xm:f>Datos!$C$9:$C$19</xm:f>
          </x14:formula1>
          <xm:sqref>E60 E64 E68 E56</xm:sqref>
        </x14:dataValidation>
        <x14:dataValidation type="list" allowBlank="1" showInputMessage="1" showErrorMessage="1" xr:uid="{515264B9-DA5D-4F06-8084-EFE91A13C4A6}">
          <x14:formula1>
            <xm:f>Datos!$E$25:$E$26</xm:f>
          </x14:formula1>
          <xm:sqref>Q56:AI56 Q60:AI60 Q64:AI64 Q68:AI68</xm:sqref>
        </x14:dataValidation>
        <x14:dataValidation type="list" allowBlank="1" showInputMessage="1" showErrorMessage="1" xr:uid="{C9D26361-8C73-46BC-805D-C0569B865834}">
          <x14:formula1>
            <xm:f>Datos!$B$25:$B$29</xm:f>
          </x14:formula1>
          <xm:sqref>N56:P56 N60:P60 N64:P64 N68:P68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A719-9003-4DF1-92CE-4F511880DA0D}">
  <dimension ref="A1:BQ131"/>
  <sheetViews>
    <sheetView showGridLines="0" tabSelected="1" zoomScale="72" zoomScaleNormal="72" workbookViewId="0"/>
  </sheetViews>
  <sheetFormatPr baseColWidth="10" defaultColWidth="11.453125" defaultRowHeight="14.5" customHeight="1" zeroHeight="1" x14ac:dyDescent="0.35"/>
  <cols>
    <col min="1" max="1" width="21.7265625" style="198" customWidth="1"/>
    <col min="2" max="2" width="47.81640625" style="198" customWidth="1"/>
    <col min="3" max="3" width="22.7265625" style="198" customWidth="1"/>
    <col min="4" max="4" width="22.26953125" style="198" customWidth="1"/>
    <col min="5" max="5" width="59.54296875" style="198" customWidth="1"/>
    <col min="6" max="6" width="48.1796875" style="198" customWidth="1"/>
    <col min="7" max="9" width="19" style="198" customWidth="1"/>
    <col min="10" max="10" width="21.7265625" style="198" customWidth="1"/>
    <col min="11" max="11" width="41.81640625" style="198" customWidth="1"/>
    <col min="12" max="12" width="71.81640625" style="198" customWidth="1"/>
    <col min="13" max="15" width="22.453125" style="198" customWidth="1"/>
    <col min="16"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5.81640625" style="198" customWidth="1"/>
    <col min="47" max="47" width="71.7265625" style="198" customWidth="1"/>
    <col min="48" max="48" width="35.7265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34.5" customHeight="1" thickBot="1" x14ac:dyDescent="0.35">
      <c r="A17" s="471">
        <v>1</v>
      </c>
      <c r="B17" s="474" t="s">
        <v>164</v>
      </c>
      <c r="C17" s="477" t="s">
        <v>165</v>
      </c>
      <c r="D17" s="478" t="s">
        <v>166</v>
      </c>
      <c r="E17" s="477" t="s">
        <v>5</v>
      </c>
      <c r="F17" s="462" t="s">
        <v>93</v>
      </c>
      <c r="G17" s="462" t="s">
        <v>94</v>
      </c>
      <c r="H17" s="481" t="s">
        <v>167</v>
      </c>
      <c r="I17" s="481" t="s">
        <v>168</v>
      </c>
      <c r="J17" s="481" t="s">
        <v>169</v>
      </c>
      <c r="K17" s="484" t="str">
        <f>CONCATENATE(H17," ",I17," ",J17)</f>
        <v>Posibilidad de afectación operacional por inadecuada formulación de planeación estratégica debido a que la metodología no responda a los lineamientos en la materia y a las necesidades institucionales, o la aplicación inadecuada de esta</v>
      </c>
      <c r="L17" s="462" t="s">
        <v>98</v>
      </c>
      <c r="M17" s="462" t="s">
        <v>99</v>
      </c>
      <c r="N17" s="462" t="s">
        <v>170</v>
      </c>
      <c r="O17" s="462" t="s">
        <v>116</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1</v>
      </c>
      <c r="AM17" s="465"/>
      <c r="AN17" s="465" t="str">
        <f t="shared" ref="AN17" si="0">IF(AM17="Rara vez",1,(IF(AM17="Improbable",2,(IF(AM17="Posible",3,IF(AM17="Probable",4,IF(AM17="Seguro",5,"Revisar")))))))</f>
        <v>Revisar</v>
      </c>
      <c r="AO17" s="452">
        <f t="shared" ref="AO17" si="1">IF(E17="Corrupción",AN17,IF(AL17&lt;=2,1,IF(AL17&lt;=24,2,IF(AL17&lt;=500,3,IF(AL17&lt;=5000,4,IF(AL17&gt;5000,5,"Revisar"))))))</f>
        <v>1</v>
      </c>
      <c r="AP17" s="452" t="str">
        <f t="shared" ref="AP17" si="2">IF(E17="Corrupción",(IF(AO17=1,"Rara Vez",IF(AO17=2,"Improbable",IF(AO17=3,"Posible",IF(AO17=4,"Probable",IF(AO17=5,"Seguro","Revisar")))))),IF(AO17=1,"Muy Baja",IF(AO17=2,"Baja",IF(AO17=3,"Media",IF(AO17=4,"Alta","Muy Alta")))))</f>
        <v>Muy Baja</v>
      </c>
      <c r="AQ17" s="452">
        <f>IF(E17="Corrupción",AJ17,(ROUND(((VLOOKUP(M17,Datos!$B$25:$C$29,2,FALSE)*Datos!$B$32)+(VLOOKUP(N17,Datos!$B$25:$C$29,2,FALSE)*Datos!$C$32)+(VLOOKUP(O17,Datos!$B$25:$C$29,2,FALSE)*Datos!$D$32))*5,0)))</f>
        <v>3</v>
      </c>
      <c r="AR17" s="440" t="str">
        <f>IF(AQ17=1,"Insignificante",IF(AQ17=2,"Menor",IF(AQ17=3,"Moderado",IF(AQ17=4,"Mayor","Catastrófico"))))</f>
        <v>Moderado</v>
      </c>
      <c r="AS17" s="443">
        <f>_xlfn.NUMBERVALUE(CONCATENATE(AO17,AQ17),"##")</f>
        <v>13</v>
      </c>
      <c r="AT17" s="446" t="str">
        <f>VLOOKUP(AS17,Datos!$I$37:$J$61,2,FALSE)</f>
        <v>MODERADO</v>
      </c>
      <c r="AU17" s="186" t="s">
        <v>171</v>
      </c>
      <c r="AV17" s="187" t="s">
        <v>172</v>
      </c>
      <c r="AW17" s="187" t="s">
        <v>173</v>
      </c>
      <c r="AX17" s="188" t="s">
        <v>104</v>
      </c>
      <c r="AY17" s="188" t="s">
        <v>105</v>
      </c>
      <c r="AZ17" s="188" t="s">
        <v>106</v>
      </c>
      <c r="BA17" s="188" t="s">
        <v>121</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49">
        <f>IF(ROUND(AO17-SUM(BE17:BE20),0)&lt;=0,1,ROUND(AO17-SUM(BE17:BE20),0))</f>
        <v>1</v>
      </c>
      <c r="BG17" s="452" t="str">
        <f>IF(E17="Corrupción",(IF(BF17=1,"Rara Vez",IF(BF17=2,"Improbable",IF(BF17=3,"Posible",IF(BF17=4,"Probable","Seguro"))))),IF(BF17=1,"Muy Baja",IF(BF17=2,"Baja",IF(BF17=3,"Media",IF(BF17=4,"Alta","Muy Alta")))))</f>
        <v>Muy Baja</v>
      </c>
      <c r="BH17" s="449">
        <f>ROUND(AQ17-SUM(BD17:BD20),0)</f>
        <v>3</v>
      </c>
      <c r="BI17" s="449" t="str">
        <f>IF(BH17=1,"Insignificante",IF(BH17=2,"Menor",IF(BH17=3,"Moderado",IF(BH17=4,"Mayor","Catastrófico"))))</f>
        <v>Moderado</v>
      </c>
      <c r="BJ17" s="453">
        <f>_xlfn.NUMBERVALUE(CONCATENATE(BF17,BH17),"##")</f>
        <v>13</v>
      </c>
      <c r="BK17" s="456" t="str">
        <f>+VLOOKUP(BJ17,Datos!$I$37:$J$65,2,FALSE)</f>
        <v>MODERADO</v>
      </c>
      <c r="BL17" s="459" t="s">
        <v>109</v>
      </c>
      <c r="BM17" s="189"/>
      <c r="BN17" s="185"/>
      <c r="BO17" s="185"/>
      <c r="BP17" s="185"/>
      <c r="BQ17" s="190"/>
    </row>
    <row r="18" spans="1:69" ht="125.5" customHeight="1" thickBot="1" x14ac:dyDescent="0.4">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192" t="s">
        <v>174</v>
      </c>
      <c r="AV18" s="187" t="s">
        <v>172</v>
      </c>
      <c r="AW18" s="193" t="s">
        <v>175</v>
      </c>
      <c r="AX18" s="194" t="s">
        <v>120</v>
      </c>
      <c r="AY18" s="194" t="s">
        <v>105</v>
      </c>
      <c r="AZ18" s="194" t="s">
        <v>176</v>
      </c>
      <c r="BA18" s="194" t="s">
        <v>121</v>
      </c>
      <c r="BB18" s="191" t="s">
        <v>177</v>
      </c>
      <c r="BC18" s="195">
        <f>IF(AX18=Datos!$C$63,Datos!$C$73,IF(AX18=Datos!$C$64,Datos!$C$74,IF(AX18=Datos!$C$65,Datos!$C$75,"Revisar")))+IF(AY18=Datos!$D$63,Datos!$D$73,IF(AY18=Datos!$D$64,Datos!$D$74,"Revisar"))+IF(AZ18=Datos!$E$63,Datos!$E$73,IF(AZ18=Datos!$E$64,Datos!$E$74,"Revisar"))+IF(BB18=Datos!$G$63,Datos!$G$73,IF(BB18=Datos!$G$64,Datos!$G$74,IF(BB18=Datos!$G$65,Datos!$G$75,"Revisar")))</f>
        <v>0.3</v>
      </c>
      <c r="BD18" s="195">
        <f>IF(AX18=Datos!$C$65,BC18,0)</f>
        <v>0</v>
      </c>
      <c r="BE18" s="195">
        <f>IF(OR(AX18=Datos!$C$63,AX18=Datos!$C$64),BC18,0)</f>
        <v>0.3</v>
      </c>
      <c r="BF18" s="450"/>
      <c r="BG18" s="450"/>
      <c r="BH18" s="450"/>
      <c r="BI18" s="450"/>
      <c r="BJ18" s="454"/>
      <c r="BK18" s="457"/>
      <c r="BL18" s="460"/>
      <c r="BM18" s="196" t="s">
        <v>178</v>
      </c>
      <c r="BN18" s="191" t="s">
        <v>179</v>
      </c>
      <c r="BO18" s="228">
        <v>45901</v>
      </c>
      <c r="BP18" s="228">
        <v>45930</v>
      </c>
      <c r="BQ18" s="197" t="s">
        <v>180</v>
      </c>
    </row>
    <row r="19" spans="1:69" ht="15.5"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186"/>
      <c r="AV19" s="187"/>
      <c r="AW19" s="187"/>
      <c r="AX19" s="188"/>
      <c r="AY19" s="188"/>
      <c r="AZ19" s="188"/>
      <c r="BA19" s="188"/>
      <c r="BB19" s="185"/>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16" thickBot="1" x14ac:dyDescent="0.4">
      <c r="A20" s="473"/>
      <c r="B20" s="476"/>
      <c r="C20" s="461"/>
      <c r="D20" s="480"/>
      <c r="E20" s="461"/>
      <c r="F20" s="464"/>
      <c r="G20" s="464"/>
      <c r="H20" s="483"/>
      <c r="I20" s="483"/>
      <c r="J20" s="483"/>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42"/>
      <c r="AS20" s="445"/>
      <c r="AT20" s="448"/>
      <c r="AU20" s="192"/>
      <c r="AV20" s="193"/>
      <c r="AW20" s="193"/>
      <c r="AX20" s="194"/>
      <c r="AY20" s="194"/>
      <c r="AZ20" s="194"/>
      <c r="BA20" s="194"/>
      <c r="BB20" s="191"/>
      <c r="BC20" s="206" t="e">
        <f>IF(AX20=Datos!$C$63,Datos!$C$73,IF(AX20=Datos!$C$64,Datos!$C$74,IF(AX20=Datos!$C$65,Datos!$C$75,"Revisar")))+IF(AY20=Datos!$D$63,Datos!$D$73,IF(AY20=Datos!$D$64,Datos!$D$74,"Revisar"))+IF(AZ20=Datos!$E$63,Datos!$E$73,IF(AZ20=Datos!$E$64,Datos!$E$74,"Revisar"))+IF(BB20=Datos!$G$63,Datos!$G$73,IF(BB20=Datos!$G$64,Datos!$G$74,IF(BB20=Datos!$G$65,Datos!$G$75,"Revisar")))</f>
        <v>#VALUE!</v>
      </c>
      <c r="BD20" s="206">
        <f>IF(AX20=Datos!$C$65,BC20,0)</f>
        <v>0</v>
      </c>
      <c r="BE20" s="206">
        <f>IF(OR(AX20=Datos!$C$63,AX20=Datos!$C$64),BC20,0)</f>
        <v>0</v>
      </c>
      <c r="BF20" s="451"/>
      <c r="BG20" s="451"/>
      <c r="BH20" s="451"/>
      <c r="BI20" s="451"/>
      <c r="BJ20" s="455"/>
      <c r="BK20" s="458"/>
      <c r="BL20" s="461"/>
      <c r="BM20" s="207"/>
      <c r="BN20" s="207"/>
      <c r="BO20" s="207"/>
      <c r="BP20" s="207"/>
      <c r="BQ20" s="208"/>
    </row>
    <row r="21" spans="1:69" s="138" customFormat="1" ht="149.15" customHeight="1" x14ac:dyDescent="0.3">
      <c r="A21" s="471">
        <v>2</v>
      </c>
      <c r="B21" s="474" t="s">
        <v>164</v>
      </c>
      <c r="C21" s="477" t="s">
        <v>165</v>
      </c>
      <c r="D21" s="478" t="s">
        <v>166</v>
      </c>
      <c r="E21" s="477" t="s">
        <v>5</v>
      </c>
      <c r="F21" s="462" t="s">
        <v>93</v>
      </c>
      <c r="G21" s="462" t="s">
        <v>94</v>
      </c>
      <c r="H21" s="481" t="s">
        <v>142</v>
      </c>
      <c r="I21" s="481" t="s">
        <v>181</v>
      </c>
      <c r="J21" s="481" t="s">
        <v>182</v>
      </c>
      <c r="K21" s="484" t="str">
        <f>CONCATENATE(H21," ",I21," ",J21)</f>
        <v>Posibilidad de afectación operacional y reputacional por seguimiento de la planeación estratégica inoportuna o que no genere información de calidad para la toma de decisiones debido a que se emitan instrumentos (tablero dinámico de seguimiento e informe de planeación institucional) de manera inoportuna o que no tengan la calidad requerida</v>
      </c>
      <c r="L21" s="462" t="s">
        <v>98</v>
      </c>
      <c r="M21" s="462" t="s">
        <v>99</v>
      </c>
      <c r="N21" s="462" t="s">
        <v>116</v>
      </c>
      <c r="O21" s="462" t="s">
        <v>116</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4</v>
      </c>
      <c r="AM21" s="465"/>
      <c r="AN21" s="465" t="str">
        <f t="shared" ref="AN21" si="3">IF(AM21="Rara vez",1,(IF(AM21="Improbable",2,(IF(AM21="Posible",3,IF(AM21="Probable",4,IF(AM21="Seguro",5,"Revisar")))))))</f>
        <v>Revisar</v>
      </c>
      <c r="AO21" s="452">
        <f t="shared" ref="AO21" si="4">IF(E21="Corrupción",AN21,IF(AL21&lt;=2,1,IF(AL21&lt;=24,2,IF(AL21&lt;=500,3,IF(AL21&lt;=5000,4,IF(AL21&gt;5000,5,"Revisar"))))))</f>
        <v>2</v>
      </c>
      <c r="AP21" s="452" t="str">
        <f t="shared" ref="AP21" si="5">IF(E21="Corrupción",(IF(AO21=1,"Rara Vez",IF(AO21=2,"Improbable",IF(AO21=3,"Posible",IF(AO21=4,"Probable",IF(AO21=5,"Seguro","Revisar")))))),IF(AO21=1,"Muy Baja",IF(AO21=2,"Baja",IF(AO21=3,"Media",IF(AO21=4,"Alta","Muy Alta")))))</f>
        <v>Baja</v>
      </c>
      <c r="AQ21" s="452">
        <f>IF(E21="Corrupción",AJ21,(ROUND(((VLOOKUP(M21,Datos!$B$25:$C$29,2,FALSE)*Datos!$B$32)+(VLOOKUP(N21,Datos!$B$25:$C$29,2,FALSE)*Datos!$C$32)+(VLOOKUP(O21,Datos!$B$25:$C$29,2,FALSE)*Datos!$D$32))*5,0)))</f>
        <v>2</v>
      </c>
      <c r="AR21" s="440" t="str">
        <f>IF(AQ21=1,"Insignificante",IF(AQ21=2,"Menor",IF(AQ21=3,"Moderado",IF(AQ21=4,"Mayor","Catastrófico"))))</f>
        <v>Menor</v>
      </c>
      <c r="AS21" s="443">
        <f>_xlfn.NUMBERVALUE(CONCATENATE(AO21,AQ21),"##")</f>
        <v>22</v>
      </c>
      <c r="AT21" s="446" t="str">
        <f>VLOOKUP(AS21,Datos!$I$37:$J$61,2,FALSE)</f>
        <v>MODERADO</v>
      </c>
      <c r="AU21" s="186" t="s">
        <v>183</v>
      </c>
      <c r="AV21" s="187" t="s">
        <v>172</v>
      </c>
      <c r="AW21" s="187" t="s">
        <v>184</v>
      </c>
      <c r="AX21" s="188" t="s">
        <v>104</v>
      </c>
      <c r="AY21" s="188" t="s">
        <v>105</v>
      </c>
      <c r="AZ21" s="188" t="s">
        <v>106</v>
      </c>
      <c r="BA21" s="188" t="s">
        <v>185</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0.65</v>
      </c>
      <c r="BD21" s="145">
        <f>IF(AX21=Datos!$C$65,BC21,0)</f>
        <v>0</v>
      </c>
      <c r="BE21" s="145">
        <f>IF(OR(AX21=Datos!$C$63,AX21=Datos!$C$64),BC21,0)</f>
        <v>0.65</v>
      </c>
      <c r="BF21" s="449">
        <f>IF(ROUND(AO21-SUM(BE21:BE24),0)&lt;=0,1,ROUND(AO21-SUM(BE21:BE24),0))</f>
        <v>1</v>
      </c>
      <c r="BG21" s="452" t="str">
        <f>IF(E21="Corrupción",(IF(BF21=1,"Rara Vez",IF(BF21=2,"Improbable",IF(BF21=3,"Posible",IF(BF21=4,"Probable","Seguro"))))),IF(BF21=1,"Muy Baja",IF(BF21=2,"Baja",IF(BF21=3,"Media",IF(BF21=4,"Alta","Muy Alta")))))</f>
        <v>Muy Baja</v>
      </c>
      <c r="BH21" s="449">
        <f>ROUND(AQ21-SUM(BD21:BD24),0)</f>
        <v>2</v>
      </c>
      <c r="BI21" s="449" t="str">
        <f>IF(BH21=1,"Insignificante",IF(BH21=2,"Menor",IF(BH21=3,"Moderado",IF(BH21=4,"Mayor","Catastrófico"))))</f>
        <v>Menor</v>
      </c>
      <c r="BJ21" s="453">
        <f>_xlfn.NUMBERVALUE(CONCATENATE(BF21,BH21),"##")</f>
        <v>12</v>
      </c>
      <c r="BK21" s="456" t="str">
        <f>+VLOOKUP(BJ21,Datos!$I$37:$J$65,2,FALSE)</f>
        <v>BAJO</v>
      </c>
      <c r="BL21" s="459" t="s">
        <v>122</v>
      </c>
      <c r="BM21" s="189"/>
      <c r="BN21" s="185"/>
      <c r="BO21" s="185"/>
      <c r="BP21" s="185"/>
      <c r="BQ21" s="190"/>
    </row>
    <row r="22" spans="1:69" ht="139.5" x14ac:dyDescent="0.35">
      <c r="A22" s="472"/>
      <c r="B22" s="475"/>
      <c r="C22" s="460"/>
      <c r="D22" s="479"/>
      <c r="E22" s="460"/>
      <c r="F22" s="463"/>
      <c r="G22" s="463"/>
      <c r="H22" s="482"/>
      <c r="I22" s="482"/>
      <c r="J22" s="482"/>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41"/>
      <c r="AS22" s="444"/>
      <c r="AT22" s="447"/>
      <c r="AU22" s="192" t="s">
        <v>186</v>
      </c>
      <c r="AV22" s="193" t="s">
        <v>187</v>
      </c>
      <c r="AW22" s="193" t="s">
        <v>188</v>
      </c>
      <c r="AX22" s="194" t="s">
        <v>104</v>
      </c>
      <c r="AY22" s="194" t="s">
        <v>105</v>
      </c>
      <c r="AZ22" s="194" t="s">
        <v>106</v>
      </c>
      <c r="BA22" s="194" t="s">
        <v>185</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0.65</v>
      </c>
      <c r="BD22" s="195">
        <f>IF(AX22=Datos!$C$65,BC22,0)</f>
        <v>0</v>
      </c>
      <c r="BE22" s="195">
        <f>IF(OR(AX22=Datos!$C$63,AX22=Datos!$C$64),BC22,0)</f>
        <v>0.65</v>
      </c>
      <c r="BF22" s="450"/>
      <c r="BG22" s="450"/>
      <c r="BH22" s="450"/>
      <c r="BI22" s="450"/>
      <c r="BJ22" s="454"/>
      <c r="BK22" s="457"/>
      <c r="BL22" s="460"/>
      <c r="BM22" s="196"/>
      <c r="BN22" s="191"/>
      <c r="BO22" s="191"/>
      <c r="BP22" s="191"/>
      <c r="BQ22" s="197"/>
    </row>
    <row r="23" spans="1:69" ht="65.5" customHeight="1" x14ac:dyDescent="0.35">
      <c r="A23" s="472"/>
      <c r="B23" s="475"/>
      <c r="C23" s="460"/>
      <c r="D23" s="479"/>
      <c r="E23" s="460"/>
      <c r="F23" s="463"/>
      <c r="G23" s="463"/>
      <c r="H23" s="482"/>
      <c r="I23" s="482"/>
      <c r="J23" s="482"/>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41"/>
      <c r="AS23" s="444"/>
      <c r="AT23" s="447"/>
      <c r="AU23" s="229"/>
      <c r="AV23" s="193"/>
      <c r="AW23" s="193"/>
      <c r="AX23" s="194"/>
      <c r="AY23" s="194"/>
      <c r="AZ23" s="194"/>
      <c r="BA23" s="194"/>
      <c r="BB23" s="191"/>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450"/>
      <c r="BG23" s="450"/>
      <c r="BH23" s="450"/>
      <c r="BI23" s="450"/>
      <c r="BJ23" s="454"/>
      <c r="BK23" s="457"/>
      <c r="BL23" s="460"/>
      <c r="BM23" s="200"/>
      <c r="BN23" s="200"/>
      <c r="BO23" s="200"/>
      <c r="BP23" s="200"/>
      <c r="BQ23" s="201"/>
    </row>
    <row r="24" spans="1:69" ht="43.5" customHeight="1" thickBot="1" x14ac:dyDescent="0.4">
      <c r="A24" s="511"/>
      <c r="B24" s="512"/>
      <c r="C24" s="501"/>
      <c r="D24" s="513"/>
      <c r="E24" s="501"/>
      <c r="F24" s="510"/>
      <c r="G24" s="510"/>
      <c r="H24" s="482"/>
      <c r="I24" s="482"/>
      <c r="J24" s="482"/>
      <c r="K24" s="514"/>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05"/>
      <c r="AJ24" s="506"/>
      <c r="AK24" s="506"/>
      <c r="AL24" s="505"/>
      <c r="AM24" s="505"/>
      <c r="AN24" s="505"/>
      <c r="AO24" s="507"/>
      <c r="AP24" s="507"/>
      <c r="AQ24" s="507"/>
      <c r="AR24" s="441"/>
      <c r="AS24" s="444"/>
      <c r="AT24" s="508"/>
      <c r="AU24" s="230"/>
      <c r="AV24" s="226"/>
      <c r="AW24" s="226"/>
      <c r="AX24" s="221"/>
      <c r="AY24" s="221"/>
      <c r="AZ24" s="221"/>
      <c r="BA24" s="221"/>
      <c r="BB24" s="220"/>
      <c r="BC24" s="211" t="e">
        <f>IF(AX24=Datos!$C$63,Datos!$C$73,IF(AX24=Datos!$C$64,Datos!$C$74,IF(AX24=Datos!$C$65,Datos!$C$75,"Revisar")))+IF(AY24=Datos!$D$63,Datos!$D$73,IF(AY24=Datos!$D$64,Datos!$D$74,"Revisar"))+IF(AZ24=Datos!$E$63,Datos!$E$73,IF(AZ24=Datos!$E$64,Datos!$E$74,"Revisar"))+IF(BB24=Datos!$G$63,Datos!$G$73,IF(BB24=Datos!$G$64,Datos!$G$74,IF(BB24=Datos!$G$65,Datos!$G$75,"Revisar")))</f>
        <v>#VALUE!</v>
      </c>
      <c r="BD24" s="211">
        <f>IF(AX24=Datos!$C$65,BC24,0)</f>
        <v>0</v>
      </c>
      <c r="BE24" s="211">
        <f>IF(OR(AX24=Datos!$C$63,AX24=Datos!$C$64),BC24,0)</f>
        <v>0</v>
      </c>
      <c r="BF24" s="507"/>
      <c r="BG24" s="507"/>
      <c r="BH24" s="507"/>
      <c r="BI24" s="507"/>
      <c r="BJ24" s="509"/>
      <c r="BK24" s="500"/>
      <c r="BL24" s="501"/>
      <c r="BM24" s="212"/>
      <c r="BN24" s="212"/>
      <c r="BO24" s="212"/>
      <c r="BP24" s="212"/>
      <c r="BQ24" s="213"/>
    </row>
    <row r="25" spans="1:69" s="138" customFormat="1" ht="156" customHeight="1" x14ac:dyDescent="0.3">
      <c r="A25" s="471">
        <v>3</v>
      </c>
      <c r="B25" s="474" t="s">
        <v>164</v>
      </c>
      <c r="C25" s="477" t="s">
        <v>165</v>
      </c>
      <c r="D25" s="478" t="s">
        <v>166</v>
      </c>
      <c r="E25" s="477" t="s">
        <v>5</v>
      </c>
      <c r="F25" s="462" t="s">
        <v>93</v>
      </c>
      <c r="G25" s="462" t="s">
        <v>94</v>
      </c>
      <c r="H25" s="462" t="s">
        <v>142</v>
      </c>
      <c r="I25" s="462" t="s">
        <v>189</v>
      </c>
      <c r="J25" s="462" t="s">
        <v>190</v>
      </c>
      <c r="K25" s="484" t="str">
        <f>CONCATENATE(H25," ",I25," ",J25)</f>
        <v>Posibilidad de afectación operacional y reputacional por puntuación por debajo de la media del sector del Índice de Desempeño Institucional debido a la no formulación de las acciones de mejora para la implementación de las políticas del MIPG por parte de cada uno de los líderes</v>
      </c>
      <c r="L25" s="462" t="s">
        <v>98</v>
      </c>
      <c r="M25" s="462" t="s">
        <v>99</v>
      </c>
      <c r="N25" s="462" t="s">
        <v>116</v>
      </c>
      <c r="O25" s="462" t="s">
        <v>116</v>
      </c>
      <c r="P25" s="462"/>
      <c r="Q25" s="462"/>
      <c r="R25" s="462"/>
      <c r="S25" s="462"/>
      <c r="T25" s="462"/>
      <c r="U25" s="462"/>
      <c r="V25" s="462"/>
      <c r="W25" s="462"/>
      <c r="X25" s="462"/>
      <c r="Y25" s="462"/>
      <c r="Z25" s="462"/>
      <c r="AA25" s="462"/>
      <c r="AB25" s="462"/>
      <c r="AC25" s="462"/>
      <c r="AD25" s="462"/>
      <c r="AE25" s="462"/>
      <c r="AF25" s="462"/>
      <c r="AG25" s="462"/>
      <c r="AH25" s="462"/>
      <c r="AI25" s="465">
        <f>COUNTIF(P25:AH28,"Si")</f>
        <v>0</v>
      </c>
      <c r="AJ25" s="468">
        <f>IF((COUNTIF(O25:AH28,"Si"))&lt;=0,0,(IF((COUNTIF(O25:AH28,"Si"))&lt;=5,3,(IF(COUNTIF(O25:AH28,"Si")&lt;=11,4,5)))))</f>
        <v>0</v>
      </c>
      <c r="AK25" s="468">
        <f>IF((COUNTIF(O25:AH28,"Si"))&lt;=0,0,(IF((COUNTIF(O25:AH28,"Si"))&lt;=5,"MODERADO",(IF(COUNTIF(O25:AH28,"Si")&lt;=11,"ALTO","EXTREMO")))))</f>
        <v>0</v>
      </c>
      <c r="AL25" s="465">
        <v>1</v>
      </c>
      <c r="AM25" s="465"/>
      <c r="AN25" s="465" t="str">
        <f t="shared" ref="AN25" si="6">IF(AM25="Rara vez",1,(IF(AM25="Improbable",2,(IF(AM25="Posible",3,IF(AM25="Probable",4,IF(AM25="Seguro",5,"Revisar")))))))</f>
        <v>Revisar</v>
      </c>
      <c r="AO25" s="452">
        <f t="shared" ref="AO25" si="7">IF(E25="Corrupción",AN25,IF(AL25&lt;=2,1,IF(AL25&lt;=24,2,IF(AL25&lt;=500,3,IF(AL25&lt;=5000,4,IF(AL25&gt;5000,5,"Revisar"))))))</f>
        <v>1</v>
      </c>
      <c r="AP25" s="452" t="str">
        <f t="shared" ref="AP25" si="8">IF(E25="Corrupción",(IF(AO25=1,"Rara Vez",IF(AO25=2,"Improbable",IF(AO25=3,"Posible",IF(AO25=4,"Probable",IF(AO25=5,"Seguro","Revisar")))))),IF(AO25=1,"Muy Baja",IF(AO25=2,"Baja",IF(AO25=3,"Media",IF(AO25=4,"Alta","Muy Alta")))))</f>
        <v>Muy Baja</v>
      </c>
      <c r="AQ25" s="452">
        <f>IF(E25="Corrupción",AJ25,(ROUND(((VLOOKUP(M25,Datos!$B$25:$C$29,2,FALSE)*Datos!$B$32)+(VLOOKUP(N25,Datos!$B$25:$C$29,2,FALSE)*Datos!$C$32)+(VLOOKUP(O25,Datos!$B$25:$C$29,2,FALSE)*Datos!$D$32))*5,0)))</f>
        <v>2</v>
      </c>
      <c r="AR25" s="452" t="str">
        <f>IF(AQ25=1,"Insignificante",IF(AQ25=2,"Menor",IF(AQ25=3,"Moderado",IF(AQ25=4,"Mayor","Catastrófico"))))</f>
        <v>Menor</v>
      </c>
      <c r="AS25" s="497">
        <f>_xlfn.NUMBERVALUE(CONCATENATE(AO25,AQ25),"##")</f>
        <v>12</v>
      </c>
      <c r="AT25" s="446" t="str">
        <f>VLOOKUP(AS25,Datos!$I$37:$J$61,2,FALSE)</f>
        <v>BAJO</v>
      </c>
      <c r="AU25" s="186" t="s">
        <v>191</v>
      </c>
      <c r="AV25" s="187" t="s">
        <v>187</v>
      </c>
      <c r="AW25" s="187" t="s">
        <v>192</v>
      </c>
      <c r="AX25" s="188" t="s">
        <v>193</v>
      </c>
      <c r="AY25" s="188" t="s">
        <v>105</v>
      </c>
      <c r="AZ25" s="188" t="s">
        <v>106</v>
      </c>
      <c r="BA25" s="188" t="s">
        <v>121</v>
      </c>
      <c r="BB25" s="185" t="s">
        <v>108</v>
      </c>
      <c r="BC25" s="145">
        <f>IF(AX25=Datos!$C$63,Datos!$C$73,IF(AX25=Datos!$C$64,Datos!$C$74,IF(AX25=Datos!$C$65,Datos!$C$75,"Revisar")))+IF(AY25=Datos!$D$63,Datos!$D$73,IF(AY25=Datos!$D$64,Datos!$D$74,"Revisar"))+IF(AZ25=Datos!$E$63,Datos!$E$73,IF(AZ25=Datos!$E$64,Datos!$E$74,"Revisar"))+IF(BB25=Datos!$G$63,Datos!$G$73,IF(BB25=Datos!$G$64,Datos!$G$74,IF(BB25=Datos!$G$65,Datos!$G$75,"Revisar")))</f>
        <v>0.5</v>
      </c>
      <c r="BD25" s="145">
        <f>IF(AX25=Datos!$C$65,BC25,0)</f>
        <v>0.5</v>
      </c>
      <c r="BE25" s="145">
        <f>IF(OR(AX25=Datos!$C$63,AX25=Datos!$C$64),BC25,0)</f>
        <v>0</v>
      </c>
      <c r="BF25" s="452">
        <f>IF(ROUND(AO25-SUM(BE25:BE28),0)&lt;=0,1,ROUND(AO25-SUM(BE25:BE28),0))</f>
        <v>1</v>
      </c>
      <c r="BG25" s="452" t="str">
        <f>IF(E25="Corrupción",(IF(BF25=1,"Rara Vez",IF(BF25=2,"Improbable",IF(BF25=3,"Posible",IF(BF25=4,"Probable","Seguro"))))),IF(BF25=1,"Muy Baja",IF(BF25=2,"Baja",IF(BF25=3,"Media",IF(BF25=4,"Alta","Muy Alta")))))</f>
        <v>Muy Baja</v>
      </c>
      <c r="BH25" s="452">
        <f>ROUND(AQ25-SUM(BD25:BD28),0)</f>
        <v>2</v>
      </c>
      <c r="BI25" s="452" t="str">
        <f>IF(BH25=1,"Insignificante",IF(BH25=2,"Menor",IF(BH25=3,"Moderado",IF(BH25=4,"Mayor","Catastrófico"))))</f>
        <v>Menor</v>
      </c>
      <c r="BJ25" s="491">
        <f>_xlfn.NUMBERVALUE(CONCATENATE(BF25,BH25),"##")</f>
        <v>12</v>
      </c>
      <c r="BK25" s="492" t="str">
        <f>+VLOOKUP(BJ25,Datos!$I$37:$J$65,2,FALSE)</f>
        <v>BAJO</v>
      </c>
      <c r="BL25" s="477" t="s">
        <v>122</v>
      </c>
      <c r="BM25" s="189"/>
      <c r="BN25" s="185"/>
      <c r="BO25" s="185"/>
      <c r="BP25" s="185"/>
      <c r="BQ25" s="190"/>
    </row>
    <row r="26" spans="1:69" ht="120" customHeight="1" x14ac:dyDescent="0.35">
      <c r="A26" s="472"/>
      <c r="B26" s="475"/>
      <c r="C26" s="460"/>
      <c r="D26" s="479"/>
      <c r="E26" s="460"/>
      <c r="F26" s="463"/>
      <c r="G26" s="463"/>
      <c r="H26" s="463"/>
      <c r="I26" s="463"/>
      <c r="J26" s="463"/>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50"/>
      <c r="AS26" s="498"/>
      <c r="AT26" s="447"/>
      <c r="AU26" s="192"/>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15.5" x14ac:dyDescent="0.35">
      <c r="A27" s="472"/>
      <c r="B27" s="475"/>
      <c r="C27" s="460"/>
      <c r="D27" s="479"/>
      <c r="E27" s="460"/>
      <c r="F27" s="463"/>
      <c r="G27" s="463"/>
      <c r="H27" s="463"/>
      <c r="I27" s="463"/>
      <c r="J27" s="463"/>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50"/>
      <c r="AS27" s="498"/>
      <c r="AT27" s="447"/>
      <c r="AU27" s="21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16" thickBot="1" x14ac:dyDescent="0.4">
      <c r="A28" s="473"/>
      <c r="B28" s="476"/>
      <c r="C28" s="461"/>
      <c r="D28" s="480"/>
      <c r="E28" s="461"/>
      <c r="F28" s="464"/>
      <c r="G28" s="464"/>
      <c r="H28" s="464"/>
      <c r="I28" s="464"/>
      <c r="J28" s="464"/>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51"/>
      <c r="AS28" s="499"/>
      <c r="AT28" s="448"/>
      <c r="AU28" s="224"/>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201.5" x14ac:dyDescent="0.3">
      <c r="A29" s="493">
        <v>4</v>
      </c>
      <c r="B29" s="494" t="s">
        <v>164</v>
      </c>
      <c r="C29" s="459" t="s">
        <v>165</v>
      </c>
      <c r="D29" s="495" t="s">
        <v>166</v>
      </c>
      <c r="E29" s="459" t="s">
        <v>5</v>
      </c>
      <c r="F29" s="488" t="s">
        <v>93</v>
      </c>
      <c r="G29" s="488" t="s">
        <v>94</v>
      </c>
      <c r="H29" s="482" t="s">
        <v>142</v>
      </c>
      <c r="I29" s="482" t="s">
        <v>194</v>
      </c>
      <c r="J29" s="482" t="s">
        <v>195</v>
      </c>
      <c r="K29" s="496" t="str">
        <f>CONCATENATE(H29," ",I29," ",J29)</f>
        <v>Posibilidad de afectación operacional y reputacional por incumplimiento en las metas y objetivos ambientales de la entidad debido a la falta de seguimiento a los indicadores establecidos en los programas ambientales</v>
      </c>
      <c r="L29" s="488" t="s">
        <v>98</v>
      </c>
      <c r="M29" s="488" t="s">
        <v>99</v>
      </c>
      <c r="N29" s="488" t="s">
        <v>116</v>
      </c>
      <c r="O29" s="488" t="s">
        <v>116</v>
      </c>
      <c r="P29" s="488"/>
      <c r="Q29" s="488"/>
      <c r="R29" s="488"/>
      <c r="S29" s="488"/>
      <c r="T29" s="488"/>
      <c r="U29" s="488"/>
      <c r="V29" s="488"/>
      <c r="W29" s="488"/>
      <c r="X29" s="488"/>
      <c r="Y29" s="488"/>
      <c r="Z29" s="488"/>
      <c r="AA29" s="488"/>
      <c r="AB29" s="488"/>
      <c r="AC29" s="488"/>
      <c r="AD29" s="488"/>
      <c r="AE29" s="488"/>
      <c r="AF29" s="488"/>
      <c r="AG29" s="488"/>
      <c r="AH29" s="488"/>
      <c r="AI29" s="489">
        <f>COUNTIF(P29:AH32,"Si")</f>
        <v>0</v>
      </c>
      <c r="AJ29" s="490">
        <f>IF((COUNTIF(O29:AH32,"Si"))&lt;=0,0,(IF((COUNTIF(O29:AH32,"Si"))&lt;=5,3,(IF(COUNTIF(O29:AH32,"Si")&lt;=11,4,5)))))</f>
        <v>0</v>
      </c>
      <c r="AK29" s="490">
        <f>IF((COUNTIF(O29:AH32,"Si"))&lt;=0,0,(IF((COUNTIF(O29:AH32,"Si"))&lt;=5,"MODERADO",(IF(COUNTIF(O29:AH32,"Si")&lt;=11,"ALTO","EXTREMO")))))</f>
        <v>0</v>
      </c>
      <c r="AL29" s="489">
        <v>4</v>
      </c>
      <c r="AM29" s="489"/>
      <c r="AN29" s="489" t="str">
        <f t="shared" ref="AN29" si="9">IF(AM29="Rara vez",1,(IF(AM29="Improbable",2,(IF(AM29="Posible",3,IF(AM29="Probable",4,IF(AM29="Seguro",5,"Revisar")))))))</f>
        <v>Revisar</v>
      </c>
      <c r="AO29" s="449">
        <f t="shared" ref="AO29" si="10">IF(E29="Corrupción",AN29,IF(AL29&lt;=2,1,IF(AL29&lt;=24,2,IF(AL29&lt;=500,3,IF(AL29&lt;=5000,4,IF(AL29&gt;5000,5,"Revisar"))))))</f>
        <v>2</v>
      </c>
      <c r="AP29" s="449" t="str">
        <f t="shared" ref="AP29" si="11">IF(E29="Corrupción",(IF(AO29=1,"Rara Vez",IF(AO29=2,"Improbable",IF(AO29=3,"Posible",IF(AO29=4,"Probable",IF(AO29=5,"Seguro","Revisar")))))),IF(AO29=1,"Muy Baja",IF(AO29=2,"Baja",IF(AO29=3,"Media",IF(AO29=4,"Alta","Muy Alta")))))</f>
        <v>Baja</v>
      </c>
      <c r="AQ29" s="449">
        <f>IF(E29="Corrupción",AJ29,(ROUND(((VLOOKUP(M29,Datos!$B$25:$C$29,2,FALSE)*Datos!$B$32)+(VLOOKUP(N29,Datos!$B$25:$C$29,2,FALSE)*Datos!$C$32)+(VLOOKUP(O29,Datos!$B$25:$C$29,2,FALSE)*Datos!$D$32))*5,0)))</f>
        <v>2</v>
      </c>
      <c r="AR29" s="441" t="str">
        <f>IF(AQ29=1,"Insignificante",IF(AQ29=2,"Menor",IF(AQ29=3,"Moderado",IF(AQ29=4,"Mayor","Catastrófico"))))</f>
        <v>Menor</v>
      </c>
      <c r="AS29" s="444">
        <f>_xlfn.NUMBERVALUE(CONCATENATE(AO29,AQ29),"##")</f>
        <v>22</v>
      </c>
      <c r="AT29" s="487" t="str">
        <f>VLOOKUP(AS29,Datos!$I$37:$J$61,2,FALSE)</f>
        <v>MODERADO</v>
      </c>
      <c r="AU29" s="215" t="s">
        <v>196</v>
      </c>
      <c r="AV29" s="216" t="s">
        <v>197</v>
      </c>
      <c r="AW29" s="216" t="s">
        <v>198</v>
      </c>
      <c r="AX29" s="217" t="s">
        <v>120</v>
      </c>
      <c r="AY29" s="217" t="s">
        <v>105</v>
      </c>
      <c r="AZ29" s="217" t="s">
        <v>106</v>
      </c>
      <c r="BA29" s="217" t="s">
        <v>185</v>
      </c>
      <c r="BB29" s="214" t="s">
        <v>108</v>
      </c>
      <c r="BC29" s="218">
        <f>IF(AX29=Datos!$C$63,Datos!$C$73,IF(AX29=Datos!$C$64,Datos!$C$74,IF(AX29=Datos!$C$65,Datos!$C$75,"Revisar")))+IF(AY29=Datos!$D$63,Datos!$D$73,IF(AY29=Datos!$D$64,Datos!$D$74,"Revisar"))+IF(AZ29=Datos!$E$63,Datos!$E$73,IF(AZ29=Datos!$E$64,Datos!$E$74,"Revisar"))+IF(BB29=Datos!$G$63,Datos!$G$73,IF(BB29=Datos!$G$64,Datos!$G$74,IF(BB29=Datos!$G$65,Datos!$G$75,"Revisar")))</f>
        <v>0.54999999999999993</v>
      </c>
      <c r="BD29" s="218">
        <f>IF(AX29=Datos!$C$65,BC29,0)</f>
        <v>0</v>
      </c>
      <c r="BE29" s="218">
        <f>IF(OR(AX29=Datos!$C$63,AX29=Datos!$C$64),BC29,0)</f>
        <v>0.54999999999999993</v>
      </c>
      <c r="BF29" s="449">
        <f>IF(ROUND(AO29-SUM(BE29:BE32),0)&lt;=0,1,ROUND(AO29-SUM(BE29:BE32),0))</f>
        <v>1</v>
      </c>
      <c r="BG29" s="449" t="str">
        <f>IF(E29="Corrupción",(IF(BF29=1,"Rara Vez",IF(BF29=2,"Improbable",IF(BF29=3,"Posible",IF(BF29=4,"Probable","Seguro"))))),IF(BF29=1,"Muy Baja",IF(BF29=2,"Baja",IF(BF29=3,"Media",IF(BF29=4,"Alta","Muy Alta")))))</f>
        <v>Muy Baja</v>
      </c>
      <c r="BH29" s="449">
        <f>ROUND(AQ29-SUM(BD29:BD32),0)</f>
        <v>2</v>
      </c>
      <c r="BI29" s="449" t="str">
        <f>IF(BH29=1,"Insignificante",IF(BH29=2,"Menor",IF(BH29=3,"Moderado",IF(BH29=4,"Mayor","Catastrófico"))))</f>
        <v>Menor</v>
      </c>
      <c r="BJ29" s="453">
        <f>_xlfn.NUMBERVALUE(CONCATENATE(BF29,BH29),"##")</f>
        <v>12</v>
      </c>
      <c r="BK29" s="456" t="str">
        <f>+VLOOKUP(BJ29,Datos!$I$37:$J$65,2,FALSE)</f>
        <v>BAJO</v>
      </c>
      <c r="BL29" s="459" t="s">
        <v>122</v>
      </c>
      <c r="BM29" s="231"/>
      <c r="BN29" s="214"/>
      <c r="BO29" s="214"/>
      <c r="BP29" s="214"/>
      <c r="BQ29" s="232"/>
    </row>
    <row r="30" spans="1:69" ht="15.5"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15.5"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2"/>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16"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24"/>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12">IF(AM33="Rara vez",1,(IF(AM33="Improbable",2,(IF(AM33="Posible",3,IF(AM33="Probable",4,IF(AM33="Seguro",5,"Revisar")))))))</f>
        <v>Revisar</v>
      </c>
      <c r="AO33" s="452">
        <f t="shared" ref="AO33" si="13">IF(E33="Corrupción",AN33,IF(AL33&lt;=2,1,IF(AL33&lt;=24,2,IF(AL33&lt;=500,3,IF(AL33&lt;=5000,4,IF(AL33&gt;5000,5,"Revisar"))))))</f>
        <v>1</v>
      </c>
      <c r="AP33" s="452" t="str">
        <f t="shared" ref="AP33" si="14">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5">IF(AM37="Rara vez",1,(IF(AM37="Improbable",2,(IF(AM37="Posible",3,IF(AM37="Probable",4,IF(AM37="Seguro",5,"Revisar")))))))</f>
        <v>Revisar</v>
      </c>
      <c r="AO37" s="452">
        <f t="shared" ref="AO37" si="16">IF(E37="Corrupción",AN37,IF(AL37&lt;=2,1,IF(AL37&lt;=24,2,IF(AL37&lt;=500,3,IF(AL37&lt;=5000,4,IF(AL37&gt;5000,5,"Revisar"))))))</f>
        <v>1</v>
      </c>
      <c r="AP37" s="452" t="str">
        <f t="shared" ref="AP37" si="17">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8">IF(AM41="Rara vez",1,(IF(AM41="Improbable",2,(IF(AM41="Posible",3,IF(AM41="Probable",4,IF(AM41="Seguro",5,"Revisar")))))))</f>
        <v>Revisar</v>
      </c>
      <c r="AO41" s="452">
        <f t="shared" ref="AO41" si="19">IF(E41="Corrupción",AN41,IF(AL41&lt;=2,1,IF(AL41&lt;=24,2,IF(AL41&lt;=500,3,IF(AL41&lt;=5000,4,IF(AL41&gt;5000,5,"Revisar"))))))</f>
        <v>1</v>
      </c>
      <c r="AP41" s="452" t="str">
        <f t="shared" ref="AP41" si="20">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21">IF(AM45="Rara vez",1,(IF(AM45="Improbable",2,(IF(AM45="Posible",3,IF(AM45="Probable",4,IF(AM45="Seguro",5,"Revisar")))))))</f>
        <v>Revisar</v>
      </c>
      <c r="AO45" s="452">
        <f t="shared" ref="AO45" si="22">IF(E45="Corrupción",AN45,IF(AL45&lt;=2,1,IF(AL45&lt;=24,2,IF(AL45&lt;=500,3,IF(AL45&lt;=5000,4,IF(AL45&gt;5000,5,"Revisar"))))))</f>
        <v>1</v>
      </c>
      <c r="AP45" s="452" t="str">
        <f t="shared" ref="AP45" si="23">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51" ht="15" hidden="1" customHeight="1" x14ac:dyDescent="0.35"/>
    <row r="55" ht="15" hidden="1" customHeight="1" x14ac:dyDescent="0.35"/>
    <row r="59" ht="15" hidden="1" customHeight="1" x14ac:dyDescent="0.35"/>
    <row r="63"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sheetData>
  <sheetProtection algorithmName="SHA-512" hashValue="x8NmGPJS6BskKSBA+go9xN+347JJzbP7PEYxpDRkijnrfzZTD/mt4leqW9EGLNcXpYJrleU2DHZE0Uod2opTgw==" saltValue="B/HFE6cZKhem5Kp41JDz+A==" spinCount="100000" sheet="1" formatCells="0" formatColumns="0" formatRows="0"/>
  <mergeCells count="446">
    <mergeCell ref="BG45:BG48"/>
    <mergeCell ref="BH45:BH48"/>
    <mergeCell ref="BI45:BI48"/>
    <mergeCell ref="BJ45:BJ48"/>
    <mergeCell ref="BK45:BK48"/>
    <mergeCell ref="BL45:BL48"/>
    <mergeCell ref="AP45:AP48"/>
    <mergeCell ref="AQ45:AQ48"/>
    <mergeCell ref="AR45:AR48"/>
    <mergeCell ref="AS45:AS48"/>
    <mergeCell ref="AT45:AT48"/>
    <mergeCell ref="BF45:BF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48 BG17:BG48">
    <cfRule type="cellIs" dxfId="1106" priority="1" operator="equal">
      <formula>"Seguro"</formula>
    </cfRule>
    <cfRule type="cellIs" dxfId="1105" priority="2" operator="equal">
      <formula>"Probable"</formula>
    </cfRule>
    <cfRule type="cellIs" dxfId="1104" priority="3" operator="equal">
      <formula>"Posible"</formula>
    </cfRule>
    <cfRule type="cellIs" dxfId="1103" priority="4" operator="equal">
      <formula>"Improbable"</formula>
    </cfRule>
    <cfRule type="cellIs" dxfId="1102" priority="5" operator="equal">
      <formula>"Rara Vez"</formula>
    </cfRule>
    <cfRule type="cellIs" dxfId="1101" priority="88" operator="equal">
      <formula>"Muy Baja"</formula>
    </cfRule>
    <cfRule type="cellIs" dxfId="1100" priority="87" operator="equal">
      <formula>"Baja"</formula>
    </cfRule>
    <cfRule type="cellIs" dxfId="1099" priority="86" operator="equal">
      <formula>"Media"</formula>
    </cfRule>
    <cfRule type="cellIs" dxfId="1098" priority="85" operator="equal">
      <formula>"Alta"</formula>
    </cfRule>
    <cfRule type="cellIs" dxfId="1097" priority="84" operator="equal">
      <formula>"Muy Alta"</formula>
    </cfRule>
  </conditionalFormatting>
  <conditionalFormatting sqref="AR17:AR48">
    <cfRule type="cellIs" dxfId="1096" priority="23" operator="equal">
      <formula>"Insignificante"</formula>
    </cfRule>
    <cfRule type="cellIs" dxfId="1095" priority="19" operator="equal">
      <formula>"Catastrófico"</formula>
    </cfRule>
    <cfRule type="cellIs" dxfId="1094" priority="20" operator="equal">
      <formula>"Mayor"</formula>
    </cfRule>
    <cfRule type="cellIs" dxfId="1093" priority="21" operator="equal">
      <formula>"Moderado"</formula>
    </cfRule>
    <cfRule type="cellIs" dxfId="1092" priority="22" operator="equal">
      <formula>"Menor"</formula>
    </cfRule>
  </conditionalFormatting>
  <conditionalFormatting sqref="AT17">
    <cfRule type="containsText" dxfId="1091" priority="82" operator="containsText" text="ALTO">
      <formula>NOT(ISERROR(SEARCH("ALTO",AT17)))</formula>
    </cfRule>
    <cfRule type="containsText" dxfId="1090" priority="81" operator="containsText" text="MODERADO">
      <formula>NOT(ISERROR(SEARCH("MODERADO",AT17)))</formula>
    </cfRule>
    <cfRule type="containsText" dxfId="1089" priority="80" operator="containsText" text="BAJO">
      <formula>NOT(ISERROR(SEARCH("BAJO",AT17)))</formula>
    </cfRule>
    <cfRule type="containsText" dxfId="1088" priority="83" operator="containsText" text="EXTREMO">
      <formula>NOT(ISERROR(SEARCH("EXTREMO",AT17)))</formula>
    </cfRule>
  </conditionalFormatting>
  <conditionalFormatting sqref="AT21">
    <cfRule type="containsText" dxfId="1087" priority="75" operator="containsText" text="EXTREMO">
      <formula>NOT(ISERROR(SEARCH("EXTREMO",AT21)))</formula>
    </cfRule>
    <cfRule type="containsText" dxfId="1086" priority="74" operator="containsText" text="ALTO">
      <formula>NOT(ISERROR(SEARCH("ALTO",AT21)))</formula>
    </cfRule>
    <cfRule type="containsText" dxfId="1085" priority="73" operator="containsText" text="MODERADO">
      <formula>NOT(ISERROR(SEARCH("MODERADO",AT21)))</formula>
    </cfRule>
    <cfRule type="containsText" dxfId="1084" priority="72" operator="containsText" text="BAJO">
      <formula>NOT(ISERROR(SEARCH("BAJO",AT21)))</formula>
    </cfRule>
  </conditionalFormatting>
  <conditionalFormatting sqref="AT25">
    <cfRule type="containsText" dxfId="1083" priority="67" operator="containsText" text="EXTREMO">
      <formula>NOT(ISERROR(SEARCH("EXTREMO",AT25)))</formula>
    </cfRule>
    <cfRule type="containsText" dxfId="1082" priority="66" operator="containsText" text="ALTO">
      <formula>NOT(ISERROR(SEARCH("ALTO",AT25)))</formula>
    </cfRule>
    <cfRule type="containsText" dxfId="1081" priority="64" operator="containsText" text="BAJO">
      <formula>NOT(ISERROR(SEARCH("BAJO",AT25)))</formula>
    </cfRule>
    <cfRule type="containsText" dxfId="1080" priority="65" operator="containsText" text="MODERADO">
      <formula>NOT(ISERROR(SEARCH("MODERADO",AT25)))</formula>
    </cfRule>
  </conditionalFormatting>
  <conditionalFormatting sqref="AT29">
    <cfRule type="containsText" dxfId="1079" priority="58" operator="containsText" text="ALTO">
      <formula>NOT(ISERROR(SEARCH("ALTO",AT29)))</formula>
    </cfRule>
    <cfRule type="containsText" dxfId="1078" priority="59" operator="containsText" text="EXTREMO">
      <formula>NOT(ISERROR(SEARCH("EXTREMO",AT29)))</formula>
    </cfRule>
    <cfRule type="containsText" dxfId="1077" priority="57" operator="containsText" text="MODERADO">
      <formula>NOT(ISERROR(SEARCH("MODERADO",AT29)))</formula>
    </cfRule>
    <cfRule type="containsText" dxfId="1076" priority="56" operator="containsText" text="BAJO">
      <formula>NOT(ISERROR(SEARCH("BAJO",AT29)))</formula>
    </cfRule>
  </conditionalFormatting>
  <conditionalFormatting sqref="AT33">
    <cfRule type="containsText" dxfId="1075" priority="49" operator="containsText" text="MODERADO">
      <formula>NOT(ISERROR(SEARCH("MODERADO",AT33)))</formula>
    </cfRule>
    <cfRule type="containsText" dxfId="1074" priority="50" operator="containsText" text="ALTO">
      <formula>NOT(ISERROR(SEARCH("ALTO",AT33)))</formula>
    </cfRule>
    <cfRule type="containsText" dxfId="1073" priority="51" operator="containsText" text="EXTREMO">
      <formula>NOT(ISERROR(SEARCH("EXTREMO",AT33)))</formula>
    </cfRule>
    <cfRule type="containsText" dxfId="1072" priority="48" operator="containsText" text="BAJO">
      <formula>NOT(ISERROR(SEARCH("BAJO",AT33)))</formula>
    </cfRule>
  </conditionalFormatting>
  <conditionalFormatting sqref="AT37">
    <cfRule type="containsText" dxfId="1071" priority="40" operator="containsText" text="BAJO">
      <formula>NOT(ISERROR(SEARCH("BAJO",AT37)))</formula>
    </cfRule>
    <cfRule type="containsText" dxfId="1070" priority="41" operator="containsText" text="MODERADO">
      <formula>NOT(ISERROR(SEARCH("MODERADO",AT37)))</formula>
    </cfRule>
    <cfRule type="containsText" dxfId="1069" priority="42" operator="containsText" text="ALTO">
      <formula>NOT(ISERROR(SEARCH("ALTO",AT37)))</formula>
    </cfRule>
    <cfRule type="containsText" dxfId="1068" priority="43" operator="containsText" text="EXTREMO">
      <formula>NOT(ISERROR(SEARCH("EXTREMO",AT37)))</formula>
    </cfRule>
  </conditionalFormatting>
  <conditionalFormatting sqref="AT41">
    <cfRule type="containsText" dxfId="1067" priority="32" operator="containsText" text="BAJO">
      <formula>NOT(ISERROR(SEARCH("BAJO",AT41)))</formula>
    </cfRule>
    <cfRule type="containsText" dxfId="1066" priority="33" operator="containsText" text="MODERADO">
      <formula>NOT(ISERROR(SEARCH("MODERADO",AT41)))</formula>
    </cfRule>
    <cfRule type="containsText" dxfId="1065" priority="35" operator="containsText" text="EXTREMO">
      <formula>NOT(ISERROR(SEARCH("EXTREMO",AT41)))</formula>
    </cfRule>
    <cfRule type="containsText" dxfId="1064" priority="34" operator="containsText" text="ALTO">
      <formula>NOT(ISERROR(SEARCH("ALTO",AT41)))</formula>
    </cfRule>
  </conditionalFormatting>
  <conditionalFormatting sqref="AT45">
    <cfRule type="containsText" dxfId="1063" priority="25" operator="containsText" text="MODERADO">
      <formula>NOT(ISERROR(SEARCH("MODERADO",AT45)))</formula>
    </cfRule>
    <cfRule type="containsText" dxfId="1062" priority="24" operator="containsText" text="BAJO">
      <formula>NOT(ISERROR(SEARCH("BAJO",AT45)))</formula>
    </cfRule>
    <cfRule type="containsText" dxfId="1061" priority="26" operator="containsText" text="ALTO">
      <formula>NOT(ISERROR(SEARCH("ALTO",AT45)))</formula>
    </cfRule>
    <cfRule type="containsText" dxfId="1060" priority="27" operator="containsText" text="EXTREMO">
      <formula>NOT(ISERROR(SEARCH("EXTREMO",AT45)))</formula>
    </cfRule>
  </conditionalFormatting>
  <conditionalFormatting sqref="BI17:BI48">
    <cfRule type="cellIs" dxfId="1059" priority="14" operator="equal">
      <formula>"Catastrófico"</formula>
    </cfRule>
    <cfRule type="cellIs" dxfId="1058" priority="15" operator="equal">
      <formula>"Mayor"</formula>
    </cfRule>
    <cfRule type="cellIs" dxfId="1057" priority="16" operator="equal">
      <formula>"Moderado"</formula>
    </cfRule>
    <cfRule type="cellIs" dxfId="1056" priority="17" operator="equal">
      <formula>"Menor"</formula>
    </cfRule>
    <cfRule type="cellIs" dxfId="1055" priority="18" operator="equal">
      <formula>"Insignificante"</formula>
    </cfRule>
  </conditionalFormatting>
  <conditionalFormatting sqref="BK17 BK21 BK25 BK29 BK33 BK37 BK41 BK45">
    <cfRule type="containsText" dxfId="1054" priority="7" operator="containsText" text="MODERADO">
      <formula>NOT(ISERROR(SEARCH("MODERADO",BK17)))</formula>
    </cfRule>
    <cfRule type="containsText" dxfId="1053" priority="8" operator="containsText" text="ALTO">
      <formula>NOT(ISERROR(SEARCH("ALTO",BK17)))</formula>
    </cfRule>
    <cfRule type="containsText" dxfId="1052" priority="9" operator="containsText" text="EXTREMO">
      <formula>NOT(ISERROR(SEARCH("EXTREMO",BK17)))</formula>
    </cfRule>
    <cfRule type="containsText" dxfId="1051" priority="6" operator="containsText" text="BAJO">
      <formula>NOT(ISERROR(SEARCH("BAJO",BK17)))</formula>
    </cfRule>
  </conditionalFormatting>
  <conditionalFormatting sqref="BL17">
    <cfRule type="containsText" dxfId="1050" priority="78" operator="containsText" text="RIESGO ALTO">
      <formula>NOT(ISERROR(SEARCH("RIESGO ALTO",BL17)))</formula>
    </cfRule>
    <cfRule type="containsText" dxfId="1049" priority="76" operator="containsText" text="RIESGO BAJO">
      <formula>NOT(ISERROR(SEARCH("RIESGO BAJO",BL17)))</formula>
    </cfRule>
    <cfRule type="containsText" dxfId="1048" priority="77" operator="containsText" text="RIESGO MODERADO">
      <formula>NOT(ISERROR(SEARCH("RIESGO MODERADO",BL17)))</formula>
    </cfRule>
    <cfRule type="containsText" dxfId="1047" priority="79" operator="containsText" text="RIESGO EXTREMO">
      <formula>NOT(ISERROR(SEARCH("RIESGO EXTREMO",BL17)))</formula>
    </cfRule>
  </conditionalFormatting>
  <conditionalFormatting sqref="BL21">
    <cfRule type="containsText" dxfId="1046" priority="69" operator="containsText" text="RIESGO MODERADO">
      <formula>NOT(ISERROR(SEARCH("RIESGO MODERADO",BL21)))</formula>
    </cfRule>
    <cfRule type="containsText" dxfId="1045" priority="70" operator="containsText" text="RIESGO ALTO">
      <formula>NOT(ISERROR(SEARCH("RIESGO ALTO",BL21)))</formula>
    </cfRule>
    <cfRule type="containsText" dxfId="1044" priority="71" operator="containsText" text="RIESGO EXTREMO">
      <formula>NOT(ISERROR(SEARCH("RIESGO EXTREMO",BL21)))</formula>
    </cfRule>
    <cfRule type="containsText" dxfId="1043" priority="68" operator="containsText" text="RIESGO BAJO">
      <formula>NOT(ISERROR(SEARCH("RIESGO BAJO",BL21)))</formula>
    </cfRule>
  </conditionalFormatting>
  <conditionalFormatting sqref="BL25">
    <cfRule type="containsText" dxfId="1042" priority="60" operator="containsText" text="RIESGO BAJO">
      <formula>NOT(ISERROR(SEARCH("RIESGO BAJO",BL25)))</formula>
    </cfRule>
    <cfRule type="containsText" dxfId="1041" priority="61" operator="containsText" text="RIESGO MODERADO">
      <formula>NOT(ISERROR(SEARCH("RIESGO MODERADO",BL25)))</formula>
    </cfRule>
    <cfRule type="containsText" dxfId="1040" priority="62" operator="containsText" text="RIESGO ALTO">
      <formula>NOT(ISERROR(SEARCH("RIESGO ALTO",BL25)))</formula>
    </cfRule>
    <cfRule type="containsText" dxfId="1039" priority="63" operator="containsText" text="RIESGO EXTREMO">
      <formula>NOT(ISERROR(SEARCH("RIESGO EXTREMO",BL25)))</formula>
    </cfRule>
  </conditionalFormatting>
  <conditionalFormatting sqref="BL29">
    <cfRule type="containsText" dxfId="1038" priority="54" operator="containsText" text="RIESGO ALTO">
      <formula>NOT(ISERROR(SEARCH("RIESGO ALTO",BL29)))</formula>
    </cfRule>
    <cfRule type="containsText" dxfId="1037" priority="53" operator="containsText" text="RIESGO MODERADO">
      <formula>NOT(ISERROR(SEARCH("RIESGO MODERADO",BL29)))</formula>
    </cfRule>
    <cfRule type="containsText" dxfId="1036" priority="52" operator="containsText" text="RIESGO BAJO">
      <formula>NOT(ISERROR(SEARCH("RIESGO BAJO",BL29)))</formula>
    </cfRule>
    <cfRule type="containsText" dxfId="1035" priority="55" operator="containsText" text="RIESGO EXTREMO">
      <formula>NOT(ISERROR(SEARCH("RIESGO EXTREMO",BL29)))</formula>
    </cfRule>
  </conditionalFormatting>
  <conditionalFormatting sqref="BL33">
    <cfRule type="containsText" dxfId="1034" priority="45" operator="containsText" text="RIESGO MODERADO">
      <formula>NOT(ISERROR(SEARCH("RIESGO MODERADO",BL33)))</formula>
    </cfRule>
    <cfRule type="containsText" dxfId="1033" priority="44" operator="containsText" text="RIESGO BAJO">
      <formula>NOT(ISERROR(SEARCH("RIESGO BAJO",BL33)))</formula>
    </cfRule>
    <cfRule type="containsText" dxfId="1032" priority="47" operator="containsText" text="RIESGO EXTREMO">
      <formula>NOT(ISERROR(SEARCH("RIESGO EXTREMO",BL33)))</formula>
    </cfRule>
    <cfRule type="containsText" dxfId="1031" priority="46" operator="containsText" text="RIESGO ALTO">
      <formula>NOT(ISERROR(SEARCH("RIESGO ALTO",BL33)))</formula>
    </cfRule>
  </conditionalFormatting>
  <conditionalFormatting sqref="BL37">
    <cfRule type="containsText" dxfId="1030" priority="39" operator="containsText" text="RIESGO EXTREMO">
      <formula>NOT(ISERROR(SEARCH("RIESGO EXTREMO",BL37)))</formula>
    </cfRule>
    <cfRule type="containsText" dxfId="1029" priority="37" operator="containsText" text="RIESGO MODERADO">
      <formula>NOT(ISERROR(SEARCH("RIESGO MODERADO",BL37)))</formula>
    </cfRule>
    <cfRule type="containsText" dxfId="1028" priority="36" operator="containsText" text="RIESGO BAJO">
      <formula>NOT(ISERROR(SEARCH("RIESGO BAJO",BL37)))</formula>
    </cfRule>
    <cfRule type="containsText" dxfId="1027" priority="38" operator="containsText" text="RIESGO ALTO">
      <formula>NOT(ISERROR(SEARCH("RIESGO ALTO",BL37)))</formula>
    </cfRule>
  </conditionalFormatting>
  <conditionalFormatting sqref="BL41">
    <cfRule type="containsText" dxfId="1026" priority="31" operator="containsText" text="RIESGO EXTREMO">
      <formula>NOT(ISERROR(SEARCH("RIESGO EXTREMO",BL41)))</formula>
    </cfRule>
    <cfRule type="containsText" dxfId="1025" priority="30" operator="containsText" text="RIESGO ALTO">
      <formula>NOT(ISERROR(SEARCH("RIESGO ALTO",BL41)))</formula>
    </cfRule>
    <cfRule type="containsText" dxfId="1024" priority="29" operator="containsText" text="RIESGO MODERADO">
      <formula>NOT(ISERROR(SEARCH("RIESGO MODERADO",BL41)))</formula>
    </cfRule>
    <cfRule type="containsText" dxfId="1023" priority="28" operator="containsText" text="RIESGO BAJO">
      <formula>NOT(ISERROR(SEARCH("RIESGO BAJO",BL41)))</formula>
    </cfRule>
  </conditionalFormatting>
  <conditionalFormatting sqref="BL45">
    <cfRule type="containsText" dxfId="1022" priority="10" operator="containsText" text="RIESGO BAJO">
      <formula>NOT(ISERROR(SEARCH("RIESGO BAJO",BL45)))</formula>
    </cfRule>
    <cfRule type="containsText" dxfId="1021" priority="11" operator="containsText" text="RIESGO MODERADO">
      <formula>NOT(ISERROR(SEARCH("RIESGO MODERADO",BL45)))</formula>
    </cfRule>
    <cfRule type="containsText" dxfId="1020" priority="13" operator="containsText" text="RIESGO EXTREMO">
      <formula>NOT(ISERROR(SEARCH("RIESGO EXTREMO",BL45)))</formula>
    </cfRule>
    <cfRule type="containsText" dxfId="1019" priority="12" operator="containsText" text="RIESGO ALTO">
      <formula>NOT(ISERROR(SEARCH("RIESGO ALTO",BL45)))</formula>
    </cfRule>
  </conditionalFormatting>
  <dataValidations count="1">
    <dataValidation type="list" allowBlank="1" showInputMessage="1" showErrorMessage="1" sqref="G17:G48" xr:uid="{4CA064CA-D1B8-4B51-A654-27BAB407FFF6}">
      <formula1>INDIRECT(F17)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1A6E-BBC0-41A4-954C-8193B88D3C1A}">
  <dimension ref="A1:BQ139"/>
  <sheetViews>
    <sheetView showGridLines="0" zoomScale="72" zoomScaleNormal="72" workbookViewId="0"/>
  </sheetViews>
  <sheetFormatPr baseColWidth="10" defaultColWidth="11.453125" defaultRowHeight="13.5" zeroHeight="1" x14ac:dyDescent="0.25"/>
  <cols>
    <col min="1" max="1" width="21.7265625" style="246" customWidth="1"/>
    <col min="2" max="2" width="47.7265625" style="246" customWidth="1"/>
    <col min="3" max="3" width="22.7265625" style="246" customWidth="1"/>
    <col min="4" max="4" width="22.26953125" style="246" customWidth="1"/>
    <col min="5" max="5" width="59.54296875" style="246" customWidth="1"/>
    <col min="6" max="6" width="48.26953125" style="246" customWidth="1"/>
    <col min="7" max="7" width="14.26953125" style="246" customWidth="1"/>
    <col min="8" max="8" width="15" style="246" customWidth="1"/>
    <col min="9" max="9" width="20.7265625" style="246" customWidth="1"/>
    <col min="10" max="10" width="35.453125" style="246" customWidth="1"/>
    <col min="11" max="11" width="58" style="246" customWidth="1"/>
    <col min="12" max="12" width="57.453125" style="246" customWidth="1"/>
    <col min="13" max="15" width="22.453125" style="246" customWidth="1"/>
    <col min="16" max="34" width="16.453125" style="246" customWidth="1"/>
    <col min="35" max="37" width="16.453125" style="246" hidden="1" customWidth="1"/>
    <col min="38" max="38" width="21.54296875" style="246" customWidth="1"/>
    <col min="39" max="39" width="37.7265625" style="246" customWidth="1"/>
    <col min="40" max="40" width="16.453125" style="246" hidden="1" customWidth="1"/>
    <col min="41" max="41" width="15" style="246" customWidth="1"/>
    <col min="42" max="44" width="18.453125" style="246" customWidth="1"/>
    <col min="45" max="45" width="27.26953125" style="246" customWidth="1"/>
    <col min="46" max="46" width="17.1796875" style="246" customWidth="1"/>
    <col min="47" max="47" width="94.26953125" style="246" customWidth="1"/>
    <col min="48" max="48" width="35.7265625" style="246" customWidth="1"/>
    <col min="49" max="49" width="46.453125" style="246" customWidth="1"/>
    <col min="50" max="50" width="54.7265625" style="246" customWidth="1"/>
    <col min="51" max="51" width="26.26953125" style="246" customWidth="1"/>
    <col min="52" max="52" width="19.453125" style="246" customWidth="1"/>
    <col min="53" max="53" width="19.7265625" style="246" customWidth="1"/>
    <col min="54" max="54" width="16.26953125" style="246" customWidth="1"/>
    <col min="55" max="55" width="17.26953125" style="246" hidden="1" customWidth="1"/>
    <col min="56" max="57" width="13.26953125" style="246" hidden="1" customWidth="1"/>
    <col min="58" max="61" width="14.7265625" style="246" customWidth="1"/>
    <col min="62" max="62" width="14.7265625" style="246" hidden="1" customWidth="1"/>
    <col min="63" max="63" width="14.7265625" style="246" customWidth="1"/>
    <col min="64" max="64" width="20.54296875" style="246" customWidth="1"/>
    <col min="65" max="69" width="40.54296875" style="246" customWidth="1"/>
    <col min="70" max="70" width="4.7265625" style="246" customWidth="1"/>
    <col min="71" max="16384" width="11.453125" style="246"/>
  </cols>
  <sheetData>
    <row r="1" spans="1:69" s="135" customFormat="1"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ht="14" thickBot="1" x14ac:dyDescent="0.3">
      <c r="B10" s="247"/>
      <c r="C10" s="248"/>
      <c r="D10" s="248"/>
      <c r="E10" s="248"/>
      <c r="AO10" s="248"/>
      <c r="AV10" s="249"/>
      <c r="BC10" s="248"/>
      <c r="BD10" s="248"/>
      <c r="BE10" s="248"/>
      <c r="BL10" s="250"/>
      <c r="BM10" s="251"/>
    </row>
    <row r="11" spans="1:69" ht="59" thickBot="1" x14ac:dyDescent="0.3">
      <c r="A11" s="252"/>
      <c r="B11" s="655" t="s">
        <v>16</v>
      </c>
      <c r="C11" s="656"/>
      <c r="D11" s="656"/>
      <c r="E11" s="656"/>
      <c r="F11" s="656"/>
      <c r="G11" s="656"/>
      <c r="H11" s="656"/>
      <c r="I11" s="656"/>
      <c r="J11" s="656"/>
      <c r="K11" s="656"/>
      <c r="L11" s="657"/>
      <c r="BC11" s="253"/>
    </row>
    <row r="12" spans="1:69" s="254" customFormat="1" ht="14" thickBot="1" x14ac:dyDescent="0.3">
      <c r="G12" s="255"/>
      <c r="H12" s="255"/>
      <c r="I12" s="255"/>
      <c r="J12" s="255"/>
    </row>
    <row r="13" spans="1:69" s="256" customFormat="1" ht="56.65" customHeight="1" thickBot="1" x14ac:dyDescent="0.4">
      <c r="A13" s="658" t="s">
        <v>17</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L13" s="660" t="s">
        <v>18</v>
      </c>
      <c r="AM13" s="661"/>
      <c r="AN13" s="661"/>
      <c r="AO13" s="661"/>
      <c r="AP13" s="661"/>
      <c r="AQ13" s="661"/>
      <c r="AR13" s="661"/>
      <c r="AS13" s="661"/>
      <c r="AT13" s="662"/>
      <c r="AU13" s="663" t="s">
        <v>19</v>
      </c>
      <c r="AV13" s="663"/>
      <c r="AW13" s="663"/>
      <c r="AX13" s="663"/>
      <c r="AY13" s="663"/>
      <c r="AZ13" s="663"/>
      <c r="BA13" s="663"/>
      <c r="BB13" s="664"/>
      <c r="BC13" s="257"/>
      <c r="BD13" s="257"/>
      <c r="BE13" s="258"/>
      <c r="BF13" s="667" t="s">
        <v>20</v>
      </c>
      <c r="BG13" s="668"/>
      <c r="BH13" s="668"/>
      <c r="BI13" s="668"/>
      <c r="BJ13" s="668"/>
      <c r="BK13" s="668"/>
      <c r="BL13" s="669"/>
      <c r="BM13" s="673" t="s">
        <v>21</v>
      </c>
      <c r="BN13" s="674"/>
      <c r="BO13" s="674"/>
      <c r="BP13" s="674"/>
      <c r="BQ13" s="674"/>
    </row>
    <row r="14" spans="1:69" s="256" customFormat="1" ht="56.65" customHeight="1" thickBot="1" x14ac:dyDescent="0.4">
      <c r="A14" s="260"/>
      <c r="B14" s="260"/>
      <c r="C14" s="260"/>
      <c r="D14" s="260"/>
      <c r="E14" s="260"/>
      <c r="F14" s="260"/>
      <c r="G14" s="260"/>
      <c r="H14" s="260"/>
      <c r="I14" s="260"/>
      <c r="J14" s="260"/>
      <c r="K14" s="260"/>
      <c r="L14" s="260"/>
      <c r="M14" s="677" t="s">
        <v>22</v>
      </c>
      <c r="N14" s="677"/>
      <c r="O14" s="677"/>
      <c r="P14" s="678" t="s">
        <v>23</v>
      </c>
      <c r="Q14" s="678"/>
      <c r="R14" s="678"/>
      <c r="S14" s="678"/>
      <c r="T14" s="678"/>
      <c r="U14" s="678"/>
      <c r="V14" s="678"/>
      <c r="W14" s="678"/>
      <c r="X14" s="678"/>
      <c r="Y14" s="678"/>
      <c r="Z14" s="678"/>
      <c r="AA14" s="678"/>
      <c r="AB14" s="678"/>
      <c r="AC14" s="678"/>
      <c r="AD14" s="678"/>
      <c r="AE14" s="678"/>
      <c r="AF14" s="678"/>
      <c r="AG14" s="678"/>
      <c r="AH14" s="678"/>
      <c r="AI14" s="678"/>
      <c r="AJ14" s="678"/>
      <c r="AK14" s="679"/>
      <c r="AL14" s="261"/>
      <c r="AM14" s="261"/>
      <c r="AN14" s="261"/>
      <c r="AO14" s="261"/>
      <c r="AP14" s="261"/>
      <c r="AQ14" s="259"/>
      <c r="AR14" s="259"/>
      <c r="AS14" s="261"/>
      <c r="AT14" s="261"/>
      <c r="AU14" s="665"/>
      <c r="AV14" s="665"/>
      <c r="AW14" s="665"/>
      <c r="AX14" s="665"/>
      <c r="AY14" s="665"/>
      <c r="AZ14" s="665"/>
      <c r="BA14" s="665"/>
      <c r="BB14" s="666"/>
      <c r="BC14" s="262"/>
      <c r="BD14" s="262"/>
      <c r="BE14" s="263"/>
      <c r="BF14" s="670"/>
      <c r="BG14" s="671"/>
      <c r="BH14" s="671"/>
      <c r="BI14" s="671"/>
      <c r="BJ14" s="671"/>
      <c r="BK14" s="671"/>
      <c r="BL14" s="672"/>
      <c r="BM14" s="675"/>
      <c r="BN14" s="676"/>
      <c r="BO14" s="676"/>
      <c r="BP14" s="676"/>
      <c r="BQ14" s="676"/>
    </row>
    <row r="15" spans="1:69" s="278" customFormat="1" ht="93.65" customHeight="1" x14ac:dyDescent="0.3">
      <c r="A15" s="264" t="s">
        <v>24</v>
      </c>
      <c r="B15" s="265" t="s">
        <v>25</v>
      </c>
      <c r="C15" s="265" t="s">
        <v>0</v>
      </c>
      <c r="D15" s="265" t="s">
        <v>27</v>
      </c>
      <c r="E15" s="265" t="s">
        <v>28</v>
      </c>
      <c r="F15" s="265" t="s">
        <v>29</v>
      </c>
      <c r="G15" s="265" t="s">
        <v>30</v>
      </c>
      <c r="H15" s="265" t="s">
        <v>31</v>
      </c>
      <c r="I15" s="265" t="s">
        <v>32</v>
      </c>
      <c r="J15" s="265" t="s">
        <v>33</v>
      </c>
      <c r="K15" s="265" t="s">
        <v>34</v>
      </c>
      <c r="L15" s="265" t="s">
        <v>35</v>
      </c>
      <c r="M15" s="266" t="s">
        <v>36</v>
      </c>
      <c r="N15" s="267" t="s">
        <v>37</v>
      </c>
      <c r="O15" s="267" t="s">
        <v>38</v>
      </c>
      <c r="P15" s="268" t="s">
        <v>39</v>
      </c>
      <c r="Q15" s="268" t="s">
        <v>40</v>
      </c>
      <c r="R15" s="268" t="s">
        <v>41</v>
      </c>
      <c r="S15" s="268" t="s">
        <v>42</v>
      </c>
      <c r="T15" s="268" t="s">
        <v>43</v>
      </c>
      <c r="U15" s="268" t="s">
        <v>44</v>
      </c>
      <c r="V15" s="268" t="s">
        <v>45</v>
      </c>
      <c r="W15" s="268" t="s">
        <v>46</v>
      </c>
      <c r="X15" s="268" t="s">
        <v>47</v>
      </c>
      <c r="Y15" s="268" t="s">
        <v>48</v>
      </c>
      <c r="Z15" s="268" t="s">
        <v>49</v>
      </c>
      <c r="AA15" s="268" t="s">
        <v>50</v>
      </c>
      <c r="AB15" s="268" t="s">
        <v>51</v>
      </c>
      <c r="AC15" s="268" t="s">
        <v>52</v>
      </c>
      <c r="AD15" s="268" t="s">
        <v>53</v>
      </c>
      <c r="AE15" s="268" t="s">
        <v>54</v>
      </c>
      <c r="AF15" s="268" t="s">
        <v>55</v>
      </c>
      <c r="AG15" s="268" t="s">
        <v>56</v>
      </c>
      <c r="AH15" s="268" t="s">
        <v>57</v>
      </c>
      <c r="AI15" s="680" t="s">
        <v>473</v>
      </c>
      <c r="AJ15" s="681"/>
      <c r="AK15" s="682"/>
      <c r="AL15" s="269" t="s">
        <v>61</v>
      </c>
      <c r="AM15" s="269" t="s">
        <v>62</v>
      </c>
      <c r="AN15" s="269" t="s">
        <v>63</v>
      </c>
      <c r="AO15" s="683" t="s">
        <v>474</v>
      </c>
      <c r="AP15" s="683"/>
      <c r="AQ15" s="683" t="s">
        <v>475</v>
      </c>
      <c r="AR15" s="683"/>
      <c r="AS15" s="269" t="s">
        <v>68</v>
      </c>
      <c r="AT15" s="269" t="s">
        <v>476</v>
      </c>
      <c r="AU15" s="270" t="s">
        <v>70</v>
      </c>
      <c r="AV15" s="271" t="s">
        <v>71</v>
      </c>
      <c r="AW15" s="271" t="s">
        <v>72</v>
      </c>
      <c r="AX15" s="271" t="s">
        <v>73</v>
      </c>
      <c r="AY15" s="271" t="s">
        <v>74</v>
      </c>
      <c r="AZ15" s="271" t="s">
        <v>75</v>
      </c>
      <c r="BA15" s="271" t="s">
        <v>76</v>
      </c>
      <c r="BB15" s="271" t="s">
        <v>77</v>
      </c>
      <c r="BC15" s="272" t="s">
        <v>78</v>
      </c>
      <c r="BD15" s="272" t="s">
        <v>79</v>
      </c>
      <c r="BE15" s="273" t="s">
        <v>80</v>
      </c>
      <c r="BF15" s="684" t="s">
        <v>474</v>
      </c>
      <c r="BG15" s="685"/>
      <c r="BH15" s="685" t="s">
        <v>475</v>
      </c>
      <c r="BI15" s="685"/>
      <c r="BJ15" s="269" t="s">
        <v>82</v>
      </c>
      <c r="BK15" s="269" t="s">
        <v>477</v>
      </c>
      <c r="BL15" s="274" t="s">
        <v>84</v>
      </c>
      <c r="BM15" s="275" t="s">
        <v>85</v>
      </c>
      <c r="BN15" s="276" t="s">
        <v>86</v>
      </c>
      <c r="BO15" s="276" t="s">
        <v>87</v>
      </c>
      <c r="BP15" s="276" t="s">
        <v>88</v>
      </c>
      <c r="BQ15" s="277" t="s">
        <v>89</v>
      </c>
    </row>
    <row r="16" spans="1:69" s="278" customFormat="1" ht="13.15" customHeight="1" thickBot="1" x14ac:dyDescent="0.35">
      <c r="A16" s="279"/>
      <c r="B16" s="280"/>
      <c r="C16" s="280"/>
      <c r="D16" s="280"/>
      <c r="E16" s="280"/>
      <c r="F16" s="280"/>
      <c r="G16" s="280"/>
      <c r="H16" s="280"/>
      <c r="I16" s="280"/>
      <c r="J16" s="280"/>
      <c r="K16" s="280"/>
      <c r="L16" s="280"/>
      <c r="M16" s="266"/>
      <c r="N16" s="267"/>
      <c r="O16" s="267"/>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81"/>
      <c r="AM16" s="281"/>
      <c r="AN16" s="281"/>
      <c r="AO16" s="282"/>
      <c r="AP16" s="283"/>
      <c r="AQ16" s="282"/>
      <c r="AR16" s="283"/>
      <c r="AS16" s="281"/>
      <c r="AT16" s="281"/>
      <c r="AU16" s="284"/>
      <c r="AV16" s="285"/>
      <c r="AW16" s="285"/>
      <c r="AX16" s="285"/>
      <c r="AY16" s="285"/>
      <c r="AZ16" s="285"/>
      <c r="BA16" s="285"/>
      <c r="BB16" s="285"/>
      <c r="BC16" s="272"/>
      <c r="BD16" s="272"/>
      <c r="BE16" s="273"/>
      <c r="BF16" s="286"/>
      <c r="BG16" s="287"/>
      <c r="BH16" s="288"/>
      <c r="BI16" s="287"/>
      <c r="BJ16" s="281"/>
      <c r="BK16" s="281"/>
      <c r="BL16" s="289"/>
      <c r="BM16" s="290"/>
      <c r="BN16" s="291"/>
      <c r="BO16" s="291"/>
      <c r="BP16" s="291"/>
      <c r="BQ16" s="292"/>
    </row>
    <row r="17" spans="1:69" ht="194.5" customHeight="1" thickBot="1" x14ac:dyDescent="0.3">
      <c r="A17" s="594">
        <v>1</v>
      </c>
      <c r="B17" s="559" t="s">
        <v>130</v>
      </c>
      <c r="C17" s="562" t="s">
        <v>131</v>
      </c>
      <c r="D17" s="563" t="s">
        <v>132</v>
      </c>
      <c r="E17" s="562" t="s">
        <v>5</v>
      </c>
      <c r="F17" s="547" t="s">
        <v>93</v>
      </c>
      <c r="G17" s="550" t="s">
        <v>94</v>
      </c>
      <c r="H17" s="553" t="s">
        <v>95</v>
      </c>
      <c r="I17" s="553" t="s">
        <v>133</v>
      </c>
      <c r="J17" s="553" t="s">
        <v>134</v>
      </c>
      <c r="K17" s="556" t="str">
        <f>CONCATENATE(H17," ",I17," ",J17)</f>
        <v>Posibilidad de afectación reputacional por insatisfacción de las necesidades de información debido a que no se identifican dichas necesidades y a que no se evalúa la efectividad de los canales de comunicación a través de los cuales se transmite información de interés a los grupos de valor de la entidad.</v>
      </c>
      <c r="L17" s="547" t="s">
        <v>98</v>
      </c>
      <c r="M17" s="547" t="s">
        <v>99</v>
      </c>
      <c r="N17" s="547" t="s">
        <v>99</v>
      </c>
      <c r="O17" s="547" t="s">
        <v>116</v>
      </c>
      <c r="P17" s="547"/>
      <c r="Q17" s="547"/>
      <c r="R17" s="547"/>
      <c r="S17" s="547"/>
      <c r="T17" s="547"/>
      <c r="U17" s="547"/>
      <c r="V17" s="547"/>
      <c r="W17" s="547"/>
      <c r="X17" s="547"/>
      <c r="Y17" s="547"/>
      <c r="Z17" s="547"/>
      <c r="AA17" s="547"/>
      <c r="AB17" s="547"/>
      <c r="AC17" s="547"/>
      <c r="AD17" s="547"/>
      <c r="AE17" s="547"/>
      <c r="AF17" s="547"/>
      <c r="AG17" s="547"/>
      <c r="AH17" s="547"/>
      <c r="AI17" s="544">
        <f>COUNTIF(P17:AH20,"Si")</f>
        <v>0</v>
      </c>
      <c r="AJ17" s="541">
        <f>IF((COUNTIF(O17:AH20,"Si"))&lt;=0,0,(IF((COUNTIF(O17:AH20,"Si"))&lt;=5,3,(IF(COUNTIF(O17:AH20,"Si")&lt;=11,4,5)))))</f>
        <v>0</v>
      </c>
      <c r="AK17" s="541">
        <f>IF((COUNTIF(O17:AH20,"Si"))&lt;=0,0,(IF((COUNTIF(O17:AH20,"Si"))&lt;=5,"MODERADO",(IF(COUNTIF(O17:AH20,"Si")&lt;=11,"ALTO","EXTREMO")))))</f>
        <v>0</v>
      </c>
      <c r="AL17" s="544">
        <v>3</v>
      </c>
      <c r="AM17" s="544"/>
      <c r="AN17" s="544" t="str">
        <f>IF(AM17="Rara vez",1,(IF(AM17="Improbable",2,(IF(AM17="Posible",3,IF(AM17="Probable",4,IF(AM17="Seguro",5,"Revisar")))))))</f>
        <v>Revisar</v>
      </c>
      <c r="AO17" s="531">
        <f>IF(E17="Corrupción",AN17,IF(AL17&lt;=2,1,IF(AL17&lt;=24,2,IF(AL17&lt;=500,3,IF(AL17&lt;=5000,4,IF(AL17&gt;5000,5,"Revisar"))))))</f>
        <v>2</v>
      </c>
      <c r="AP17" s="531" t="str">
        <f>IF(E17="Corrupción",(IF(AO17=1,"Rara Vez",IF(AO17=2,"Improbable",IF(AO17=3,"Posible",IF(AO17=4,"Probable",IF(AO17=5,"Seguro","Revisar")))))),IF(AO17=1,"Muy Baja",IF(AO17=2,"Baja",IF(AO17=3,"Media",IF(AO17=4,"Alta","Muy Alta")))))</f>
        <v>Baja</v>
      </c>
      <c r="AQ17" s="531">
        <f>IF(E17="Corrupción",AJ17,(ROUND(((VLOOKUP(M17,Datos!$B$25:$C$29,2,FALSE)*Datos!$B$32)+(VLOOKUP(N17,Datos!$B$25:$C$29,2,FALSE)*Datos!$C$32)+(VLOOKUP(O17,Datos!$B$25:$C$29,2,FALSE)*Datos!$D$32))*5,0)))</f>
        <v>2</v>
      </c>
      <c r="AR17" s="532" t="str">
        <f>IF(AQ17=1,"Insignificante",IF(AQ17=2,"Menor",IF(AQ17=3,"Moderado",IF(AQ17=4,"Mayor","Catastrófico"))))</f>
        <v>Menor</v>
      </c>
      <c r="AS17" s="535">
        <f>_xlfn.NUMBERVALUE(CONCATENATE(AO17,AQ17),"##")</f>
        <v>22</v>
      </c>
      <c r="AT17" s="538" t="str">
        <f>VLOOKUP(AS17,Datos!$I$37:$J$61,2,FALSE)</f>
        <v>MODERADO</v>
      </c>
      <c r="AU17" s="295" t="s">
        <v>135</v>
      </c>
      <c r="AV17" s="296" t="s">
        <v>136</v>
      </c>
      <c r="AW17" s="296" t="s">
        <v>137</v>
      </c>
      <c r="AX17" s="297" t="s">
        <v>120</v>
      </c>
      <c r="AY17" s="297" t="s">
        <v>105</v>
      </c>
      <c r="AZ17" s="297" t="s">
        <v>106</v>
      </c>
      <c r="BA17" s="297" t="s">
        <v>138</v>
      </c>
      <c r="BB17" s="294" t="s">
        <v>108</v>
      </c>
      <c r="BC17" s="253">
        <f>IF(AX17=Datos!$C$63,Datos!$C$73,IF(AX17=Datos!$C$64,Datos!$C$74,IF(AX17=Datos!$C$65,Datos!$C$75,"Revisar")))+IF(AY17=Datos!$D$63,Datos!$D$73,IF(AY17=Datos!$D$64,Datos!$D$74,"Revisar"))+IF(AZ17=Datos!$E$63,Datos!$E$73,IF(AZ17=Datos!$E$64,Datos!$E$74,"Revisar"))+IF(BB17=Datos!$G$63,Datos!$G$73,IF(BB17=Datos!$G$64,Datos!$G$74,IF(BB17=Datos!$G$65,Datos!$G$75,"Revisar")))</f>
        <v>0.54999999999999993</v>
      </c>
      <c r="BD17" s="253">
        <f>IF(AX17=Datos!$C$65,BC17,0)</f>
        <v>0</v>
      </c>
      <c r="BE17" s="253">
        <f>IF(OR(AX17=Datos!$C$63,AX17=Datos!$C$64),BC17,0)</f>
        <v>0.54999999999999993</v>
      </c>
      <c r="BF17" s="519">
        <f>IF(ROUND(AO17-SUM(BE17:BE20),0)&lt;=0,1,ROUND(AO17-SUM(BE17:BE20),0))</f>
        <v>1</v>
      </c>
      <c r="BG17" s="531" t="str">
        <f>IF(E17="Corrupción",(IF(BF17=1,"Rara Vez",IF(BF17=2,"Improbable",IF(BF17=3,"Posible",IF(BF17=4,"Probable","Seguro"))))),IF(BF17=1,"Muy Baja",IF(BF17=2,"Baja",IF(BF17=3,"Media",IF(BF17=4,"Alta","Muy Alta")))))</f>
        <v>Muy Baja</v>
      </c>
      <c r="BH17" s="519">
        <f>ROUND(AQ17-SUM(BD17:BD20),0)</f>
        <v>2</v>
      </c>
      <c r="BI17" s="519" t="str">
        <f>IF(BH17=1,"Insignificante",IF(BH17=2,"Menor",IF(BH17=3,"Moderado",IF(BH17=4,"Mayor","Catastrófico"))))</f>
        <v>Menor</v>
      </c>
      <c r="BJ17" s="522">
        <f>_xlfn.NUMBERVALUE(CONCATENATE(BF17,BH17),"##")</f>
        <v>12</v>
      </c>
      <c r="BK17" s="525" t="str">
        <f>+VLOOKUP(BJ17,Datos!$I$37:$J$65,2,FALSE)</f>
        <v>BAJO</v>
      </c>
      <c r="BL17" s="528" t="s">
        <v>122</v>
      </c>
      <c r="BM17" s="298"/>
      <c r="BN17" s="294"/>
      <c r="BO17" s="294"/>
      <c r="BP17" s="294"/>
      <c r="BQ17" s="299"/>
    </row>
    <row r="18" spans="1:69" ht="45" customHeight="1" x14ac:dyDescent="0.25">
      <c r="A18" s="595"/>
      <c r="B18" s="560"/>
      <c r="C18" s="529"/>
      <c r="D18" s="564"/>
      <c r="E18" s="529"/>
      <c r="F18" s="548"/>
      <c r="G18" s="551"/>
      <c r="H18" s="554"/>
      <c r="I18" s="554"/>
      <c r="J18" s="554"/>
      <c r="K18" s="55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5"/>
      <c r="AJ18" s="542"/>
      <c r="AK18" s="542"/>
      <c r="AL18" s="545"/>
      <c r="AM18" s="545"/>
      <c r="AN18" s="545"/>
      <c r="AO18" s="520"/>
      <c r="AP18" s="520"/>
      <c r="AQ18" s="520"/>
      <c r="AR18" s="533"/>
      <c r="AS18" s="536"/>
      <c r="AT18" s="539"/>
      <c r="AU18" s="302"/>
      <c r="AV18" s="296"/>
      <c r="AW18" s="296"/>
      <c r="AX18" s="303"/>
      <c r="AY18" s="303"/>
      <c r="AZ18" s="303"/>
      <c r="BA18" s="303"/>
      <c r="BB18" s="301"/>
      <c r="BC18" s="304" t="e">
        <f>IF(AX18=Datos!$C$63,Datos!$C$73,IF(AX18=Datos!$C$64,Datos!$C$74,IF(AX18=Datos!$C$65,Datos!$C$75,"Revisar")))+IF(AY18=Datos!$D$63,Datos!$D$73,IF(AY18=Datos!$D$64,Datos!$D$74,"Revisar"))+IF(AZ18=Datos!$E$63,Datos!$E$73,IF(AZ18=Datos!$E$64,Datos!$E$74,"Revisar"))+IF(BB18=Datos!$G$63,Datos!$G$73,IF(BB18=Datos!$G$64,Datos!$G$74,IF(BB18=Datos!$G$65,Datos!$G$75,"Revisar")))</f>
        <v>#VALUE!</v>
      </c>
      <c r="BD18" s="304">
        <f>IF(AX18=Datos!$C$65,BC18,0)</f>
        <v>0</v>
      </c>
      <c r="BE18" s="304">
        <f>IF(OR(AX18=Datos!$C$63,AX18=Datos!$C$64),BC18,0)</f>
        <v>0</v>
      </c>
      <c r="BF18" s="520"/>
      <c r="BG18" s="520"/>
      <c r="BH18" s="520"/>
      <c r="BI18" s="520"/>
      <c r="BJ18" s="523"/>
      <c r="BK18" s="526"/>
      <c r="BL18" s="529"/>
      <c r="BM18" s="305"/>
      <c r="BN18" s="301"/>
      <c r="BO18" s="301"/>
      <c r="BP18" s="301"/>
      <c r="BQ18" s="306"/>
    </row>
    <row r="19" spans="1:69" ht="45" customHeight="1" x14ac:dyDescent="0.25">
      <c r="A19" s="595"/>
      <c r="B19" s="560"/>
      <c r="C19" s="529"/>
      <c r="D19" s="564"/>
      <c r="E19" s="529"/>
      <c r="F19" s="548"/>
      <c r="G19" s="551"/>
      <c r="H19" s="554"/>
      <c r="I19" s="554"/>
      <c r="J19" s="554"/>
      <c r="K19" s="55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5"/>
      <c r="AJ19" s="542"/>
      <c r="AK19" s="542"/>
      <c r="AL19" s="545"/>
      <c r="AM19" s="545"/>
      <c r="AN19" s="545"/>
      <c r="AO19" s="520"/>
      <c r="AP19" s="520"/>
      <c r="AQ19" s="520"/>
      <c r="AR19" s="533"/>
      <c r="AS19" s="536"/>
      <c r="AT19" s="539"/>
      <c r="AU19" s="307"/>
      <c r="AV19" s="308"/>
      <c r="AW19" s="308"/>
      <c r="AX19" s="303"/>
      <c r="AY19" s="303"/>
      <c r="AZ19" s="303"/>
      <c r="BA19" s="303"/>
      <c r="BB19" s="301"/>
      <c r="BC19" s="304" t="e">
        <f>IF(AX19=Datos!$C$63,Datos!$C$73,IF(AX19=Datos!$C$64,Datos!$C$74,IF(AX19=Datos!$C$65,Datos!$C$75,"Revisar")))+IF(AY19=Datos!$D$63,Datos!$D$73,IF(AY19=Datos!$D$64,Datos!$D$74,"Revisar"))+IF(AZ19=Datos!$E$63,Datos!$E$73,IF(AZ19=Datos!$E$64,Datos!$E$74,"Revisar"))+IF(BB19=Datos!$G$63,Datos!$G$73,IF(BB19=Datos!$G$64,Datos!$G$74,IF(BB19=Datos!$G$65,Datos!$G$75,"Revisar")))</f>
        <v>#VALUE!</v>
      </c>
      <c r="BD19" s="304">
        <f>IF(AX19=Datos!$C$65,BC19,0)</f>
        <v>0</v>
      </c>
      <c r="BE19" s="304">
        <f>IF(OR(AX19=Datos!$C$63,AX19=Datos!$C$64),BC19,0)</f>
        <v>0</v>
      </c>
      <c r="BF19" s="520"/>
      <c r="BG19" s="520"/>
      <c r="BH19" s="520"/>
      <c r="BI19" s="520"/>
      <c r="BJ19" s="523"/>
      <c r="BK19" s="526"/>
      <c r="BL19" s="529"/>
      <c r="BM19" s="309"/>
      <c r="BN19" s="309"/>
      <c r="BO19" s="309"/>
      <c r="BP19" s="309"/>
      <c r="BQ19" s="310"/>
    </row>
    <row r="20" spans="1:69" ht="45" customHeight="1" thickBot="1" x14ac:dyDescent="0.3">
      <c r="A20" s="596"/>
      <c r="B20" s="561"/>
      <c r="C20" s="530"/>
      <c r="D20" s="565"/>
      <c r="E20" s="530"/>
      <c r="F20" s="549"/>
      <c r="G20" s="552"/>
      <c r="H20" s="555"/>
      <c r="I20" s="555"/>
      <c r="J20" s="555"/>
      <c r="K20" s="558"/>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6"/>
      <c r="AJ20" s="543"/>
      <c r="AK20" s="543"/>
      <c r="AL20" s="546"/>
      <c r="AM20" s="546"/>
      <c r="AN20" s="546"/>
      <c r="AO20" s="521"/>
      <c r="AP20" s="521"/>
      <c r="AQ20" s="521"/>
      <c r="AR20" s="534"/>
      <c r="AS20" s="537"/>
      <c r="AT20" s="540"/>
      <c r="AU20" s="313"/>
      <c r="AV20" s="314"/>
      <c r="AW20" s="314"/>
      <c r="AX20" s="315"/>
      <c r="AY20" s="315"/>
      <c r="AZ20" s="315"/>
      <c r="BA20" s="315"/>
      <c r="BB20" s="312"/>
      <c r="BC20" s="316" t="e">
        <f>IF(AX20=Datos!$C$63,Datos!$C$73,IF(AX20=Datos!$C$64,Datos!$C$74,IF(AX20=Datos!$C$65,Datos!$C$75,"Revisar")))+IF(AY20=Datos!$D$63,Datos!$D$73,IF(AY20=Datos!$D$64,Datos!$D$74,"Revisar"))+IF(AZ20=Datos!$E$63,Datos!$E$73,IF(AZ20=Datos!$E$64,Datos!$E$74,"Revisar"))+IF(BB20=Datos!$G$63,Datos!$G$73,IF(BB20=Datos!$G$64,Datos!$G$74,IF(BB20=Datos!$G$65,Datos!$G$75,"Revisar")))</f>
        <v>#VALUE!</v>
      </c>
      <c r="BD20" s="316">
        <f>IF(AX20=Datos!$C$65,BC20,0)</f>
        <v>0</v>
      </c>
      <c r="BE20" s="316">
        <f>IF(OR(AX20=Datos!$C$63,AX20=Datos!$C$64),BC20,0)</f>
        <v>0</v>
      </c>
      <c r="BF20" s="521"/>
      <c r="BG20" s="521"/>
      <c r="BH20" s="521"/>
      <c r="BI20" s="521"/>
      <c r="BJ20" s="524"/>
      <c r="BK20" s="527"/>
      <c r="BL20" s="530"/>
      <c r="BM20" s="317"/>
      <c r="BN20" s="317"/>
      <c r="BO20" s="317"/>
      <c r="BP20" s="317"/>
      <c r="BQ20" s="318"/>
    </row>
    <row r="21" spans="1:69" ht="45" hidden="1" customHeight="1" x14ac:dyDescent="0.25">
      <c r="A21" s="594"/>
      <c r="B21" s="559"/>
      <c r="C21" s="562"/>
      <c r="D21" s="563"/>
      <c r="E21" s="562"/>
      <c r="F21" s="547"/>
      <c r="G21" s="550"/>
      <c r="H21" s="553"/>
      <c r="I21" s="553"/>
      <c r="J21" s="293"/>
      <c r="K21" s="556" t="str">
        <f>CONCATENATE(H21," ",I21," ",J21)</f>
        <v xml:space="preserve">  </v>
      </c>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4">
        <f>COUNTIF(P21:AH24,"Si")</f>
        <v>0</v>
      </c>
      <c r="AJ21" s="541">
        <f>IF((COUNTIF(O21:AH24,"Si"))&lt;=0,0,(IF((COUNTIF(O21:AH24,"Si"))&lt;=5,3,(IF(COUNTIF(O21:AH24,"Si")&lt;=11,4,5)))))</f>
        <v>0</v>
      </c>
      <c r="AK21" s="541">
        <f>IF((COUNTIF(O21:AH24,"Si"))&lt;=0,0,(IF((COUNTIF(O21:AH24,"Si"))&lt;=5,"MODERADO",(IF(COUNTIF(O21:AH24,"Si")&lt;=11,"ALTO","EXTREMO")))))</f>
        <v>0</v>
      </c>
      <c r="AL21" s="544"/>
      <c r="AM21" s="544"/>
      <c r="AN21" s="544" t="str">
        <f t="shared" ref="AN21" si="0">IF(AM21="Rara vez",1,(IF(AM21="Improbable",2,(IF(AM21="Posible",3,IF(AM21="Probable",4,IF(AM21="Seguro",5,"Revisar")))))))</f>
        <v>Revisar</v>
      </c>
      <c r="AO21" s="531">
        <f t="shared" ref="AO21" si="1">IF(E21="Corrupción",AN21,IF(AL21&lt;=2,1,IF(AL21&lt;=24,2,IF(AL21&lt;=500,3,IF(AL21&lt;=5000,4,IF(AL21&gt;5000,5,"Revisar"))))))</f>
        <v>1</v>
      </c>
      <c r="AP21" s="531" t="str">
        <f t="shared" ref="AP21" si="2">IF(E21="Corrupción",(IF(AO21=1,"Rara Vez",IF(AO21=2,"Improbable",IF(AO21=3,"Posible",IF(AO21=4,"Probable",IF(AO21=5,"Seguro","Revisar")))))),IF(AO21=1,"Muy Baja",IF(AO21=2,"Baja",IF(AO21=3,"Media",IF(AO21=4,"Alta","Muy Alta")))))</f>
        <v>Muy Baja</v>
      </c>
      <c r="AQ21" s="531" t="e">
        <f>IF(E21="Corrupción",AJ21,(ROUND(((VLOOKUP(M21,Datos!$B$25:$C$29,2,FALSE)*Datos!$B$32)+(VLOOKUP(N21,Datos!$B$25:$C$29,2,FALSE)*Datos!$C$32)+(VLOOKUP(O21,Datos!$B$25:$C$29,2,FALSE)*Datos!$D$32))*5,0)))</f>
        <v>#N/A</v>
      </c>
      <c r="AR21" s="532" t="e">
        <f>IF(AQ21=1,"Insignificante",IF(AQ21=2,"Menor",IF(AQ21=3,"Moderado",IF(AQ21=4,"Mayor","Catastrófico"))))</f>
        <v>#N/A</v>
      </c>
      <c r="AS21" s="535" t="e">
        <f>_xlfn.NUMBERVALUE(CONCATENATE(AO21,AQ21),"##")</f>
        <v>#N/A</v>
      </c>
      <c r="AT21" s="538" t="e">
        <f>VLOOKUP(AS21,Datos!$I$37:$J$61,2,FALSE)</f>
        <v>#N/A</v>
      </c>
      <c r="AU21" s="295"/>
      <c r="AV21" s="296"/>
      <c r="AW21" s="296"/>
      <c r="AX21" s="297"/>
      <c r="AY21" s="297"/>
      <c r="AZ21" s="297"/>
      <c r="BA21" s="297"/>
      <c r="BB21" s="294"/>
      <c r="BC21" s="253" t="e">
        <f>IF(AX21=Datos!$C$63,Datos!$C$73,IF(AX21=Datos!$C$64,Datos!$C$74,IF(AX21=Datos!$C$65,Datos!$C$75,"Revisar")))+IF(AY21=Datos!$D$63,Datos!$D$73,IF(AY21=Datos!$D$64,Datos!$D$74,"Revisar"))+IF(AZ21=Datos!$E$63,Datos!$E$73,IF(AZ21=Datos!$E$64,Datos!$E$74,"Revisar"))+IF(BB21=Datos!$G$63,Datos!$G$73,IF(BB21=Datos!$G$64,Datos!$G$74,IF(BB21=Datos!$G$65,Datos!$G$75,"Revisar")))</f>
        <v>#VALUE!</v>
      </c>
      <c r="BD21" s="253">
        <f>IF(AX21=Datos!$C$65,BC21,0)</f>
        <v>0</v>
      </c>
      <c r="BE21" s="253">
        <f>IF(OR(AX21=Datos!$C$63,AX21=Datos!$C$64),BC21,0)</f>
        <v>0</v>
      </c>
      <c r="BF21" s="519">
        <f>IF(ROUND(AO21-SUM(BE21:BE24),0)&lt;=0,1,ROUND(AO21-SUM(BE21:BE24),0))</f>
        <v>1</v>
      </c>
      <c r="BG21" s="531" t="str">
        <f>IF(E21="Corrupción",(IF(BF21=1,"Rara Vez",IF(BF21=2,"Improbable",IF(BF21=3,"Posible",IF(BF21=4,"Probable","Seguro"))))),IF(BF21=1,"Muy Baja",IF(BF21=2,"Baja",IF(BF21=3,"Media",IF(BF21=4,"Alta","Muy Alta")))))</f>
        <v>Muy Baja</v>
      </c>
      <c r="BH21" s="519" t="e">
        <f>ROUND(AQ21-SUM(BD21:BD24),0)</f>
        <v>#N/A</v>
      </c>
      <c r="BI21" s="519" t="e">
        <f>IF(BH21=1,"Insignificante",IF(BH21=2,"Menor",IF(BH21=3,"Moderado",IF(BH21=4,"Mayor","Catastrófico"))))</f>
        <v>#N/A</v>
      </c>
      <c r="BJ21" s="522" t="e">
        <f>_xlfn.NUMBERVALUE(CONCATENATE(BF21,BH21),"##")</f>
        <v>#N/A</v>
      </c>
      <c r="BK21" s="525" t="e">
        <f>+VLOOKUP(BJ21,Datos!$I$37:$J$65,2,FALSE)</f>
        <v>#N/A</v>
      </c>
      <c r="BL21" s="528"/>
      <c r="BM21" s="298"/>
      <c r="BN21" s="294"/>
      <c r="BO21" s="294"/>
      <c r="BP21" s="294"/>
      <c r="BQ21" s="299"/>
    </row>
    <row r="22" spans="1:69" ht="134.15" hidden="1" customHeight="1" x14ac:dyDescent="0.25">
      <c r="A22" s="595"/>
      <c r="B22" s="560"/>
      <c r="C22" s="529"/>
      <c r="D22" s="564"/>
      <c r="E22" s="529"/>
      <c r="F22" s="548"/>
      <c r="G22" s="551"/>
      <c r="H22" s="554"/>
      <c r="I22" s="554"/>
      <c r="J22" s="300"/>
      <c r="K22" s="557"/>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5"/>
      <c r="AJ22" s="542"/>
      <c r="AK22" s="542"/>
      <c r="AL22" s="545"/>
      <c r="AM22" s="545"/>
      <c r="AN22" s="545"/>
      <c r="AO22" s="520"/>
      <c r="AP22" s="520"/>
      <c r="AQ22" s="520"/>
      <c r="AR22" s="533"/>
      <c r="AS22" s="536"/>
      <c r="AT22" s="539"/>
      <c r="AU22" s="319"/>
      <c r="AV22" s="320"/>
      <c r="AW22" s="320"/>
      <c r="AX22" s="303"/>
      <c r="AY22" s="303"/>
      <c r="AZ22" s="303"/>
      <c r="BA22" s="303"/>
      <c r="BB22" s="301"/>
      <c r="BC22" s="304" t="e">
        <f>IF(AX22=Datos!$C$63,Datos!$C$73,IF(AX22=Datos!$C$64,Datos!$C$74,IF(AX22=Datos!$C$65,Datos!$C$75,"Revisar")))+IF(AY22=Datos!$D$63,Datos!$D$73,IF(AY22=Datos!$D$64,Datos!$D$74,"Revisar"))+IF(AZ22=Datos!$E$63,Datos!$E$73,IF(AZ22=Datos!$E$64,Datos!$E$74,"Revisar"))+IF(BB22=Datos!$G$63,Datos!$G$73,IF(BB22=Datos!$G$64,Datos!$G$74,IF(BB22=Datos!$G$65,Datos!$G$75,"Revisar")))</f>
        <v>#VALUE!</v>
      </c>
      <c r="BD22" s="304">
        <f>IF(AX22=Datos!$C$65,BC22,0)</f>
        <v>0</v>
      </c>
      <c r="BE22" s="304">
        <f>IF(OR(AX22=Datos!$C$63,AX22=Datos!$C$64),BC22,0)</f>
        <v>0</v>
      </c>
      <c r="BF22" s="520"/>
      <c r="BG22" s="520"/>
      <c r="BH22" s="520"/>
      <c r="BI22" s="520"/>
      <c r="BJ22" s="523"/>
      <c r="BK22" s="526"/>
      <c r="BL22" s="529"/>
      <c r="BM22" s="305"/>
      <c r="BN22" s="301"/>
      <c r="BO22" s="301"/>
      <c r="BP22" s="301"/>
      <c r="BQ22" s="306"/>
    </row>
    <row r="23" spans="1:69" ht="1.5" hidden="1" customHeight="1" x14ac:dyDescent="0.25">
      <c r="A23" s="595"/>
      <c r="B23" s="560"/>
      <c r="C23" s="529"/>
      <c r="D23" s="564"/>
      <c r="E23" s="529"/>
      <c r="F23" s="548"/>
      <c r="G23" s="551"/>
      <c r="H23" s="554"/>
      <c r="I23" s="554"/>
      <c r="J23" s="300"/>
      <c r="K23" s="557"/>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5"/>
      <c r="AJ23" s="542"/>
      <c r="AK23" s="542"/>
      <c r="AL23" s="545"/>
      <c r="AM23" s="545"/>
      <c r="AN23" s="545"/>
      <c r="AO23" s="520"/>
      <c r="AP23" s="520"/>
      <c r="AQ23" s="520"/>
      <c r="AR23" s="533"/>
      <c r="AS23" s="536"/>
      <c r="AT23" s="539"/>
      <c r="AU23" s="321"/>
      <c r="AV23" s="320"/>
      <c r="AW23" s="320"/>
      <c r="AX23" s="303"/>
      <c r="AY23" s="303"/>
      <c r="AZ23" s="303"/>
      <c r="BA23" s="303"/>
      <c r="BB23" s="301"/>
      <c r="BC23" s="304" t="e">
        <f>IF(AX23=Datos!$C$63,Datos!$C$73,IF(AX23=Datos!$C$64,Datos!$C$74,IF(AX23=Datos!$C$65,Datos!$C$75,"Revisar")))+IF(AY23=Datos!$D$63,Datos!$D$73,IF(AY23=Datos!$D$64,Datos!$D$74,"Revisar"))+IF(AZ23=Datos!$E$63,Datos!$E$73,IF(AZ23=Datos!$E$64,Datos!$E$74,"Revisar"))+IF(BB23=Datos!$G$63,Datos!$G$73,IF(BB23=Datos!$G$64,Datos!$G$74,IF(BB23=Datos!$G$65,Datos!$G$75,"Revisar")))</f>
        <v>#VALUE!</v>
      </c>
      <c r="BD23" s="304">
        <f>IF(AX23=Datos!$C$65,BC23,0)</f>
        <v>0</v>
      </c>
      <c r="BE23" s="304">
        <f>IF(OR(AX23=Datos!$C$63,AX23=Datos!$C$64),BC23,0)</f>
        <v>0</v>
      </c>
      <c r="BF23" s="520"/>
      <c r="BG23" s="520"/>
      <c r="BH23" s="520"/>
      <c r="BI23" s="520"/>
      <c r="BJ23" s="523"/>
      <c r="BK23" s="526"/>
      <c r="BL23" s="529"/>
      <c r="BM23" s="309"/>
      <c r="BN23" s="309"/>
      <c r="BO23" s="309"/>
      <c r="BP23" s="309"/>
      <c r="BQ23" s="310"/>
    </row>
    <row r="24" spans="1:69" ht="15.75" hidden="1" customHeight="1" thickBot="1" x14ac:dyDescent="0.3">
      <c r="A24" s="596"/>
      <c r="B24" s="561"/>
      <c r="C24" s="530"/>
      <c r="D24" s="565"/>
      <c r="E24" s="530"/>
      <c r="F24" s="549"/>
      <c r="G24" s="552"/>
      <c r="H24" s="555"/>
      <c r="I24" s="555"/>
      <c r="J24" s="311"/>
      <c r="K24" s="558"/>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6"/>
      <c r="AJ24" s="543"/>
      <c r="AK24" s="543"/>
      <c r="AL24" s="546"/>
      <c r="AM24" s="546"/>
      <c r="AN24" s="546"/>
      <c r="AO24" s="521"/>
      <c r="AP24" s="521"/>
      <c r="AQ24" s="521"/>
      <c r="AR24" s="534"/>
      <c r="AS24" s="537"/>
      <c r="AT24" s="540"/>
      <c r="AU24" s="322"/>
      <c r="AV24" s="323"/>
      <c r="AW24" s="323"/>
      <c r="AX24" s="315"/>
      <c r="AY24" s="315"/>
      <c r="AZ24" s="315"/>
      <c r="BA24" s="315"/>
      <c r="BB24" s="312"/>
      <c r="BC24" s="316" t="e">
        <f>IF(AX24=Datos!$C$63,Datos!$C$73,IF(AX24=Datos!$C$64,Datos!$C$74,IF(AX24=Datos!$C$65,Datos!$C$75,"Revisar")))+IF(AY24=Datos!$D$63,Datos!$D$73,IF(AY24=Datos!$D$64,Datos!$D$74,"Revisar"))+IF(AZ24=Datos!$E$63,Datos!$E$73,IF(AZ24=Datos!$E$64,Datos!$E$74,"Revisar"))+IF(BB24=Datos!$G$63,Datos!$G$73,IF(BB24=Datos!$G$64,Datos!$G$74,IF(BB24=Datos!$G$65,Datos!$G$75,"Revisar")))</f>
        <v>#VALUE!</v>
      </c>
      <c r="BD24" s="316">
        <f>IF(AX24=Datos!$C$65,BC24,0)</f>
        <v>0</v>
      </c>
      <c r="BE24" s="316">
        <f>IF(OR(AX24=Datos!$C$63,AX24=Datos!$C$64),BC24,0)</f>
        <v>0</v>
      </c>
      <c r="BF24" s="521"/>
      <c r="BG24" s="521"/>
      <c r="BH24" s="521"/>
      <c r="BI24" s="521"/>
      <c r="BJ24" s="524"/>
      <c r="BK24" s="527"/>
      <c r="BL24" s="530"/>
      <c r="BM24" s="317"/>
      <c r="BN24" s="317"/>
      <c r="BO24" s="317"/>
      <c r="BP24" s="317"/>
      <c r="BQ24" s="318"/>
    </row>
    <row r="25" spans="1:69" ht="15.65" hidden="1" customHeight="1" x14ac:dyDescent="0.25">
      <c r="A25" s="594"/>
      <c r="B25" s="559"/>
      <c r="C25" s="562"/>
      <c r="D25" s="563"/>
      <c r="E25" s="562"/>
      <c r="F25" s="547"/>
      <c r="G25" s="686"/>
      <c r="H25" s="686"/>
      <c r="I25" s="686"/>
      <c r="J25" s="686"/>
      <c r="K25" s="689" t="str">
        <f>CONCATENATE(H25," ",I25," ",J25)</f>
        <v xml:space="preserve">  </v>
      </c>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4">
        <f>COUNTIF(P25:AH28,"Si")</f>
        <v>0</v>
      </c>
      <c r="AJ25" s="541">
        <f>IF((COUNTIF(O25:AH28,"Si"))&lt;=0,0,(IF((COUNTIF(O25:AH28,"Si"))&lt;=5,3,(IF(COUNTIF(O25:AH28,"Si")&lt;=11,4,5)))))</f>
        <v>0</v>
      </c>
      <c r="AK25" s="541">
        <f>IF((COUNTIF(O25:AH28,"Si"))&lt;=0,0,(IF((COUNTIF(O25:AH28,"Si"))&lt;=5,"MODERADO",(IF(COUNTIF(O25:AH28,"Si")&lt;=11,"ALTO","EXTREMO")))))</f>
        <v>0</v>
      </c>
      <c r="AL25" s="544"/>
      <c r="AM25" s="544"/>
      <c r="AN25" s="544" t="str">
        <f t="shared" ref="AN25" si="3">IF(AM25="Rara vez",1,(IF(AM25="Improbable",2,(IF(AM25="Posible",3,IF(AM25="Probable",4,IF(AM25="Seguro",5,"Revisar")))))))</f>
        <v>Revisar</v>
      </c>
      <c r="AO25" s="531">
        <f t="shared" ref="AO25" si="4">IF(E25="Corrupción",AN25,IF(AL25&lt;=2,1,IF(AL25&lt;=24,2,IF(AL25&lt;=500,3,IF(AL25&lt;=5000,4,IF(AL25&gt;5000,5,"Revisar"))))))</f>
        <v>1</v>
      </c>
      <c r="AP25" s="531" t="str">
        <f t="shared" ref="AP25" si="5">IF(E25="Corrupción",(IF(AO25=1,"Rara Vez",IF(AO25=2,"Improbable",IF(AO25=3,"Posible",IF(AO25=4,"Probable",IF(AO25=5,"Seguro","Revisar")))))),IF(AO25=1,"Muy Baja",IF(AO25=2,"Baja",IF(AO25=3,"Media",IF(AO25=4,"Alta","Muy Alta")))))</f>
        <v>Muy Baja</v>
      </c>
      <c r="AQ25" s="531" t="e">
        <f>IF(E25="Corrupción",AJ25,(ROUND(((VLOOKUP(M25,Datos!$B$25:$C$29,2,FALSE)*Datos!$B$32)+(VLOOKUP(N25,Datos!$B$25:$C$29,2,FALSE)*Datos!$C$32)+(VLOOKUP(O25,Datos!$B$25:$C$29,2,FALSE)*Datos!$D$32))*5,0)))</f>
        <v>#N/A</v>
      </c>
      <c r="AR25" s="532" t="e">
        <f>IF(AQ25=1,"Insignificante",IF(AQ25=2,"Menor",IF(AQ25=3,"Moderado",IF(AQ25=4,"Mayor","Catastrófico"))))</f>
        <v>#N/A</v>
      </c>
      <c r="AS25" s="535" t="e">
        <f>_xlfn.NUMBERVALUE(CONCATENATE(AO25,AQ25),"##")</f>
        <v>#N/A</v>
      </c>
      <c r="AT25" s="538" t="e">
        <f>VLOOKUP(AS25,Datos!$I$37:$J$61,2,FALSE)</f>
        <v>#N/A</v>
      </c>
      <c r="AU25" s="324"/>
      <c r="AV25" s="325"/>
      <c r="AW25" s="325"/>
      <c r="AX25" s="297"/>
      <c r="AY25" s="297"/>
      <c r="AZ25" s="297"/>
      <c r="BA25" s="297"/>
      <c r="BB25" s="294"/>
      <c r="BC25" s="253" t="e">
        <f>IF(AX25=Datos!$C$63,Datos!$C$73,IF(AX25=Datos!$C$64,Datos!$C$74,IF(AX25=Datos!$C$65,Datos!$C$75,"Revisar")))+IF(AY25=Datos!$D$63,Datos!$D$73,IF(AY25=Datos!$D$64,Datos!$D$74,"Revisar"))+IF(AZ25=Datos!$E$63,Datos!$E$73,IF(AZ25=Datos!$E$64,Datos!$E$74,"Revisar"))+IF(BB25=Datos!$G$63,Datos!$G$73,IF(BB25=Datos!$G$64,Datos!$G$74,IF(BB25=Datos!$G$65,Datos!$G$75,"Revisar")))</f>
        <v>#VALUE!</v>
      </c>
      <c r="BD25" s="253">
        <f>IF(AX25=Datos!$C$65,BC25,0)</f>
        <v>0</v>
      </c>
      <c r="BE25" s="253">
        <f>IF(OR(AX25=Datos!$C$63,AX25=Datos!$C$64),BC25,0)</f>
        <v>0</v>
      </c>
      <c r="BF25" s="519">
        <f>IF(ROUND(AO25-SUM(BE25:BE28),0)&lt;=0,1,ROUND(AO25-SUM(BE25:BE28),0))</f>
        <v>1</v>
      </c>
      <c r="BG25" s="531" t="str">
        <f>IF(E25="Corrupción",(IF(BF25=1,"Rara Vez",IF(BF25=2,"Improbable",IF(BF25=3,"Posible",IF(BF25=4,"Probable","Seguro"))))),IF(BF25=1,"Muy Baja",IF(BF25=2,"Baja",IF(BF25=3,"Media",IF(BF25=4,"Alta","Muy Alta")))))</f>
        <v>Muy Baja</v>
      </c>
      <c r="BH25" s="519" t="e">
        <f>ROUND(AQ25-SUM(BD25:BD28),0)</f>
        <v>#N/A</v>
      </c>
      <c r="BI25" s="519" t="e">
        <f>IF(BH25=1,"Insignificante",IF(BH25=2,"Menor",IF(BH25=3,"Moderado",IF(BH25=4,"Mayor","Catastrófico"))))</f>
        <v>#N/A</v>
      </c>
      <c r="BJ25" s="522" t="e">
        <f>_xlfn.NUMBERVALUE(CONCATENATE(BF25,BH25),"##")</f>
        <v>#N/A</v>
      </c>
      <c r="BK25" s="525" t="e">
        <f>+VLOOKUP(BJ25,Datos!$I$37:$J$65,2,FALSE)</f>
        <v>#N/A</v>
      </c>
      <c r="BL25" s="528"/>
      <c r="BM25" s="298"/>
      <c r="BN25" s="294"/>
      <c r="BO25" s="294"/>
      <c r="BP25" s="294"/>
      <c r="BQ25" s="299"/>
    </row>
    <row r="26" spans="1:69" ht="15.65" hidden="1" customHeight="1" x14ac:dyDescent="0.25">
      <c r="A26" s="595"/>
      <c r="B26" s="560"/>
      <c r="C26" s="529"/>
      <c r="D26" s="564"/>
      <c r="E26" s="529"/>
      <c r="F26" s="548"/>
      <c r="G26" s="687"/>
      <c r="H26" s="687"/>
      <c r="I26" s="687"/>
      <c r="J26" s="687"/>
      <c r="K26" s="690"/>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5"/>
      <c r="AJ26" s="542"/>
      <c r="AK26" s="542"/>
      <c r="AL26" s="545"/>
      <c r="AM26" s="545"/>
      <c r="AN26" s="545"/>
      <c r="AO26" s="520"/>
      <c r="AP26" s="520"/>
      <c r="AQ26" s="520"/>
      <c r="AR26" s="533"/>
      <c r="AS26" s="536"/>
      <c r="AT26" s="539"/>
      <c r="AU26" s="319"/>
      <c r="AV26" s="320"/>
      <c r="AW26" s="320"/>
      <c r="AX26" s="303"/>
      <c r="AY26" s="303"/>
      <c r="AZ26" s="303"/>
      <c r="BA26" s="303"/>
      <c r="BB26" s="301"/>
      <c r="BC26" s="304" t="e">
        <f>IF(AX26=Datos!$C$63,Datos!$C$73,IF(AX26=Datos!$C$64,Datos!$C$74,IF(AX26=Datos!$C$65,Datos!$C$75,"Revisar")))+IF(AY26=Datos!$D$63,Datos!$D$73,IF(AY26=Datos!$D$64,Datos!$D$74,"Revisar"))+IF(AZ26=Datos!$E$63,Datos!$E$73,IF(AZ26=Datos!$E$64,Datos!$E$74,"Revisar"))+IF(BB26=Datos!$G$63,Datos!$G$73,IF(BB26=Datos!$G$64,Datos!$G$74,IF(BB26=Datos!$G$65,Datos!$G$75,"Revisar")))</f>
        <v>#VALUE!</v>
      </c>
      <c r="BD26" s="304">
        <f>IF(AX26=Datos!$C$65,BC26,0)</f>
        <v>0</v>
      </c>
      <c r="BE26" s="304">
        <f>IF(OR(AX26=Datos!$C$63,AX26=Datos!$C$64),BC26,0)</f>
        <v>0</v>
      </c>
      <c r="BF26" s="520"/>
      <c r="BG26" s="520"/>
      <c r="BH26" s="520"/>
      <c r="BI26" s="520"/>
      <c r="BJ26" s="523"/>
      <c r="BK26" s="526"/>
      <c r="BL26" s="529"/>
      <c r="BM26" s="305"/>
      <c r="BN26" s="301"/>
      <c r="BO26" s="301"/>
      <c r="BP26" s="301"/>
      <c r="BQ26" s="306"/>
    </row>
    <row r="27" spans="1:69" ht="43.5" hidden="1" customHeight="1" x14ac:dyDescent="0.25">
      <c r="A27" s="595"/>
      <c r="B27" s="560"/>
      <c r="C27" s="529"/>
      <c r="D27" s="564"/>
      <c r="E27" s="529"/>
      <c r="F27" s="548"/>
      <c r="G27" s="687"/>
      <c r="H27" s="687"/>
      <c r="I27" s="687"/>
      <c r="J27" s="687"/>
      <c r="K27" s="690"/>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5"/>
      <c r="AJ27" s="542"/>
      <c r="AK27" s="542"/>
      <c r="AL27" s="545"/>
      <c r="AM27" s="545"/>
      <c r="AN27" s="545"/>
      <c r="AO27" s="520"/>
      <c r="AP27" s="520"/>
      <c r="AQ27" s="520"/>
      <c r="AR27" s="533"/>
      <c r="AS27" s="536"/>
      <c r="AT27" s="539"/>
      <c r="AU27" s="321"/>
      <c r="AV27" s="320"/>
      <c r="AW27" s="320"/>
      <c r="AX27" s="303"/>
      <c r="AY27" s="303"/>
      <c r="AZ27" s="303"/>
      <c r="BA27" s="303"/>
      <c r="BB27" s="301"/>
      <c r="BC27" s="304" t="e">
        <f>IF(AX27=Datos!$C$63,Datos!$C$73,IF(AX27=Datos!$C$64,Datos!$C$74,IF(AX27=Datos!$C$65,Datos!$C$75,"Revisar")))+IF(AY27=Datos!$D$63,Datos!$D$73,IF(AY27=Datos!$D$64,Datos!$D$74,"Revisar"))+IF(AZ27=Datos!$E$63,Datos!$E$73,IF(AZ27=Datos!$E$64,Datos!$E$74,"Revisar"))+IF(BB27=Datos!$G$63,Datos!$G$73,IF(BB27=Datos!$G$64,Datos!$G$74,IF(BB27=Datos!$G$65,Datos!$G$75,"Revisar")))</f>
        <v>#VALUE!</v>
      </c>
      <c r="BD27" s="304">
        <f>IF(AX27=Datos!$C$65,BC27,0)</f>
        <v>0</v>
      </c>
      <c r="BE27" s="304">
        <f>IF(OR(AX27=Datos!$C$63,AX27=Datos!$C$64),BC27,0)</f>
        <v>0</v>
      </c>
      <c r="BF27" s="520"/>
      <c r="BG27" s="520"/>
      <c r="BH27" s="520"/>
      <c r="BI27" s="520"/>
      <c r="BJ27" s="523"/>
      <c r="BK27" s="526"/>
      <c r="BL27" s="529"/>
      <c r="BM27" s="309"/>
      <c r="BN27" s="309"/>
      <c r="BO27" s="309"/>
      <c r="BP27" s="309"/>
      <c r="BQ27" s="310"/>
    </row>
    <row r="28" spans="1:69" ht="43.5" hidden="1" customHeight="1" thickBot="1" x14ac:dyDescent="0.3">
      <c r="A28" s="596"/>
      <c r="B28" s="561"/>
      <c r="C28" s="530"/>
      <c r="D28" s="565"/>
      <c r="E28" s="530"/>
      <c r="F28" s="549"/>
      <c r="G28" s="688"/>
      <c r="H28" s="688"/>
      <c r="I28" s="688"/>
      <c r="J28" s="688"/>
      <c r="K28" s="691"/>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6"/>
      <c r="AJ28" s="543"/>
      <c r="AK28" s="543"/>
      <c r="AL28" s="546"/>
      <c r="AM28" s="546"/>
      <c r="AN28" s="546"/>
      <c r="AO28" s="521"/>
      <c r="AP28" s="521"/>
      <c r="AQ28" s="521"/>
      <c r="AR28" s="534"/>
      <c r="AS28" s="537"/>
      <c r="AT28" s="540"/>
      <c r="AU28" s="322"/>
      <c r="AV28" s="323"/>
      <c r="AW28" s="323"/>
      <c r="AX28" s="315"/>
      <c r="AY28" s="315"/>
      <c r="AZ28" s="315"/>
      <c r="BA28" s="315"/>
      <c r="BB28" s="312"/>
      <c r="BC28" s="316" t="e">
        <f>IF(AX28=Datos!$C$63,Datos!$C$73,IF(AX28=Datos!$C$64,Datos!$C$74,IF(AX28=Datos!$C$65,Datos!$C$75,"Revisar")))+IF(AY28=Datos!$D$63,Datos!$D$73,IF(AY28=Datos!$D$64,Datos!$D$74,"Revisar"))+IF(AZ28=Datos!$E$63,Datos!$E$73,IF(AZ28=Datos!$E$64,Datos!$E$74,"Revisar"))+IF(BB28=Datos!$G$63,Datos!$G$73,IF(BB28=Datos!$G$64,Datos!$G$74,IF(BB28=Datos!$G$65,Datos!$G$75,"Revisar")))</f>
        <v>#VALUE!</v>
      </c>
      <c r="BD28" s="316">
        <f>IF(AX28=Datos!$C$65,BC28,0)</f>
        <v>0</v>
      </c>
      <c r="BE28" s="316">
        <f>IF(OR(AX28=Datos!$C$63,AX28=Datos!$C$64),BC28,0)</f>
        <v>0</v>
      </c>
      <c r="BF28" s="521"/>
      <c r="BG28" s="521"/>
      <c r="BH28" s="521"/>
      <c r="BI28" s="521"/>
      <c r="BJ28" s="524"/>
      <c r="BK28" s="527"/>
      <c r="BL28" s="530"/>
      <c r="BM28" s="317"/>
      <c r="BN28" s="317"/>
      <c r="BO28" s="317"/>
      <c r="BP28" s="317"/>
      <c r="BQ28" s="318"/>
    </row>
    <row r="29" spans="1:69" ht="15.65" hidden="1" customHeight="1" x14ac:dyDescent="0.25">
      <c r="A29" s="594"/>
      <c r="B29" s="559"/>
      <c r="C29" s="562"/>
      <c r="D29" s="563"/>
      <c r="E29" s="562"/>
      <c r="F29" s="547"/>
      <c r="G29" s="547"/>
      <c r="H29" s="686"/>
      <c r="I29" s="686"/>
      <c r="J29" s="686"/>
      <c r="K29" s="689" t="str">
        <f>CONCATENATE(H29," ",I29," ",J29)</f>
        <v xml:space="preserve">  </v>
      </c>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4">
        <f>COUNTIF(P29:AH32,"Si")</f>
        <v>0</v>
      </c>
      <c r="AJ29" s="541">
        <f>IF((COUNTIF(O29:AH32,"Si"))&lt;=0,0,(IF((COUNTIF(O29:AH32,"Si"))&lt;=5,3,(IF(COUNTIF(O29:AH32,"Si")&lt;=11,4,5)))))</f>
        <v>0</v>
      </c>
      <c r="AK29" s="541">
        <f>IF((COUNTIF(O29:AH32,"Si"))&lt;=0,0,(IF((COUNTIF(O29:AH32,"Si"))&lt;=5,"MODERADO",(IF(COUNTIF(O29:AH32,"Si")&lt;=11,"ALTO","EXTREMO")))))</f>
        <v>0</v>
      </c>
      <c r="AL29" s="544"/>
      <c r="AM29" s="544"/>
      <c r="AN29" s="544" t="str">
        <f t="shared" ref="AN29" si="6">IF(AM29="Rara vez",1,(IF(AM29="Improbable",2,(IF(AM29="Posible",3,IF(AM29="Probable",4,IF(AM29="Seguro",5,"Revisar")))))))</f>
        <v>Revisar</v>
      </c>
      <c r="AO29" s="531">
        <f t="shared" ref="AO29" si="7">IF(E29="Corrupción",AN29,IF(AL29&lt;=2,1,IF(AL29&lt;=24,2,IF(AL29&lt;=500,3,IF(AL29&lt;=5000,4,IF(AL29&gt;5000,5,"Revisar"))))))</f>
        <v>1</v>
      </c>
      <c r="AP29" s="531" t="str">
        <f t="shared" ref="AP29" si="8">IF(E29="Corrupción",(IF(AO29=1,"Rara Vez",IF(AO29=2,"Improbable",IF(AO29=3,"Posible",IF(AO29=4,"Probable",IF(AO29=5,"Seguro","Revisar")))))),IF(AO29=1,"Muy Baja",IF(AO29=2,"Baja",IF(AO29=3,"Media",IF(AO29=4,"Alta","Muy Alta")))))</f>
        <v>Muy Baja</v>
      </c>
      <c r="AQ29" s="531" t="e">
        <f>IF(E29="Corrupción",AJ29,(ROUND(((VLOOKUP(M29,Datos!$B$25:$C$29,2,FALSE)*Datos!$B$32)+(VLOOKUP(N29,Datos!$B$25:$C$29,2,FALSE)*Datos!$C$32)+(VLOOKUP(O29,Datos!$B$25:$C$29,2,FALSE)*Datos!$D$32))*5,0)))</f>
        <v>#N/A</v>
      </c>
      <c r="AR29" s="532" t="e">
        <f>IF(AQ29=1,"Insignificante",IF(AQ29=2,"Menor",IF(AQ29=3,"Moderado",IF(AQ29=4,"Mayor","Catastrófico"))))</f>
        <v>#N/A</v>
      </c>
      <c r="AS29" s="535" t="e">
        <f>_xlfn.NUMBERVALUE(CONCATENATE(AO29,AQ29),"##")</f>
        <v>#N/A</v>
      </c>
      <c r="AT29" s="538" t="e">
        <f>VLOOKUP(AS29,Datos!$I$37:$J$61,2,FALSE)</f>
        <v>#N/A</v>
      </c>
      <c r="AU29" s="324"/>
      <c r="AV29" s="325"/>
      <c r="AW29" s="325"/>
      <c r="AX29" s="297"/>
      <c r="AY29" s="297"/>
      <c r="AZ29" s="297"/>
      <c r="BA29" s="297"/>
      <c r="BB29" s="294"/>
      <c r="BC29" s="253" t="e">
        <f>IF(AX29=Datos!$C$63,Datos!$C$73,IF(AX29=Datos!$C$64,Datos!$C$74,IF(AX29=Datos!$C$65,Datos!$C$75,"Revisar")))+IF(AY29=Datos!$D$63,Datos!$D$73,IF(AY29=Datos!$D$64,Datos!$D$74,"Revisar"))+IF(AZ29=Datos!$E$63,Datos!$E$73,IF(AZ29=Datos!$E$64,Datos!$E$74,"Revisar"))+IF(BB29=Datos!$G$63,Datos!$G$73,IF(BB29=Datos!$G$64,Datos!$G$74,IF(BB29=Datos!$G$65,Datos!$G$75,"Revisar")))</f>
        <v>#VALUE!</v>
      </c>
      <c r="BD29" s="253">
        <f>IF(AX29=Datos!$C$65,BC29,0)</f>
        <v>0</v>
      </c>
      <c r="BE29" s="253">
        <f>IF(OR(AX29=Datos!$C$63,AX29=Datos!$C$64),BC29,0)</f>
        <v>0</v>
      </c>
      <c r="BF29" s="519">
        <f>IF(ROUND(AO29-SUM(BE29:BE32),0)&lt;=0,1,ROUND(AO29-SUM(BE29:BE32),0))</f>
        <v>1</v>
      </c>
      <c r="BG29" s="531" t="str">
        <f>IF(E29="Corrupción",(IF(BF29=1,"Rara Vez",IF(BF29=2,"Improbable",IF(BF29=3,"Posible",IF(BF29=4,"Probable","Seguro"))))),IF(BF29=1,"Muy Baja",IF(BF29=2,"Baja",IF(BF29=3,"Media",IF(BF29=4,"Alta","Muy Alta")))))</f>
        <v>Muy Baja</v>
      </c>
      <c r="BH29" s="519" t="e">
        <f>ROUND(AQ29-SUM(BD29:BD32),0)</f>
        <v>#N/A</v>
      </c>
      <c r="BI29" s="519" t="e">
        <f>IF(BH29=1,"Insignificante",IF(BH29=2,"Menor",IF(BH29=3,"Moderado",IF(BH29=4,"Mayor","Catastrófico"))))</f>
        <v>#N/A</v>
      </c>
      <c r="BJ29" s="522" t="e">
        <f>_xlfn.NUMBERVALUE(CONCATENATE(BF29,BH29),"##")</f>
        <v>#N/A</v>
      </c>
      <c r="BK29" s="525" t="e">
        <f>+VLOOKUP(BJ29,Datos!$I$37:$J$65,2,FALSE)</f>
        <v>#N/A</v>
      </c>
      <c r="BL29" s="528"/>
      <c r="BM29" s="298"/>
      <c r="BN29" s="294"/>
      <c r="BO29" s="294"/>
      <c r="BP29" s="294"/>
      <c r="BQ29" s="299"/>
    </row>
    <row r="30" spans="1:69" ht="15.65" hidden="1" customHeight="1" x14ac:dyDescent="0.25">
      <c r="A30" s="595"/>
      <c r="B30" s="560"/>
      <c r="C30" s="529"/>
      <c r="D30" s="564"/>
      <c r="E30" s="529"/>
      <c r="F30" s="548"/>
      <c r="G30" s="548"/>
      <c r="H30" s="687"/>
      <c r="I30" s="687"/>
      <c r="J30" s="687"/>
      <c r="K30" s="690"/>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5"/>
      <c r="AJ30" s="542"/>
      <c r="AK30" s="542"/>
      <c r="AL30" s="545"/>
      <c r="AM30" s="545"/>
      <c r="AN30" s="545"/>
      <c r="AO30" s="520"/>
      <c r="AP30" s="520"/>
      <c r="AQ30" s="520"/>
      <c r="AR30" s="533"/>
      <c r="AS30" s="536"/>
      <c r="AT30" s="539"/>
      <c r="AU30" s="319"/>
      <c r="AV30" s="320"/>
      <c r="AW30" s="320"/>
      <c r="AX30" s="303"/>
      <c r="AY30" s="303"/>
      <c r="AZ30" s="303"/>
      <c r="BA30" s="303"/>
      <c r="BB30" s="301"/>
      <c r="BC30" s="304" t="e">
        <f>IF(AX30=Datos!$C$63,Datos!$C$73,IF(AX30=Datos!$C$64,Datos!$C$74,IF(AX30=Datos!$C$65,Datos!$C$75,"Revisar")))+IF(AY30=Datos!$D$63,Datos!$D$73,IF(AY30=Datos!$D$64,Datos!$D$74,"Revisar"))+IF(AZ30=Datos!$E$63,Datos!$E$73,IF(AZ30=Datos!$E$64,Datos!$E$74,"Revisar"))+IF(BB30=Datos!$G$63,Datos!$G$73,IF(BB30=Datos!$G$64,Datos!$G$74,IF(BB30=Datos!$G$65,Datos!$G$75,"Revisar")))</f>
        <v>#VALUE!</v>
      </c>
      <c r="BD30" s="304">
        <f>IF(AX30=Datos!$C$65,BC30,0)</f>
        <v>0</v>
      </c>
      <c r="BE30" s="304">
        <f>IF(OR(AX30=Datos!$C$63,AX30=Datos!$C$64),BC30,0)</f>
        <v>0</v>
      </c>
      <c r="BF30" s="520"/>
      <c r="BG30" s="520"/>
      <c r="BH30" s="520"/>
      <c r="BI30" s="520"/>
      <c r="BJ30" s="523"/>
      <c r="BK30" s="526"/>
      <c r="BL30" s="529"/>
      <c r="BM30" s="305"/>
      <c r="BN30" s="301"/>
      <c r="BO30" s="301"/>
      <c r="BP30" s="301"/>
      <c r="BQ30" s="306"/>
    </row>
    <row r="31" spans="1:69" ht="43.5" hidden="1" customHeight="1" x14ac:dyDescent="0.25">
      <c r="A31" s="595"/>
      <c r="B31" s="560"/>
      <c r="C31" s="529"/>
      <c r="D31" s="564"/>
      <c r="E31" s="529"/>
      <c r="F31" s="548"/>
      <c r="G31" s="548"/>
      <c r="H31" s="687"/>
      <c r="I31" s="687"/>
      <c r="J31" s="687"/>
      <c r="K31" s="690"/>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5"/>
      <c r="AJ31" s="542"/>
      <c r="AK31" s="542"/>
      <c r="AL31" s="545"/>
      <c r="AM31" s="545"/>
      <c r="AN31" s="545"/>
      <c r="AO31" s="520"/>
      <c r="AP31" s="520"/>
      <c r="AQ31" s="520"/>
      <c r="AR31" s="533"/>
      <c r="AS31" s="536"/>
      <c r="AT31" s="539"/>
      <c r="AU31" s="321"/>
      <c r="AV31" s="320"/>
      <c r="AW31" s="320"/>
      <c r="AX31" s="303"/>
      <c r="AY31" s="303"/>
      <c r="AZ31" s="303"/>
      <c r="BA31" s="303"/>
      <c r="BB31" s="301"/>
      <c r="BC31" s="304" t="e">
        <f>IF(AX31=Datos!$C$63,Datos!$C$73,IF(AX31=Datos!$C$64,Datos!$C$74,IF(AX31=Datos!$C$65,Datos!$C$75,"Revisar")))+IF(AY31=Datos!$D$63,Datos!$D$73,IF(AY31=Datos!$D$64,Datos!$D$74,"Revisar"))+IF(AZ31=Datos!$E$63,Datos!$E$73,IF(AZ31=Datos!$E$64,Datos!$E$74,"Revisar"))+IF(BB31=Datos!$G$63,Datos!$G$73,IF(BB31=Datos!$G$64,Datos!$G$74,IF(BB31=Datos!$G$65,Datos!$G$75,"Revisar")))</f>
        <v>#VALUE!</v>
      </c>
      <c r="BD31" s="304">
        <f>IF(AX31=Datos!$C$65,BC31,0)</f>
        <v>0</v>
      </c>
      <c r="BE31" s="304">
        <f>IF(OR(AX31=Datos!$C$63,AX31=Datos!$C$64),BC31,0)</f>
        <v>0</v>
      </c>
      <c r="BF31" s="520"/>
      <c r="BG31" s="520"/>
      <c r="BH31" s="520"/>
      <c r="BI31" s="520"/>
      <c r="BJ31" s="523"/>
      <c r="BK31" s="526"/>
      <c r="BL31" s="529"/>
      <c r="BM31" s="309"/>
      <c r="BN31" s="309"/>
      <c r="BO31" s="309"/>
      <c r="BP31" s="309"/>
      <c r="BQ31" s="310"/>
    </row>
    <row r="32" spans="1:69" ht="43.5" hidden="1" customHeight="1" thickBot="1" x14ac:dyDescent="0.3">
      <c r="A32" s="596"/>
      <c r="B32" s="561"/>
      <c r="C32" s="530"/>
      <c r="D32" s="565"/>
      <c r="E32" s="530"/>
      <c r="F32" s="549"/>
      <c r="G32" s="549"/>
      <c r="H32" s="688"/>
      <c r="I32" s="688"/>
      <c r="J32" s="688"/>
      <c r="K32" s="691"/>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6"/>
      <c r="AJ32" s="543"/>
      <c r="AK32" s="543"/>
      <c r="AL32" s="546"/>
      <c r="AM32" s="546"/>
      <c r="AN32" s="546"/>
      <c r="AO32" s="521"/>
      <c r="AP32" s="521"/>
      <c r="AQ32" s="521"/>
      <c r="AR32" s="534"/>
      <c r="AS32" s="537"/>
      <c r="AT32" s="540"/>
      <c r="AU32" s="322"/>
      <c r="AV32" s="323"/>
      <c r="AW32" s="323"/>
      <c r="AX32" s="315"/>
      <c r="AY32" s="315"/>
      <c r="AZ32" s="315"/>
      <c r="BA32" s="315"/>
      <c r="BB32" s="312"/>
      <c r="BC32" s="316" t="e">
        <f>IF(AX32=Datos!$C$63,Datos!$C$73,IF(AX32=Datos!$C$64,Datos!$C$74,IF(AX32=Datos!$C$65,Datos!$C$75,"Revisar")))+IF(AY32=Datos!$D$63,Datos!$D$73,IF(AY32=Datos!$D$64,Datos!$D$74,"Revisar"))+IF(AZ32=Datos!$E$63,Datos!$E$73,IF(AZ32=Datos!$E$64,Datos!$E$74,"Revisar"))+IF(BB32=Datos!$G$63,Datos!$G$73,IF(BB32=Datos!$G$64,Datos!$G$74,IF(BB32=Datos!$G$65,Datos!$G$75,"Revisar")))</f>
        <v>#VALUE!</v>
      </c>
      <c r="BD32" s="316">
        <f>IF(AX32=Datos!$C$65,BC32,0)</f>
        <v>0</v>
      </c>
      <c r="BE32" s="316">
        <f>IF(OR(AX32=Datos!$C$63,AX32=Datos!$C$64),BC32,0)</f>
        <v>0</v>
      </c>
      <c r="BF32" s="521"/>
      <c r="BG32" s="521"/>
      <c r="BH32" s="521"/>
      <c r="BI32" s="521"/>
      <c r="BJ32" s="524"/>
      <c r="BK32" s="527"/>
      <c r="BL32" s="530"/>
      <c r="BM32" s="317"/>
      <c r="BN32" s="317"/>
      <c r="BO32" s="317"/>
      <c r="BP32" s="317"/>
      <c r="BQ32" s="318"/>
    </row>
    <row r="33" spans="1:69" ht="15.65" hidden="1" customHeight="1" x14ac:dyDescent="0.25">
      <c r="A33" s="594"/>
      <c r="B33" s="559"/>
      <c r="C33" s="562"/>
      <c r="D33" s="563"/>
      <c r="E33" s="562"/>
      <c r="F33" s="547"/>
      <c r="G33" s="547"/>
      <c r="H33" s="686"/>
      <c r="I33" s="686"/>
      <c r="J33" s="686"/>
      <c r="K33" s="689" t="str">
        <f>CONCATENATE(H33," ",I33," ",J33)</f>
        <v xml:space="preserve">  </v>
      </c>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4">
        <f>COUNTIF(P33:AH36,"Si")</f>
        <v>0</v>
      </c>
      <c r="AJ33" s="541">
        <f>IF((COUNTIF(O33:AH36,"Si"))&lt;=0,0,(IF((COUNTIF(O33:AH36,"Si"))&lt;=5,3,(IF(COUNTIF(O33:AH36,"Si")&lt;=11,4,5)))))</f>
        <v>0</v>
      </c>
      <c r="AK33" s="541">
        <f>IF((COUNTIF(O33:AH36,"Si"))&lt;=0,0,(IF((COUNTIF(O33:AH36,"Si"))&lt;=5,"MODERADO",(IF(COUNTIF(O33:AH36,"Si")&lt;=11,"ALTO","EXTREMO")))))</f>
        <v>0</v>
      </c>
      <c r="AL33" s="544"/>
      <c r="AM33" s="544"/>
      <c r="AN33" s="544" t="str">
        <f t="shared" ref="AN33" si="9">IF(AM33="Rara vez",1,(IF(AM33="Improbable",2,(IF(AM33="Posible",3,IF(AM33="Probable",4,IF(AM33="Seguro",5,"Revisar")))))))</f>
        <v>Revisar</v>
      </c>
      <c r="AO33" s="531">
        <f t="shared" ref="AO33" si="10">IF(E33="Corrupción",AN33,IF(AL33&lt;=2,1,IF(AL33&lt;=24,2,IF(AL33&lt;=500,3,IF(AL33&lt;=5000,4,IF(AL33&gt;5000,5,"Revisar"))))))</f>
        <v>1</v>
      </c>
      <c r="AP33" s="531" t="str">
        <f t="shared" ref="AP33" si="11">IF(E33="Corrupción",(IF(AO33=1,"Rara Vez",IF(AO33=2,"Improbable",IF(AO33=3,"Posible",IF(AO33=4,"Probable",IF(AO33=5,"Seguro","Revisar")))))),IF(AO33=1,"Muy Baja",IF(AO33=2,"Baja",IF(AO33=3,"Media",IF(AO33=4,"Alta","Muy Alta")))))</f>
        <v>Muy Baja</v>
      </c>
      <c r="AQ33" s="531" t="e">
        <f>IF(E33="Corrupción",AJ33,(ROUND(((VLOOKUP(M33,Datos!$B$25:$C$29,2,FALSE)*Datos!$B$32)+(VLOOKUP(N33,Datos!$B$25:$C$29,2,FALSE)*Datos!$C$32)+(VLOOKUP(O33,Datos!$B$25:$C$29,2,FALSE)*Datos!$D$32))*5,0)))</f>
        <v>#N/A</v>
      </c>
      <c r="AR33" s="532" t="e">
        <f>IF(AQ33=1,"Insignificante",IF(AQ33=2,"Menor",IF(AQ33=3,"Moderado",IF(AQ33=4,"Mayor","Catastrófico"))))</f>
        <v>#N/A</v>
      </c>
      <c r="AS33" s="535" t="e">
        <f>_xlfn.NUMBERVALUE(CONCATENATE(AO33,AQ33),"##")</f>
        <v>#N/A</v>
      </c>
      <c r="AT33" s="538" t="e">
        <f>VLOOKUP(AS33,Datos!$I$37:$J$61,2,FALSE)</f>
        <v>#N/A</v>
      </c>
      <c r="AU33" s="324"/>
      <c r="AV33" s="325"/>
      <c r="AW33" s="325"/>
      <c r="AX33" s="297"/>
      <c r="AY33" s="297"/>
      <c r="AZ33" s="297"/>
      <c r="BA33" s="297"/>
      <c r="BB33" s="294"/>
      <c r="BC33" s="253" t="e">
        <f>IF(AX33=Datos!$C$63,Datos!$C$73,IF(AX33=Datos!$C$64,Datos!$C$74,IF(AX33=Datos!$C$65,Datos!$C$75,"Revisar")))+IF(AY33=Datos!$D$63,Datos!$D$73,IF(AY33=Datos!$D$64,Datos!$D$74,"Revisar"))+IF(AZ33=Datos!$E$63,Datos!$E$73,IF(AZ33=Datos!$E$64,Datos!$E$74,"Revisar"))+IF(BB33=Datos!$G$63,Datos!$G$73,IF(BB33=Datos!$G$64,Datos!$G$74,IF(BB33=Datos!$G$65,Datos!$G$75,"Revisar")))</f>
        <v>#VALUE!</v>
      </c>
      <c r="BD33" s="253">
        <f>IF(AX33=Datos!$C$65,BC33,0)</f>
        <v>0</v>
      </c>
      <c r="BE33" s="253">
        <f>IF(OR(AX33=Datos!$C$63,AX33=Datos!$C$64),BC33,0)</f>
        <v>0</v>
      </c>
      <c r="BF33" s="519">
        <f>IF(ROUND(AO33-SUM(BE33:BE36),0)&lt;=0,1,ROUND(AO33-SUM(BE33:BE36),0))</f>
        <v>1</v>
      </c>
      <c r="BG33" s="531" t="str">
        <f>IF(E33="Corrupción",(IF(BF33=1,"Rara Vez",IF(BF33=2,"Improbable",IF(BF33=3,"Posible",IF(BF33=4,"Probable","Seguro"))))),IF(BF33=1,"Muy Baja",IF(BF33=2,"Baja",IF(BF33=3,"Media",IF(BF33=4,"Alta","Muy Alta")))))</f>
        <v>Muy Baja</v>
      </c>
      <c r="BH33" s="519" t="e">
        <f>ROUND(AQ33-SUM(BD33:BD36),0)</f>
        <v>#N/A</v>
      </c>
      <c r="BI33" s="519" t="e">
        <f>IF(BH33=1,"Insignificante",IF(BH33=2,"Menor",IF(BH33=3,"Moderado",IF(BH33=4,"Mayor","Catastrófico"))))</f>
        <v>#N/A</v>
      </c>
      <c r="BJ33" s="522" t="e">
        <f>_xlfn.NUMBERVALUE(CONCATENATE(BF33,BH33),"##")</f>
        <v>#N/A</v>
      </c>
      <c r="BK33" s="525" t="e">
        <f>+VLOOKUP(BJ33,Datos!$I$37:$J$65,2,FALSE)</f>
        <v>#N/A</v>
      </c>
      <c r="BL33" s="528"/>
      <c r="BM33" s="298"/>
      <c r="BN33" s="294"/>
      <c r="BO33" s="294"/>
      <c r="BP33" s="294"/>
      <c r="BQ33" s="299"/>
    </row>
    <row r="34" spans="1:69" ht="15.65" hidden="1" customHeight="1" x14ac:dyDescent="0.25">
      <c r="A34" s="595"/>
      <c r="B34" s="560"/>
      <c r="C34" s="529"/>
      <c r="D34" s="564"/>
      <c r="E34" s="529"/>
      <c r="F34" s="548"/>
      <c r="G34" s="548"/>
      <c r="H34" s="687"/>
      <c r="I34" s="687"/>
      <c r="J34" s="687"/>
      <c r="K34" s="690"/>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5"/>
      <c r="AJ34" s="542"/>
      <c r="AK34" s="542"/>
      <c r="AL34" s="545"/>
      <c r="AM34" s="545"/>
      <c r="AN34" s="545"/>
      <c r="AO34" s="520"/>
      <c r="AP34" s="520"/>
      <c r="AQ34" s="520"/>
      <c r="AR34" s="533"/>
      <c r="AS34" s="536"/>
      <c r="AT34" s="539"/>
      <c r="AU34" s="319"/>
      <c r="AV34" s="320"/>
      <c r="AW34" s="320"/>
      <c r="AX34" s="303"/>
      <c r="AY34" s="303"/>
      <c r="AZ34" s="303"/>
      <c r="BA34" s="303"/>
      <c r="BB34" s="301"/>
      <c r="BC34" s="304" t="e">
        <f>IF(AX34=Datos!$C$63,Datos!$C$73,IF(AX34=Datos!$C$64,Datos!$C$74,IF(AX34=Datos!$C$65,Datos!$C$75,"Revisar")))+IF(AY34=Datos!$D$63,Datos!$D$73,IF(AY34=Datos!$D$64,Datos!$D$74,"Revisar"))+IF(AZ34=Datos!$E$63,Datos!$E$73,IF(AZ34=Datos!$E$64,Datos!$E$74,"Revisar"))+IF(BB34=Datos!$G$63,Datos!$G$73,IF(BB34=Datos!$G$64,Datos!$G$74,IF(BB34=Datos!$G$65,Datos!$G$75,"Revisar")))</f>
        <v>#VALUE!</v>
      </c>
      <c r="BD34" s="304">
        <f>IF(AX34=Datos!$C$65,BC34,0)</f>
        <v>0</v>
      </c>
      <c r="BE34" s="304">
        <f>IF(OR(AX34=Datos!$C$63,AX34=Datos!$C$64),BC34,0)</f>
        <v>0</v>
      </c>
      <c r="BF34" s="520"/>
      <c r="BG34" s="520"/>
      <c r="BH34" s="520"/>
      <c r="BI34" s="520"/>
      <c r="BJ34" s="523"/>
      <c r="BK34" s="526"/>
      <c r="BL34" s="529"/>
      <c r="BM34" s="305"/>
      <c r="BN34" s="301"/>
      <c r="BO34" s="301"/>
      <c r="BP34" s="301"/>
      <c r="BQ34" s="306"/>
    </row>
    <row r="35" spans="1:69" ht="43.5" hidden="1" customHeight="1" x14ac:dyDescent="0.25">
      <c r="A35" s="595"/>
      <c r="B35" s="560"/>
      <c r="C35" s="529"/>
      <c r="D35" s="564"/>
      <c r="E35" s="529"/>
      <c r="F35" s="548"/>
      <c r="G35" s="548"/>
      <c r="H35" s="687"/>
      <c r="I35" s="687"/>
      <c r="J35" s="687"/>
      <c r="K35" s="690"/>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5"/>
      <c r="AJ35" s="542"/>
      <c r="AK35" s="542"/>
      <c r="AL35" s="545"/>
      <c r="AM35" s="545"/>
      <c r="AN35" s="545"/>
      <c r="AO35" s="520"/>
      <c r="AP35" s="520"/>
      <c r="AQ35" s="520"/>
      <c r="AR35" s="533"/>
      <c r="AS35" s="536"/>
      <c r="AT35" s="539"/>
      <c r="AU35" s="321"/>
      <c r="AV35" s="320"/>
      <c r="AW35" s="320"/>
      <c r="AX35" s="303"/>
      <c r="AY35" s="303"/>
      <c r="AZ35" s="303"/>
      <c r="BA35" s="303"/>
      <c r="BB35" s="301"/>
      <c r="BC35" s="304" t="e">
        <f>IF(AX35=Datos!$C$63,Datos!$C$73,IF(AX35=Datos!$C$64,Datos!$C$74,IF(AX35=Datos!$C$65,Datos!$C$75,"Revisar")))+IF(AY35=Datos!$D$63,Datos!$D$73,IF(AY35=Datos!$D$64,Datos!$D$74,"Revisar"))+IF(AZ35=Datos!$E$63,Datos!$E$73,IF(AZ35=Datos!$E$64,Datos!$E$74,"Revisar"))+IF(BB35=Datos!$G$63,Datos!$G$73,IF(BB35=Datos!$G$64,Datos!$G$74,IF(BB35=Datos!$G$65,Datos!$G$75,"Revisar")))</f>
        <v>#VALUE!</v>
      </c>
      <c r="BD35" s="304">
        <f>IF(AX35=Datos!$C$65,BC35,0)</f>
        <v>0</v>
      </c>
      <c r="BE35" s="304">
        <f>IF(OR(AX35=Datos!$C$63,AX35=Datos!$C$64),BC35,0)</f>
        <v>0</v>
      </c>
      <c r="BF35" s="520"/>
      <c r="BG35" s="520"/>
      <c r="BH35" s="520"/>
      <c r="BI35" s="520"/>
      <c r="BJ35" s="523"/>
      <c r="BK35" s="526"/>
      <c r="BL35" s="529"/>
      <c r="BM35" s="309"/>
      <c r="BN35" s="309"/>
      <c r="BO35" s="309"/>
      <c r="BP35" s="309"/>
      <c r="BQ35" s="310"/>
    </row>
    <row r="36" spans="1:69" ht="43.5" hidden="1" customHeight="1" thickBot="1" x14ac:dyDescent="0.3">
      <c r="A36" s="596"/>
      <c r="B36" s="561"/>
      <c r="C36" s="530"/>
      <c r="D36" s="565"/>
      <c r="E36" s="530"/>
      <c r="F36" s="549"/>
      <c r="G36" s="549"/>
      <c r="H36" s="688"/>
      <c r="I36" s="688"/>
      <c r="J36" s="688"/>
      <c r="K36" s="691"/>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6"/>
      <c r="AJ36" s="543"/>
      <c r="AK36" s="543"/>
      <c r="AL36" s="546"/>
      <c r="AM36" s="546"/>
      <c r="AN36" s="546"/>
      <c r="AO36" s="521"/>
      <c r="AP36" s="521"/>
      <c r="AQ36" s="521"/>
      <c r="AR36" s="534"/>
      <c r="AS36" s="537"/>
      <c r="AT36" s="540"/>
      <c r="AU36" s="322"/>
      <c r="AV36" s="323"/>
      <c r="AW36" s="323"/>
      <c r="AX36" s="315"/>
      <c r="AY36" s="315"/>
      <c r="AZ36" s="315"/>
      <c r="BA36" s="315"/>
      <c r="BB36" s="312"/>
      <c r="BC36" s="316" t="e">
        <f>IF(AX36=Datos!$C$63,Datos!$C$73,IF(AX36=Datos!$C$64,Datos!$C$74,IF(AX36=Datos!$C$65,Datos!$C$75,"Revisar")))+IF(AY36=Datos!$D$63,Datos!$D$73,IF(AY36=Datos!$D$64,Datos!$D$74,"Revisar"))+IF(AZ36=Datos!$E$63,Datos!$E$73,IF(AZ36=Datos!$E$64,Datos!$E$74,"Revisar"))+IF(BB36=Datos!$G$63,Datos!$G$73,IF(BB36=Datos!$G$64,Datos!$G$74,IF(BB36=Datos!$G$65,Datos!$G$75,"Revisar")))</f>
        <v>#VALUE!</v>
      </c>
      <c r="BD36" s="316">
        <f>IF(AX36=Datos!$C$65,BC36,0)</f>
        <v>0</v>
      </c>
      <c r="BE36" s="316">
        <f>IF(OR(AX36=Datos!$C$63,AX36=Datos!$C$64),BC36,0)</f>
        <v>0</v>
      </c>
      <c r="BF36" s="521"/>
      <c r="BG36" s="521"/>
      <c r="BH36" s="521"/>
      <c r="BI36" s="521"/>
      <c r="BJ36" s="524"/>
      <c r="BK36" s="527"/>
      <c r="BL36" s="530"/>
      <c r="BM36" s="317"/>
      <c r="BN36" s="317"/>
      <c r="BO36" s="317"/>
      <c r="BP36" s="317"/>
      <c r="BQ36" s="318"/>
    </row>
    <row r="37" spans="1:69" ht="15.65" hidden="1" customHeight="1" x14ac:dyDescent="0.25">
      <c r="A37" s="594"/>
      <c r="B37" s="559"/>
      <c r="C37" s="562"/>
      <c r="D37" s="563"/>
      <c r="E37" s="562"/>
      <c r="F37" s="547"/>
      <c r="G37" s="547"/>
      <c r="H37" s="686"/>
      <c r="I37" s="686"/>
      <c r="J37" s="686"/>
      <c r="K37" s="689" t="str">
        <f>CONCATENATE(H37," ",I37," ",J37)</f>
        <v xml:space="preserve">  </v>
      </c>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4">
        <f>COUNTIF(P37:AH40,"Si")</f>
        <v>0</v>
      </c>
      <c r="AJ37" s="541">
        <f>IF((COUNTIF(O37:AH40,"Si"))&lt;=0,0,(IF((COUNTIF(O37:AH40,"Si"))&lt;=5,3,(IF(COUNTIF(O37:AH40,"Si")&lt;=11,4,5)))))</f>
        <v>0</v>
      </c>
      <c r="AK37" s="541">
        <f>IF((COUNTIF(O37:AH40,"Si"))&lt;=0,0,(IF((COUNTIF(O37:AH40,"Si"))&lt;=5,"MODERADO",(IF(COUNTIF(O37:AH40,"Si")&lt;=11,"ALTO","EXTREMO")))))</f>
        <v>0</v>
      </c>
      <c r="AL37" s="544"/>
      <c r="AM37" s="544"/>
      <c r="AN37" s="544" t="str">
        <f t="shared" ref="AN37" si="12">IF(AM37="Rara vez",1,(IF(AM37="Improbable",2,(IF(AM37="Posible",3,IF(AM37="Probable",4,IF(AM37="Seguro",5,"Revisar")))))))</f>
        <v>Revisar</v>
      </c>
      <c r="AO37" s="531">
        <f t="shared" ref="AO37" si="13">IF(E37="Corrupción",AN37,IF(AL37&lt;=2,1,IF(AL37&lt;=24,2,IF(AL37&lt;=500,3,IF(AL37&lt;=5000,4,IF(AL37&gt;5000,5,"Revisar"))))))</f>
        <v>1</v>
      </c>
      <c r="AP37" s="531" t="str">
        <f t="shared" ref="AP37" si="14">IF(E37="Corrupción",(IF(AO37=1,"Rara Vez",IF(AO37=2,"Improbable",IF(AO37=3,"Posible",IF(AO37=4,"Probable",IF(AO37=5,"Seguro","Revisar")))))),IF(AO37=1,"Muy Baja",IF(AO37=2,"Baja",IF(AO37=3,"Media",IF(AO37=4,"Alta","Muy Alta")))))</f>
        <v>Muy Baja</v>
      </c>
      <c r="AQ37" s="531" t="e">
        <f>IF(E37="Corrupción",AJ37,(ROUND(((VLOOKUP(M37,Datos!$B$25:$C$29,2,FALSE)*Datos!$B$32)+(VLOOKUP(N37,Datos!$B$25:$C$29,2,FALSE)*Datos!$C$32)+(VLOOKUP(O37,Datos!$B$25:$C$29,2,FALSE)*Datos!$D$32))*5,0)))</f>
        <v>#N/A</v>
      </c>
      <c r="AR37" s="532" t="e">
        <f>IF(AQ37=1,"Insignificante",IF(AQ37=2,"Menor",IF(AQ37=3,"Moderado",IF(AQ37=4,"Mayor","Catastrófico"))))</f>
        <v>#N/A</v>
      </c>
      <c r="AS37" s="535" t="e">
        <f>_xlfn.NUMBERVALUE(CONCATENATE(AO37,AQ37),"##")</f>
        <v>#N/A</v>
      </c>
      <c r="AT37" s="538" t="e">
        <f>VLOOKUP(AS37,Datos!$I$37:$J$61,2,FALSE)</f>
        <v>#N/A</v>
      </c>
      <c r="AU37" s="324"/>
      <c r="AV37" s="325"/>
      <c r="AW37" s="325"/>
      <c r="AX37" s="297"/>
      <c r="AY37" s="297"/>
      <c r="AZ37" s="297"/>
      <c r="BA37" s="297"/>
      <c r="BB37" s="294"/>
      <c r="BC37" s="253" t="e">
        <f>IF(AX37=Datos!$C$63,Datos!$C$73,IF(AX37=Datos!$C$64,Datos!$C$74,IF(AX37=Datos!$C$65,Datos!$C$75,"Revisar")))+IF(AY37=Datos!$D$63,Datos!$D$73,IF(AY37=Datos!$D$64,Datos!$D$74,"Revisar"))+IF(AZ37=Datos!$E$63,Datos!$E$73,IF(AZ37=Datos!$E$64,Datos!$E$74,"Revisar"))+IF(BB37=Datos!$G$63,Datos!$G$73,IF(BB37=Datos!$G$64,Datos!$G$74,IF(BB37=Datos!$G$65,Datos!$G$75,"Revisar")))</f>
        <v>#VALUE!</v>
      </c>
      <c r="BD37" s="253">
        <f>IF(AX37=Datos!$C$65,BC37,0)</f>
        <v>0</v>
      </c>
      <c r="BE37" s="253">
        <f>IF(OR(AX37=Datos!$C$63,AX37=Datos!$C$64),BC37,0)</f>
        <v>0</v>
      </c>
      <c r="BF37" s="519">
        <f>IF(ROUND(AO37-SUM(BE37:BE40),0)&lt;=0,1,ROUND(AO37-SUM(BE37:BE40),0))</f>
        <v>1</v>
      </c>
      <c r="BG37" s="531" t="str">
        <f>IF(E37="Corrupción",(IF(BF37=1,"Rara Vez",IF(BF37=2,"Improbable",IF(BF37=3,"Posible",IF(BF37=4,"Probable","Seguro"))))),IF(BF37=1,"Muy Baja",IF(BF37=2,"Baja",IF(BF37=3,"Media",IF(BF37=4,"Alta","Muy Alta")))))</f>
        <v>Muy Baja</v>
      </c>
      <c r="BH37" s="519" t="e">
        <f>ROUND(AQ37-SUM(BD37:BD40),0)</f>
        <v>#N/A</v>
      </c>
      <c r="BI37" s="519" t="e">
        <f>IF(BH37=1,"Insignificante",IF(BH37=2,"Menor",IF(BH37=3,"Moderado",IF(BH37=4,"Mayor","Catastrófico"))))</f>
        <v>#N/A</v>
      </c>
      <c r="BJ37" s="522" t="e">
        <f>_xlfn.NUMBERVALUE(CONCATENATE(BF37,BH37),"##")</f>
        <v>#N/A</v>
      </c>
      <c r="BK37" s="525" t="e">
        <f>+VLOOKUP(BJ37,Datos!$I$37:$J$65,2,FALSE)</f>
        <v>#N/A</v>
      </c>
      <c r="BL37" s="528"/>
      <c r="BM37" s="298"/>
      <c r="BN37" s="294"/>
      <c r="BO37" s="294"/>
      <c r="BP37" s="294"/>
      <c r="BQ37" s="299"/>
    </row>
    <row r="38" spans="1:69" ht="15.65" hidden="1" customHeight="1" x14ac:dyDescent="0.25">
      <c r="A38" s="595"/>
      <c r="B38" s="560"/>
      <c r="C38" s="529"/>
      <c r="D38" s="564"/>
      <c r="E38" s="529"/>
      <c r="F38" s="548"/>
      <c r="G38" s="548"/>
      <c r="H38" s="687"/>
      <c r="I38" s="687"/>
      <c r="J38" s="687"/>
      <c r="K38" s="690"/>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5"/>
      <c r="AJ38" s="542"/>
      <c r="AK38" s="542"/>
      <c r="AL38" s="545"/>
      <c r="AM38" s="545"/>
      <c r="AN38" s="545"/>
      <c r="AO38" s="520"/>
      <c r="AP38" s="520"/>
      <c r="AQ38" s="520"/>
      <c r="AR38" s="533"/>
      <c r="AS38" s="536"/>
      <c r="AT38" s="539"/>
      <c r="AU38" s="319"/>
      <c r="AV38" s="320"/>
      <c r="AW38" s="320"/>
      <c r="AX38" s="303"/>
      <c r="AY38" s="303"/>
      <c r="AZ38" s="303"/>
      <c r="BA38" s="303"/>
      <c r="BB38" s="301"/>
      <c r="BC38" s="304" t="e">
        <f>IF(AX38=Datos!$C$63,Datos!$C$73,IF(AX38=Datos!$C$64,Datos!$C$74,IF(AX38=Datos!$C$65,Datos!$C$75,"Revisar")))+IF(AY38=Datos!$D$63,Datos!$D$73,IF(AY38=Datos!$D$64,Datos!$D$74,"Revisar"))+IF(AZ38=Datos!$E$63,Datos!$E$73,IF(AZ38=Datos!$E$64,Datos!$E$74,"Revisar"))+IF(BB38=Datos!$G$63,Datos!$G$73,IF(BB38=Datos!$G$64,Datos!$G$74,IF(BB38=Datos!$G$65,Datos!$G$75,"Revisar")))</f>
        <v>#VALUE!</v>
      </c>
      <c r="BD38" s="304">
        <f>IF(AX38=Datos!$C$65,BC38,0)</f>
        <v>0</v>
      </c>
      <c r="BE38" s="304">
        <f>IF(OR(AX38=Datos!$C$63,AX38=Datos!$C$64),BC38,0)</f>
        <v>0</v>
      </c>
      <c r="BF38" s="520"/>
      <c r="BG38" s="520"/>
      <c r="BH38" s="520"/>
      <c r="BI38" s="520"/>
      <c r="BJ38" s="523"/>
      <c r="BK38" s="526"/>
      <c r="BL38" s="529"/>
      <c r="BM38" s="305"/>
      <c r="BN38" s="301"/>
      <c r="BO38" s="301"/>
      <c r="BP38" s="301"/>
      <c r="BQ38" s="306"/>
    </row>
    <row r="39" spans="1:69" ht="43.5" hidden="1" customHeight="1" x14ac:dyDescent="0.25">
      <c r="A39" s="595"/>
      <c r="B39" s="560"/>
      <c r="C39" s="529"/>
      <c r="D39" s="564"/>
      <c r="E39" s="529"/>
      <c r="F39" s="548"/>
      <c r="G39" s="548"/>
      <c r="H39" s="687"/>
      <c r="I39" s="687"/>
      <c r="J39" s="687"/>
      <c r="K39" s="690"/>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5"/>
      <c r="AJ39" s="542"/>
      <c r="AK39" s="542"/>
      <c r="AL39" s="545"/>
      <c r="AM39" s="545"/>
      <c r="AN39" s="545"/>
      <c r="AO39" s="520"/>
      <c r="AP39" s="520"/>
      <c r="AQ39" s="520"/>
      <c r="AR39" s="533"/>
      <c r="AS39" s="536"/>
      <c r="AT39" s="539"/>
      <c r="AU39" s="321"/>
      <c r="AV39" s="320"/>
      <c r="AW39" s="320"/>
      <c r="AX39" s="303"/>
      <c r="AY39" s="303"/>
      <c r="AZ39" s="303"/>
      <c r="BA39" s="303"/>
      <c r="BB39" s="301"/>
      <c r="BC39" s="304" t="e">
        <f>IF(AX39=Datos!$C$63,Datos!$C$73,IF(AX39=Datos!$C$64,Datos!$C$74,IF(AX39=Datos!$C$65,Datos!$C$75,"Revisar")))+IF(AY39=Datos!$D$63,Datos!$D$73,IF(AY39=Datos!$D$64,Datos!$D$74,"Revisar"))+IF(AZ39=Datos!$E$63,Datos!$E$73,IF(AZ39=Datos!$E$64,Datos!$E$74,"Revisar"))+IF(BB39=Datos!$G$63,Datos!$G$73,IF(BB39=Datos!$G$64,Datos!$G$74,IF(BB39=Datos!$G$65,Datos!$G$75,"Revisar")))</f>
        <v>#VALUE!</v>
      </c>
      <c r="BD39" s="304">
        <f>IF(AX39=Datos!$C$65,BC39,0)</f>
        <v>0</v>
      </c>
      <c r="BE39" s="304">
        <f>IF(OR(AX39=Datos!$C$63,AX39=Datos!$C$64),BC39,0)</f>
        <v>0</v>
      </c>
      <c r="BF39" s="520"/>
      <c r="BG39" s="520"/>
      <c r="BH39" s="520"/>
      <c r="BI39" s="520"/>
      <c r="BJ39" s="523"/>
      <c r="BK39" s="526"/>
      <c r="BL39" s="529"/>
      <c r="BM39" s="309"/>
      <c r="BN39" s="309"/>
      <c r="BO39" s="309"/>
      <c r="BP39" s="309"/>
      <c r="BQ39" s="310"/>
    </row>
    <row r="40" spans="1:69" ht="43.5" hidden="1" customHeight="1" thickBot="1" x14ac:dyDescent="0.3">
      <c r="A40" s="596"/>
      <c r="B40" s="561"/>
      <c r="C40" s="530"/>
      <c r="D40" s="565"/>
      <c r="E40" s="530"/>
      <c r="F40" s="549"/>
      <c r="G40" s="549"/>
      <c r="H40" s="688"/>
      <c r="I40" s="688"/>
      <c r="J40" s="688"/>
      <c r="K40" s="691"/>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6"/>
      <c r="AJ40" s="543"/>
      <c r="AK40" s="543"/>
      <c r="AL40" s="546"/>
      <c r="AM40" s="546"/>
      <c r="AN40" s="546"/>
      <c r="AO40" s="521"/>
      <c r="AP40" s="521"/>
      <c r="AQ40" s="521"/>
      <c r="AR40" s="534"/>
      <c r="AS40" s="537"/>
      <c r="AT40" s="540"/>
      <c r="AU40" s="322"/>
      <c r="AV40" s="323"/>
      <c r="AW40" s="323"/>
      <c r="AX40" s="315"/>
      <c r="AY40" s="315"/>
      <c r="AZ40" s="315"/>
      <c r="BA40" s="315"/>
      <c r="BB40" s="312"/>
      <c r="BC40" s="316" t="e">
        <f>IF(AX40=Datos!$C$63,Datos!$C$73,IF(AX40=Datos!$C$64,Datos!$C$74,IF(AX40=Datos!$C$65,Datos!$C$75,"Revisar")))+IF(AY40=Datos!$D$63,Datos!$D$73,IF(AY40=Datos!$D$64,Datos!$D$74,"Revisar"))+IF(AZ40=Datos!$E$63,Datos!$E$73,IF(AZ40=Datos!$E$64,Datos!$E$74,"Revisar"))+IF(BB40=Datos!$G$63,Datos!$G$73,IF(BB40=Datos!$G$64,Datos!$G$74,IF(BB40=Datos!$G$65,Datos!$G$75,"Revisar")))</f>
        <v>#VALUE!</v>
      </c>
      <c r="BD40" s="316">
        <f>IF(AX40=Datos!$C$65,BC40,0)</f>
        <v>0</v>
      </c>
      <c r="BE40" s="316">
        <f>IF(OR(AX40=Datos!$C$63,AX40=Datos!$C$64),BC40,0)</f>
        <v>0</v>
      </c>
      <c r="BF40" s="521"/>
      <c r="BG40" s="521"/>
      <c r="BH40" s="521"/>
      <c r="BI40" s="521"/>
      <c r="BJ40" s="524"/>
      <c r="BK40" s="527"/>
      <c r="BL40" s="530"/>
      <c r="BM40" s="317"/>
      <c r="BN40" s="317"/>
      <c r="BO40" s="317"/>
      <c r="BP40" s="317"/>
      <c r="BQ40" s="318"/>
    </row>
    <row r="41" spans="1:69" ht="15.65" hidden="1" customHeight="1" x14ac:dyDescent="0.25">
      <c r="A41" s="594"/>
      <c r="B41" s="559"/>
      <c r="C41" s="562"/>
      <c r="D41" s="563"/>
      <c r="E41" s="562"/>
      <c r="F41" s="547"/>
      <c r="G41" s="547"/>
      <c r="H41" s="686"/>
      <c r="I41" s="686"/>
      <c r="J41" s="686"/>
      <c r="K41" s="689" t="str">
        <f>CONCATENATE(H41," ",I41," ",J41)</f>
        <v xml:space="preserve">  </v>
      </c>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4">
        <f>COUNTIF(P41:AH44,"Si")</f>
        <v>0</v>
      </c>
      <c r="AJ41" s="541">
        <f>IF((COUNTIF(O41:AH44,"Si"))&lt;=0,0,(IF((COUNTIF(O41:AH44,"Si"))&lt;=5,3,(IF(COUNTIF(O41:AH44,"Si")&lt;=11,4,5)))))</f>
        <v>0</v>
      </c>
      <c r="AK41" s="541">
        <f>IF((COUNTIF(O41:AH44,"Si"))&lt;=0,0,(IF((COUNTIF(O41:AH44,"Si"))&lt;=5,"MODERADO",(IF(COUNTIF(O41:AH44,"Si")&lt;=11,"ALTO","EXTREMO")))))</f>
        <v>0</v>
      </c>
      <c r="AL41" s="544"/>
      <c r="AM41" s="544"/>
      <c r="AN41" s="544" t="str">
        <f t="shared" ref="AN41" si="15">IF(AM41="Rara vez",1,(IF(AM41="Improbable",2,(IF(AM41="Posible",3,IF(AM41="Probable",4,IF(AM41="Seguro",5,"Revisar")))))))</f>
        <v>Revisar</v>
      </c>
      <c r="AO41" s="531">
        <f t="shared" ref="AO41" si="16">IF(E41="Corrupción",AN41,IF(AL41&lt;=2,1,IF(AL41&lt;=24,2,IF(AL41&lt;=500,3,IF(AL41&lt;=5000,4,IF(AL41&gt;5000,5,"Revisar"))))))</f>
        <v>1</v>
      </c>
      <c r="AP41" s="531" t="str">
        <f t="shared" ref="AP41" si="17">IF(E41="Corrupción",(IF(AO41=1,"Rara Vez",IF(AO41=2,"Improbable",IF(AO41=3,"Posible",IF(AO41=4,"Probable",IF(AO41=5,"Seguro","Revisar")))))),IF(AO41=1,"Muy Baja",IF(AO41=2,"Baja",IF(AO41=3,"Media",IF(AO41=4,"Alta","Muy Alta")))))</f>
        <v>Muy Baja</v>
      </c>
      <c r="AQ41" s="531" t="e">
        <f>IF(E41="Corrupción",AJ41,(ROUND(((VLOOKUP(M41,Datos!$B$25:$C$29,2,FALSE)*Datos!$B$32)+(VLOOKUP(N41,Datos!$B$25:$C$29,2,FALSE)*Datos!$C$32)+(VLOOKUP(O41,Datos!$B$25:$C$29,2,FALSE)*Datos!$D$32))*5,0)))</f>
        <v>#N/A</v>
      </c>
      <c r="AR41" s="532" t="e">
        <f>IF(AQ41=1,"Insignificante",IF(AQ41=2,"Menor",IF(AQ41=3,"Moderado",IF(AQ41=4,"Mayor","Catastrófico"))))</f>
        <v>#N/A</v>
      </c>
      <c r="AS41" s="535" t="e">
        <f>_xlfn.NUMBERVALUE(CONCATENATE(AO41,AQ41),"##")</f>
        <v>#N/A</v>
      </c>
      <c r="AT41" s="538" t="e">
        <f>VLOOKUP(AS41,Datos!$I$37:$J$61,2,FALSE)</f>
        <v>#N/A</v>
      </c>
      <c r="AU41" s="324"/>
      <c r="AV41" s="325"/>
      <c r="AW41" s="325"/>
      <c r="AX41" s="297"/>
      <c r="AY41" s="297"/>
      <c r="AZ41" s="297"/>
      <c r="BA41" s="297"/>
      <c r="BB41" s="294"/>
      <c r="BC41" s="253" t="e">
        <f>IF(AX41=Datos!$C$63,Datos!$C$73,IF(AX41=Datos!$C$64,Datos!$C$74,IF(AX41=Datos!$C$65,Datos!$C$75,"Revisar")))+IF(AY41=Datos!$D$63,Datos!$D$73,IF(AY41=Datos!$D$64,Datos!$D$74,"Revisar"))+IF(AZ41=Datos!$E$63,Datos!$E$73,IF(AZ41=Datos!$E$64,Datos!$E$74,"Revisar"))+IF(BB41=Datos!$G$63,Datos!$G$73,IF(BB41=Datos!$G$64,Datos!$G$74,IF(BB41=Datos!$G$65,Datos!$G$75,"Revisar")))</f>
        <v>#VALUE!</v>
      </c>
      <c r="BD41" s="253">
        <f>IF(AX41=Datos!$C$65,BC41,0)</f>
        <v>0</v>
      </c>
      <c r="BE41" s="253">
        <f>IF(OR(AX41=Datos!$C$63,AX41=Datos!$C$64),BC41,0)</f>
        <v>0</v>
      </c>
      <c r="BF41" s="519">
        <f>IF(ROUND(AO41-SUM(BE41:BE44),0)&lt;=0,1,ROUND(AO41-SUM(BE41:BE44),0))</f>
        <v>1</v>
      </c>
      <c r="BG41" s="531" t="str">
        <f>IF(E41="Corrupción",(IF(BF41=1,"Rara Vez",IF(BF41=2,"Improbable",IF(BF41=3,"Posible",IF(BF41=4,"Probable","Seguro"))))),IF(BF41=1,"Muy Baja",IF(BF41=2,"Baja",IF(BF41=3,"Media",IF(BF41=4,"Alta","Muy Alta")))))</f>
        <v>Muy Baja</v>
      </c>
      <c r="BH41" s="519" t="e">
        <f>ROUND(AQ41-SUM(BD41:BD44),0)</f>
        <v>#N/A</v>
      </c>
      <c r="BI41" s="519" t="e">
        <f>IF(BH41=1,"Insignificante",IF(BH41=2,"Menor",IF(BH41=3,"Moderado",IF(BH41=4,"Mayor","Catastrófico"))))</f>
        <v>#N/A</v>
      </c>
      <c r="BJ41" s="522" t="e">
        <f>_xlfn.NUMBERVALUE(CONCATENATE(BF41,BH41),"##")</f>
        <v>#N/A</v>
      </c>
      <c r="BK41" s="525" t="e">
        <f>+VLOOKUP(BJ41,Datos!$I$37:$J$65,2,FALSE)</f>
        <v>#N/A</v>
      </c>
      <c r="BL41" s="528"/>
      <c r="BM41" s="298"/>
      <c r="BN41" s="294"/>
      <c r="BO41" s="294"/>
      <c r="BP41" s="294"/>
      <c r="BQ41" s="299"/>
    </row>
    <row r="42" spans="1:69" ht="15.65" hidden="1" customHeight="1" x14ac:dyDescent="0.25">
      <c r="A42" s="595"/>
      <c r="B42" s="560"/>
      <c r="C42" s="529"/>
      <c r="D42" s="564"/>
      <c r="E42" s="529"/>
      <c r="F42" s="548"/>
      <c r="G42" s="548"/>
      <c r="H42" s="687"/>
      <c r="I42" s="687"/>
      <c r="J42" s="687"/>
      <c r="K42" s="690"/>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5"/>
      <c r="AJ42" s="542"/>
      <c r="AK42" s="542"/>
      <c r="AL42" s="545"/>
      <c r="AM42" s="545"/>
      <c r="AN42" s="545"/>
      <c r="AO42" s="520"/>
      <c r="AP42" s="520"/>
      <c r="AQ42" s="520"/>
      <c r="AR42" s="533"/>
      <c r="AS42" s="536"/>
      <c r="AT42" s="539"/>
      <c r="AU42" s="319"/>
      <c r="AV42" s="320"/>
      <c r="AW42" s="320"/>
      <c r="AX42" s="303"/>
      <c r="AY42" s="303"/>
      <c r="AZ42" s="303"/>
      <c r="BA42" s="303"/>
      <c r="BB42" s="301"/>
      <c r="BC42" s="304" t="e">
        <f>IF(AX42=Datos!$C$63,Datos!$C$73,IF(AX42=Datos!$C$64,Datos!$C$74,IF(AX42=Datos!$C$65,Datos!$C$75,"Revisar")))+IF(AY42=Datos!$D$63,Datos!$D$73,IF(AY42=Datos!$D$64,Datos!$D$74,"Revisar"))+IF(AZ42=Datos!$E$63,Datos!$E$73,IF(AZ42=Datos!$E$64,Datos!$E$74,"Revisar"))+IF(BB42=Datos!$G$63,Datos!$G$73,IF(BB42=Datos!$G$64,Datos!$G$74,IF(BB42=Datos!$G$65,Datos!$G$75,"Revisar")))</f>
        <v>#VALUE!</v>
      </c>
      <c r="BD42" s="304">
        <f>IF(AX42=Datos!$C$65,BC42,0)</f>
        <v>0</v>
      </c>
      <c r="BE42" s="304">
        <f>IF(OR(AX42=Datos!$C$63,AX42=Datos!$C$64),BC42,0)</f>
        <v>0</v>
      </c>
      <c r="BF42" s="520"/>
      <c r="BG42" s="520"/>
      <c r="BH42" s="520"/>
      <c r="BI42" s="520"/>
      <c r="BJ42" s="523"/>
      <c r="BK42" s="526"/>
      <c r="BL42" s="529"/>
      <c r="BM42" s="305"/>
      <c r="BN42" s="301"/>
      <c r="BO42" s="301"/>
      <c r="BP42" s="301"/>
      <c r="BQ42" s="306"/>
    </row>
    <row r="43" spans="1:69" ht="43.5" hidden="1" customHeight="1" x14ac:dyDescent="0.25">
      <c r="A43" s="595"/>
      <c r="B43" s="560"/>
      <c r="C43" s="529"/>
      <c r="D43" s="564"/>
      <c r="E43" s="529"/>
      <c r="F43" s="548"/>
      <c r="G43" s="548"/>
      <c r="H43" s="687"/>
      <c r="I43" s="687"/>
      <c r="J43" s="687"/>
      <c r="K43" s="690"/>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5"/>
      <c r="AJ43" s="542"/>
      <c r="AK43" s="542"/>
      <c r="AL43" s="545"/>
      <c r="AM43" s="545"/>
      <c r="AN43" s="545"/>
      <c r="AO43" s="520"/>
      <c r="AP43" s="520"/>
      <c r="AQ43" s="520"/>
      <c r="AR43" s="533"/>
      <c r="AS43" s="536"/>
      <c r="AT43" s="539"/>
      <c r="AU43" s="321"/>
      <c r="AV43" s="320"/>
      <c r="AW43" s="320"/>
      <c r="AX43" s="303"/>
      <c r="AY43" s="303"/>
      <c r="AZ43" s="303"/>
      <c r="BA43" s="303"/>
      <c r="BB43" s="301"/>
      <c r="BC43" s="304" t="e">
        <f>IF(AX43=Datos!$C$63,Datos!$C$73,IF(AX43=Datos!$C$64,Datos!$C$74,IF(AX43=Datos!$C$65,Datos!$C$75,"Revisar")))+IF(AY43=Datos!$D$63,Datos!$D$73,IF(AY43=Datos!$D$64,Datos!$D$74,"Revisar"))+IF(AZ43=Datos!$E$63,Datos!$E$73,IF(AZ43=Datos!$E$64,Datos!$E$74,"Revisar"))+IF(BB43=Datos!$G$63,Datos!$G$73,IF(BB43=Datos!$G$64,Datos!$G$74,IF(BB43=Datos!$G$65,Datos!$G$75,"Revisar")))</f>
        <v>#VALUE!</v>
      </c>
      <c r="BD43" s="304">
        <f>IF(AX43=Datos!$C$65,BC43,0)</f>
        <v>0</v>
      </c>
      <c r="BE43" s="304">
        <f>IF(OR(AX43=Datos!$C$63,AX43=Datos!$C$64),BC43,0)</f>
        <v>0</v>
      </c>
      <c r="BF43" s="520"/>
      <c r="BG43" s="520"/>
      <c r="BH43" s="520"/>
      <c r="BI43" s="520"/>
      <c r="BJ43" s="523"/>
      <c r="BK43" s="526"/>
      <c r="BL43" s="529"/>
      <c r="BM43" s="309"/>
      <c r="BN43" s="309"/>
      <c r="BO43" s="309"/>
      <c r="BP43" s="309"/>
      <c r="BQ43" s="310"/>
    </row>
    <row r="44" spans="1:69" ht="43.5" hidden="1" customHeight="1" thickBot="1" x14ac:dyDescent="0.3">
      <c r="A44" s="596"/>
      <c r="B44" s="561"/>
      <c r="C44" s="530"/>
      <c r="D44" s="565"/>
      <c r="E44" s="530"/>
      <c r="F44" s="549"/>
      <c r="G44" s="549"/>
      <c r="H44" s="688"/>
      <c r="I44" s="688"/>
      <c r="J44" s="688"/>
      <c r="K44" s="691"/>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6"/>
      <c r="AJ44" s="543"/>
      <c r="AK44" s="543"/>
      <c r="AL44" s="546"/>
      <c r="AM44" s="546"/>
      <c r="AN44" s="546"/>
      <c r="AO44" s="521"/>
      <c r="AP44" s="521"/>
      <c r="AQ44" s="521"/>
      <c r="AR44" s="534"/>
      <c r="AS44" s="537"/>
      <c r="AT44" s="540"/>
      <c r="AU44" s="322"/>
      <c r="AV44" s="323"/>
      <c r="AW44" s="323"/>
      <c r="AX44" s="315"/>
      <c r="AY44" s="315"/>
      <c r="AZ44" s="315"/>
      <c r="BA44" s="315"/>
      <c r="BB44" s="312"/>
      <c r="BC44" s="316" t="e">
        <f>IF(AX44=Datos!$C$63,Datos!$C$73,IF(AX44=Datos!$C$64,Datos!$C$74,IF(AX44=Datos!$C$65,Datos!$C$75,"Revisar")))+IF(AY44=Datos!$D$63,Datos!$D$73,IF(AY44=Datos!$D$64,Datos!$D$74,"Revisar"))+IF(AZ44=Datos!$E$63,Datos!$E$73,IF(AZ44=Datos!$E$64,Datos!$E$74,"Revisar"))+IF(BB44=Datos!$G$63,Datos!$G$73,IF(BB44=Datos!$G$64,Datos!$G$74,IF(BB44=Datos!$G$65,Datos!$G$75,"Revisar")))</f>
        <v>#VALUE!</v>
      </c>
      <c r="BD44" s="316">
        <f>IF(AX44=Datos!$C$65,BC44,0)</f>
        <v>0</v>
      </c>
      <c r="BE44" s="316">
        <f>IF(OR(AX44=Datos!$C$63,AX44=Datos!$C$64),BC44,0)</f>
        <v>0</v>
      </c>
      <c r="BF44" s="521"/>
      <c r="BG44" s="521"/>
      <c r="BH44" s="521"/>
      <c r="BI44" s="521"/>
      <c r="BJ44" s="524"/>
      <c r="BK44" s="527"/>
      <c r="BL44" s="530"/>
      <c r="BM44" s="317"/>
      <c r="BN44" s="317"/>
      <c r="BO44" s="317"/>
      <c r="BP44" s="317"/>
      <c r="BQ44" s="318"/>
    </row>
    <row r="45" spans="1:69" ht="15.65" hidden="1" customHeight="1" x14ac:dyDescent="0.25">
      <c r="A45" s="594"/>
      <c r="B45" s="559"/>
      <c r="C45" s="562"/>
      <c r="D45" s="563"/>
      <c r="E45" s="562"/>
      <c r="F45" s="547"/>
      <c r="G45" s="547"/>
      <c r="H45" s="686"/>
      <c r="I45" s="686"/>
      <c r="J45" s="686"/>
      <c r="K45" s="689" t="str">
        <f>CONCATENATE(H45," ",I45," ",J45)</f>
        <v xml:space="preserve">  </v>
      </c>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4">
        <f>COUNTIF(P45:AH48,"Si")</f>
        <v>0</v>
      </c>
      <c r="AJ45" s="541">
        <f>IF((COUNTIF(O45:AH48,"Si"))&lt;=0,0,(IF((COUNTIF(O45:AH48,"Si"))&lt;=5,3,(IF(COUNTIF(O45:AH48,"Si")&lt;=11,4,5)))))</f>
        <v>0</v>
      </c>
      <c r="AK45" s="541">
        <f>IF((COUNTIF(O45:AH48,"Si"))&lt;=0,0,(IF((COUNTIF(O45:AH48,"Si"))&lt;=5,"MODERADO",(IF(COUNTIF(O45:AH48,"Si")&lt;=11,"ALTO","EXTREMO")))))</f>
        <v>0</v>
      </c>
      <c r="AL45" s="544"/>
      <c r="AM45" s="544"/>
      <c r="AN45" s="544" t="str">
        <f t="shared" ref="AN45" si="18">IF(AM45="Rara vez",1,(IF(AM45="Improbable",2,(IF(AM45="Posible",3,IF(AM45="Probable",4,IF(AM45="Seguro",5,"Revisar")))))))</f>
        <v>Revisar</v>
      </c>
      <c r="AO45" s="531">
        <f t="shared" ref="AO45" si="19">IF(E45="Corrupción",AN45,IF(AL45&lt;=2,1,IF(AL45&lt;=24,2,IF(AL45&lt;=500,3,IF(AL45&lt;=5000,4,IF(AL45&gt;5000,5,"Revisar"))))))</f>
        <v>1</v>
      </c>
      <c r="AP45" s="531" t="str">
        <f t="shared" ref="AP45" si="20">IF(E45="Corrupción",(IF(AO45=1,"Rara Vez",IF(AO45=2,"Improbable",IF(AO45=3,"Posible",IF(AO45=4,"Probable",IF(AO45=5,"Seguro","Revisar")))))),IF(AO45=1,"Muy Baja",IF(AO45=2,"Baja",IF(AO45=3,"Media",IF(AO45=4,"Alta","Muy Alta")))))</f>
        <v>Muy Baja</v>
      </c>
      <c r="AQ45" s="531" t="e">
        <f>IF(E45="Corrupción",AJ45,(ROUND(((VLOOKUP(M45,Datos!$B$25:$C$29,2,FALSE)*Datos!$B$32)+(VLOOKUP(N45,Datos!$B$25:$C$29,2,FALSE)*Datos!$C$32)+(VLOOKUP(O45,Datos!$B$25:$C$29,2,FALSE)*Datos!$D$32))*5,0)))</f>
        <v>#N/A</v>
      </c>
      <c r="AR45" s="532" t="e">
        <f>IF(AQ45=1,"Insignificante",IF(AQ45=2,"Menor",IF(AQ45=3,"Moderado",IF(AQ45=4,"Mayor","Catastrófico"))))</f>
        <v>#N/A</v>
      </c>
      <c r="AS45" s="535" t="e">
        <f>_xlfn.NUMBERVALUE(CONCATENATE(AO45,AQ45),"##")</f>
        <v>#N/A</v>
      </c>
      <c r="AT45" s="538" t="e">
        <f>VLOOKUP(AS45,Datos!$I$37:$J$61,2,FALSE)</f>
        <v>#N/A</v>
      </c>
      <c r="AU45" s="324"/>
      <c r="AV45" s="325"/>
      <c r="AW45" s="325"/>
      <c r="AX45" s="297"/>
      <c r="AY45" s="297"/>
      <c r="AZ45" s="297"/>
      <c r="BA45" s="297"/>
      <c r="BB45" s="294"/>
      <c r="BC45" s="253" t="e">
        <f>IF(AX45=Datos!$C$63,Datos!$C$73,IF(AX45=Datos!$C$64,Datos!$C$74,IF(AX45=Datos!$C$65,Datos!$C$75,"Revisar")))+IF(AY45=Datos!$D$63,Datos!$D$73,IF(AY45=Datos!$D$64,Datos!$D$74,"Revisar"))+IF(AZ45=Datos!$E$63,Datos!$E$73,IF(AZ45=Datos!$E$64,Datos!$E$74,"Revisar"))+IF(BB45=Datos!$G$63,Datos!$G$73,IF(BB45=Datos!$G$64,Datos!$G$74,IF(BB45=Datos!$G$65,Datos!$G$75,"Revisar")))</f>
        <v>#VALUE!</v>
      </c>
      <c r="BD45" s="253">
        <f>IF(AX45=Datos!$C$65,BC45,0)</f>
        <v>0</v>
      </c>
      <c r="BE45" s="253">
        <f>IF(OR(AX45=Datos!$C$63,AX45=Datos!$C$64),BC45,0)</f>
        <v>0</v>
      </c>
      <c r="BF45" s="519">
        <f>IF(ROUND(AO45-SUM(BE45:BE48),0)&lt;=0,1,ROUND(AO45-SUM(BE45:BE48),0))</f>
        <v>1</v>
      </c>
      <c r="BG45" s="531" t="str">
        <f>IF(E45="Corrupción",(IF(BF45=1,"Rara Vez",IF(BF45=2,"Improbable",IF(BF45=3,"Posible",IF(BF45=4,"Probable","Seguro"))))),IF(BF45=1,"Muy Baja",IF(BF45=2,"Baja",IF(BF45=3,"Media",IF(BF45=4,"Alta","Muy Alta")))))</f>
        <v>Muy Baja</v>
      </c>
      <c r="BH45" s="519" t="e">
        <f>ROUND(AQ45-SUM(BD45:BD48),0)</f>
        <v>#N/A</v>
      </c>
      <c r="BI45" s="519" t="e">
        <f>IF(BH45=1,"Insignificante",IF(BH45=2,"Menor",IF(BH45=3,"Moderado",IF(BH45=4,"Mayor","Catastrófico"))))</f>
        <v>#N/A</v>
      </c>
      <c r="BJ45" s="522" t="e">
        <f>_xlfn.NUMBERVALUE(CONCATENATE(BF45,BH45),"##")</f>
        <v>#N/A</v>
      </c>
      <c r="BK45" s="525" t="e">
        <f>+VLOOKUP(BJ45,Datos!$I$37:$J$65,2,FALSE)</f>
        <v>#N/A</v>
      </c>
      <c r="BL45" s="528"/>
      <c r="BM45" s="298"/>
      <c r="BN45" s="294"/>
      <c r="BO45" s="294"/>
      <c r="BP45" s="294"/>
      <c r="BQ45" s="299"/>
    </row>
    <row r="46" spans="1:69" ht="15.65" hidden="1" customHeight="1" x14ac:dyDescent="0.25">
      <c r="A46" s="595"/>
      <c r="B46" s="560"/>
      <c r="C46" s="529"/>
      <c r="D46" s="564"/>
      <c r="E46" s="529"/>
      <c r="F46" s="548"/>
      <c r="G46" s="548"/>
      <c r="H46" s="687"/>
      <c r="I46" s="687"/>
      <c r="J46" s="687"/>
      <c r="K46" s="690"/>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5"/>
      <c r="AJ46" s="542"/>
      <c r="AK46" s="542"/>
      <c r="AL46" s="545"/>
      <c r="AM46" s="545"/>
      <c r="AN46" s="545"/>
      <c r="AO46" s="520"/>
      <c r="AP46" s="520"/>
      <c r="AQ46" s="520"/>
      <c r="AR46" s="533"/>
      <c r="AS46" s="536"/>
      <c r="AT46" s="539"/>
      <c r="AU46" s="319"/>
      <c r="AV46" s="320"/>
      <c r="AW46" s="320"/>
      <c r="AX46" s="303"/>
      <c r="AY46" s="303"/>
      <c r="AZ46" s="303"/>
      <c r="BA46" s="303"/>
      <c r="BB46" s="301"/>
      <c r="BC46" s="304" t="e">
        <f>IF(AX46=Datos!$C$63,Datos!$C$73,IF(AX46=Datos!$C$64,Datos!$C$74,IF(AX46=Datos!$C$65,Datos!$C$75,"Revisar")))+IF(AY46=Datos!$D$63,Datos!$D$73,IF(AY46=Datos!$D$64,Datos!$D$74,"Revisar"))+IF(AZ46=Datos!$E$63,Datos!$E$73,IF(AZ46=Datos!$E$64,Datos!$E$74,"Revisar"))+IF(BB46=Datos!$G$63,Datos!$G$73,IF(BB46=Datos!$G$64,Datos!$G$74,IF(BB46=Datos!$G$65,Datos!$G$75,"Revisar")))</f>
        <v>#VALUE!</v>
      </c>
      <c r="BD46" s="304">
        <f>IF(AX46=Datos!$C$65,BC46,0)</f>
        <v>0</v>
      </c>
      <c r="BE46" s="304">
        <f>IF(OR(AX46=Datos!$C$63,AX46=Datos!$C$64),BC46,0)</f>
        <v>0</v>
      </c>
      <c r="BF46" s="520"/>
      <c r="BG46" s="520"/>
      <c r="BH46" s="520"/>
      <c r="BI46" s="520"/>
      <c r="BJ46" s="523"/>
      <c r="BK46" s="526"/>
      <c r="BL46" s="529"/>
      <c r="BM46" s="305"/>
      <c r="BN46" s="301"/>
      <c r="BO46" s="301"/>
      <c r="BP46" s="301"/>
      <c r="BQ46" s="306"/>
    </row>
    <row r="47" spans="1:69" ht="43.5" hidden="1" customHeight="1" x14ac:dyDescent="0.25">
      <c r="A47" s="595"/>
      <c r="B47" s="560"/>
      <c r="C47" s="529"/>
      <c r="D47" s="564"/>
      <c r="E47" s="529"/>
      <c r="F47" s="548"/>
      <c r="G47" s="548"/>
      <c r="H47" s="687"/>
      <c r="I47" s="687"/>
      <c r="J47" s="687"/>
      <c r="K47" s="690"/>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5"/>
      <c r="AJ47" s="542"/>
      <c r="AK47" s="542"/>
      <c r="AL47" s="545"/>
      <c r="AM47" s="545"/>
      <c r="AN47" s="545"/>
      <c r="AO47" s="520"/>
      <c r="AP47" s="520"/>
      <c r="AQ47" s="520"/>
      <c r="AR47" s="533"/>
      <c r="AS47" s="536"/>
      <c r="AT47" s="539"/>
      <c r="AU47" s="321"/>
      <c r="AV47" s="320"/>
      <c r="AW47" s="320"/>
      <c r="AX47" s="303"/>
      <c r="AY47" s="303"/>
      <c r="AZ47" s="303"/>
      <c r="BA47" s="303"/>
      <c r="BB47" s="301"/>
      <c r="BC47" s="304" t="e">
        <f>IF(AX47=Datos!$C$63,Datos!$C$73,IF(AX47=Datos!$C$64,Datos!$C$74,IF(AX47=Datos!$C$65,Datos!$C$75,"Revisar")))+IF(AY47=Datos!$D$63,Datos!$D$73,IF(AY47=Datos!$D$64,Datos!$D$74,"Revisar"))+IF(AZ47=Datos!$E$63,Datos!$E$73,IF(AZ47=Datos!$E$64,Datos!$E$74,"Revisar"))+IF(BB47=Datos!$G$63,Datos!$G$73,IF(BB47=Datos!$G$64,Datos!$G$74,IF(BB47=Datos!$G$65,Datos!$G$75,"Revisar")))</f>
        <v>#VALUE!</v>
      </c>
      <c r="BD47" s="304">
        <f>IF(AX47=Datos!$C$65,BC47,0)</f>
        <v>0</v>
      </c>
      <c r="BE47" s="304">
        <f>IF(OR(AX47=Datos!$C$63,AX47=Datos!$C$64),BC47,0)</f>
        <v>0</v>
      </c>
      <c r="BF47" s="520"/>
      <c r="BG47" s="520"/>
      <c r="BH47" s="520"/>
      <c r="BI47" s="520"/>
      <c r="BJ47" s="523"/>
      <c r="BK47" s="526"/>
      <c r="BL47" s="529"/>
      <c r="BM47" s="309"/>
      <c r="BN47" s="309"/>
      <c r="BO47" s="309"/>
      <c r="BP47" s="309"/>
      <c r="BQ47" s="310"/>
    </row>
    <row r="48" spans="1:69" ht="43.5" hidden="1" customHeight="1" thickBot="1" x14ac:dyDescent="0.3">
      <c r="A48" s="596"/>
      <c r="B48" s="561"/>
      <c r="C48" s="530"/>
      <c r="D48" s="565"/>
      <c r="E48" s="530"/>
      <c r="F48" s="549"/>
      <c r="G48" s="549"/>
      <c r="H48" s="688"/>
      <c r="I48" s="688"/>
      <c r="J48" s="688"/>
      <c r="K48" s="691"/>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6"/>
      <c r="AJ48" s="543"/>
      <c r="AK48" s="543"/>
      <c r="AL48" s="546"/>
      <c r="AM48" s="546"/>
      <c r="AN48" s="546"/>
      <c r="AO48" s="521"/>
      <c r="AP48" s="521"/>
      <c r="AQ48" s="521"/>
      <c r="AR48" s="534"/>
      <c r="AS48" s="537"/>
      <c r="AT48" s="540"/>
      <c r="AU48" s="322"/>
      <c r="AV48" s="323"/>
      <c r="AW48" s="323"/>
      <c r="AX48" s="315"/>
      <c r="AY48" s="315"/>
      <c r="AZ48" s="315"/>
      <c r="BA48" s="315"/>
      <c r="BB48" s="312"/>
      <c r="BC48" s="316" t="e">
        <f>IF(AX48=Datos!$C$63,Datos!$C$73,IF(AX48=Datos!$C$64,Datos!$C$74,IF(AX48=Datos!$C$65,Datos!$C$75,"Revisar")))+IF(AY48=Datos!$D$63,Datos!$D$73,IF(AY48=Datos!$D$64,Datos!$D$74,"Revisar"))+IF(AZ48=Datos!$E$63,Datos!$E$73,IF(AZ48=Datos!$E$64,Datos!$E$74,"Revisar"))+IF(BB48=Datos!$G$63,Datos!$G$73,IF(BB48=Datos!$G$64,Datos!$G$74,IF(BB48=Datos!$G$65,Datos!$G$75,"Revisar")))</f>
        <v>#VALUE!</v>
      </c>
      <c r="BD48" s="316">
        <f>IF(AX48=Datos!$C$65,BC48,0)</f>
        <v>0</v>
      </c>
      <c r="BE48" s="316">
        <f>IF(OR(AX48=Datos!$C$63,AX48=Datos!$C$64),BC48,0)</f>
        <v>0</v>
      </c>
      <c r="BF48" s="521"/>
      <c r="BG48" s="521"/>
      <c r="BH48" s="521"/>
      <c r="BI48" s="521"/>
      <c r="BJ48" s="524"/>
      <c r="BK48" s="527"/>
      <c r="BL48" s="530"/>
      <c r="BM48" s="317"/>
      <c r="BN48" s="317"/>
      <c r="BO48" s="317"/>
      <c r="BP48" s="317"/>
      <c r="BQ48" s="318"/>
    </row>
    <row r="49" spans="1:69" ht="15.65" hidden="1" customHeight="1" x14ac:dyDescent="0.25">
      <c r="A49" s="594"/>
      <c r="B49" s="559"/>
      <c r="C49" s="562"/>
      <c r="D49" s="563"/>
      <c r="E49" s="562"/>
      <c r="F49" s="547"/>
      <c r="G49" s="547"/>
      <c r="H49" s="686"/>
      <c r="I49" s="686"/>
      <c r="J49" s="686"/>
      <c r="K49" s="689" t="str">
        <f>CONCATENATE(H49," ",I49," ",J49)</f>
        <v xml:space="preserve">  </v>
      </c>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4">
        <f>COUNTIF(P49:AH52,"Si")</f>
        <v>0</v>
      </c>
      <c r="AJ49" s="541">
        <f>IF((COUNTIF(O49:AH52,"Si"))&lt;=0,0,(IF((COUNTIF(O49:AH52,"Si"))&lt;=5,3,(IF(COUNTIF(O49:AH52,"Si")&lt;=11,4,5)))))</f>
        <v>0</v>
      </c>
      <c r="AK49" s="541">
        <f>IF((COUNTIF(O49:AH52,"Si"))&lt;=0,0,(IF((COUNTIF(O49:AH52,"Si"))&lt;=5,"MODERADO",(IF(COUNTIF(O49:AH52,"Si")&lt;=11,"ALTO","EXTREMO")))))</f>
        <v>0</v>
      </c>
      <c r="AL49" s="544"/>
      <c r="AM49" s="544"/>
      <c r="AN49" s="544" t="str">
        <f t="shared" ref="AN49" si="21">IF(AM49="Rara vez",1,(IF(AM49="Improbable",2,(IF(AM49="Posible",3,IF(AM49="Probable",4,IF(AM49="Seguro",5,"Revisar")))))))</f>
        <v>Revisar</v>
      </c>
      <c r="AO49" s="531">
        <f t="shared" ref="AO49" si="22">IF(E49="Corrupción",AN49,IF(AL49&lt;=2,1,IF(AL49&lt;=24,2,IF(AL49&lt;=500,3,IF(AL49&lt;=5000,4,IF(AL49&gt;5000,5,"Revisar"))))))</f>
        <v>1</v>
      </c>
      <c r="AP49" s="531" t="str">
        <f t="shared" ref="AP49" si="23">IF(E49="Corrupción",(IF(AO49=1,"Rara Vez",IF(AO49=2,"Improbable",IF(AO49=3,"Posible",IF(AO49=4,"Probable",IF(AO49=5,"Seguro","Revisar")))))),IF(AO49=1,"Muy Baja",IF(AO49=2,"Baja",IF(AO49=3,"Media",IF(AO49=4,"Alta","Muy Alta")))))</f>
        <v>Muy Baja</v>
      </c>
      <c r="AQ49" s="531" t="e">
        <f>IF(E49="Corrupción",AJ49,(ROUND(((VLOOKUP(M49,Datos!$B$25:$C$29,2,FALSE)*Datos!$B$32)+(VLOOKUP(N49,Datos!$B$25:$C$29,2,FALSE)*Datos!$C$32)+(VLOOKUP(O49,Datos!$B$25:$C$29,2,FALSE)*Datos!$D$32))*5,0)))</f>
        <v>#N/A</v>
      </c>
      <c r="AR49" s="532" t="e">
        <f>IF(AQ49=1,"Insignificante",IF(AQ49=2,"Menor",IF(AQ49=3,"Moderado",IF(AQ49=4,"Mayor","Catastrófico"))))</f>
        <v>#N/A</v>
      </c>
      <c r="AS49" s="535" t="e">
        <f>_xlfn.NUMBERVALUE(CONCATENATE(AO49,AQ49),"##")</f>
        <v>#N/A</v>
      </c>
      <c r="AT49" s="538" t="e">
        <f>VLOOKUP(AS49,Datos!$I$37:$J$61,2,FALSE)</f>
        <v>#N/A</v>
      </c>
      <c r="AU49" s="324"/>
      <c r="AV49" s="325"/>
      <c r="AW49" s="325"/>
      <c r="AX49" s="297"/>
      <c r="AY49" s="297"/>
      <c r="AZ49" s="297"/>
      <c r="BA49" s="297"/>
      <c r="BB49" s="294"/>
      <c r="BC49" s="253" t="e">
        <f>IF(AX49=Datos!$C$63,Datos!$C$73,IF(AX49=Datos!$C$64,Datos!$C$74,IF(AX49=Datos!$C$65,Datos!$C$75,"Revisar")))+IF(AY49=Datos!$D$63,Datos!$D$73,IF(AY49=Datos!$D$64,Datos!$D$74,"Revisar"))+IF(AZ49=Datos!$E$63,Datos!$E$73,IF(AZ49=Datos!$E$64,Datos!$E$74,"Revisar"))+IF(BB49=Datos!$G$63,Datos!$G$73,IF(BB49=Datos!$G$64,Datos!$G$74,IF(BB49=Datos!$G$65,Datos!$G$75,"Revisar")))</f>
        <v>#VALUE!</v>
      </c>
      <c r="BD49" s="253">
        <f>IF(AX49=Datos!$C$65,BC49,0)</f>
        <v>0</v>
      </c>
      <c r="BE49" s="253">
        <f>IF(OR(AX49=Datos!$C$63,AX49=Datos!$C$64),BC49,0)</f>
        <v>0</v>
      </c>
      <c r="BF49" s="519">
        <f>IF(ROUND(AO49-SUM(BE49:BE52),0)&lt;=0,1,ROUND(AO49-SUM(BE49:BE52),0))</f>
        <v>1</v>
      </c>
      <c r="BG49" s="531" t="str">
        <f>IF(E49="Corrupción",(IF(BF49=1,"Rara Vez",IF(BF49=2,"Improbable",IF(BF49=3,"Posible",IF(BF49=4,"Probable","Seguro"))))),IF(BF49=1,"Muy Baja",IF(BF49=2,"Baja",IF(BF49=3,"Media",IF(BF49=4,"Alta","Muy Alta")))))</f>
        <v>Muy Baja</v>
      </c>
      <c r="BH49" s="519" t="e">
        <f>ROUND(AQ49-SUM(BD49:BD52),0)</f>
        <v>#N/A</v>
      </c>
      <c r="BI49" s="519" t="e">
        <f>IF(BH49=1,"Insignificante",IF(BH49=2,"Menor",IF(BH49=3,"Moderado",IF(BH49=4,"Mayor","Catastrófico"))))</f>
        <v>#N/A</v>
      </c>
      <c r="BJ49" s="522" t="e">
        <f>_xlfn.NUMBERVALUE(CONCATENATE(BF49,BH49),"##")</f>
        <v>#N/A</v>
      </c>
      <c r="BK49" s="525" t="e">
        <f>+VLOOKUP(BJ49,Datos!$I$37:$J$65,2,FALSE)</f>
        <v>#N/A</v>
      </c>
      <c r="BL49" s="528"/>
      <c r="BM49" s="298"/>
      <c r="BN49" s="294"/>
      <c r="BO49" s="294"/>
      <c r="BP49" s="294"/>
      <c r="BQ49" s="299"/>
    </row>
    <row r="50" spans="1:69" ht="15.65" hidden="1" customHeight="1" x14ac:dyDescent="0.25">
      <c r="A50" s="595"/>
      <c r="B50" s="560"/>
      <c r="C50" s="529"/>
      <c r="D50" s="564"/>
      <c r="E50" s="529"/>
      <c r="F50" s="548"/>
      <c r="G50" s="548"/>
      <c r="H50" s="687"/>
      <c r="I50" s="687"/>
      <c r="J50" s="687"/>
      <c r="K50" s="690"/>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5"/>
      <c r="AJ50" s="542"/>
      <c r="AK50" s="542"/>
      <c r="AL50" s="545"/>
      <c r="AM50" s="545"/>
      <c r="AN50" s="545"/>
      <c r="AO50" s="520"/>
      <c r="AP50" s="520"/>
      <c r="AQ50" s="520"/>
      <c r="AR50" s="533"/>
      <c r="AS50" s="536"/>
      <c r="AT50" s="539"/>
      <c r="AU50" s="319"/>
      <c r="AV50" s="320"/>
      <c r="AW50" s="320"/>
      <c r="AX50" s="303"/>
      <c r="AY50" s="303"/>
      <c r="AZ50" s="303"/>
      <c r="BA50" s="303"/>
      <c r="BB50" s="301"/>
      <c r="BC50" s="304" t="e">
        <f>IF(AX50=Datos!$C$63,Datos!$C$73,IF(AX50=Datos!$C$64,Datos!$C$74,IF(AX50=Datos!$C$65,Datos!$C$75,"Revisar")))+IF(AY50=Datos!$D$63,Datos!$D$73,IF(AY50=Datos!$D$64,Datos!$D$74,"Revisar"))+IF(AZ50=Datos!$E$63,Datos!$E$73,IF(AZ50=Datos!$E$64,Datos!$E$74,"Revisar"))+IF(BB50=Datos!$G$63,Datos!$G$73,IF(BB50=Datos!$G$64,Datos!$G$74,IF(BB50=Datos!$G$65,Datos!$G$75,"Revisar")))</f>
        <v>#VALUE!</v>
      </c>
      <c r="BD50" s="304">
        <f>IF(AX50=Datos!$C$65,BC50,0)</f>
        <v>0</v>
      </c>
      <c r="BE50" s="304">
        <f>IF(OR(AX50=Datos!$C$63,AX50=Datos!$C$64),BC50,0)</f>
        <v>0</v>
      </c>
      <c r="BF50" s="520"/>
      <c r="BG50" s="520"/>
      <c r="BH50" s="520"/>
      <c r="BI50" s="520"/>
      <c r="BJ50" s="523"/>
      <c r="BK50" s="526"/>
      <c r="BL50" s="529"/>
      <c r="BM50" s="305"/>
      <c r="BN50" s="301"/>
      <c r="BO50" s="301"/>
      <c r="BP50" s="301"/>
      <c r="BQ50" s="306"/>
    </row>
    <row r="51" spans="1:69" ht="43.5" hidden="1" customHeight="1" x14ac:dyDescent="0.25">
      <c r="A51" s="595"/>
      <c r="B51" s="560"/>
      <c r="C51" s="529"/>
      <c r="D51" s="564"/>
      <c r="E51" s="529"/>
      <c r="F51" s="548"/>
      <c r="G51" s="548"/>
      <c r="H51" s="687"/>
      <c r="I51" s="687"/>
      <c r="J51" s="687"/>
      <c r="K51" s="690"/>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5"/>
      <c r="AJ51" s="542"/>
      <c r="AK51" s="542"/>
      <c r="AL51" s="545"/>
      <c r="AM51" s="545"/>
      <c r="AN51" s="545"/>
      <c r="AO51" s="520"/>
      <c r="AP51" s="520"/>
      <c r="AQ51" s="520"/>
      <c r="AR51" s="533"/>
      <c r="AS51" s="536"/>
      <c r="AT51" s="539"/>
      <c r="AU51" s="321"/>
      <c r="AV51" s="320"/>
      <c r="AW51" s="320"/>
      <c r="AX51" s="303"/>
      <c r="AY51" s="303"/>
      <c r="AZ51" s="303"/>
      <c r="BA51" s="303"/>
      <c r="BB51" s="301"/>
      <c r="BC51" s="304" t="e">
        <f>IF(AX51=Datos!$C$63,Datos!$C$73,IF(AX51=Datos!$C$64,Datos!$C$74,IF(AX51=Datos!$C$65,Datos!$C$75,"Revisar")))+IF(AY51=Datos!$D$63,Datos!$D$73,IF(AY51=Datos!$D$64,Datos!$D$74,"Revisar"))+IF(AZ51=Datos!$E$63,Datos!$E$73,IF(AZ51=Datos!$E$64,Datos!$E$74,"Revisar"))+IF(BB51=Datos!$G$63,Datos!$G$73,IF(BB51=Datos!$G$64,Datos!$G$74,IF(BB51=Datos!$G$65,Datos!$G$75,"Revisar")))</f>
        <v>#VALUE!</v>
      </c>
      <c r="BD51" s="304">
        <f>IF(AX51=Datos!$C$65,BC51,0)</f>
        <v>0</v>
      </c>
      <c r="BE51" s="304">
        <f>IF(OR(AX51=Datos!$C$63,AX51=Datos!$C$64),BC51,0)</f>
        <v>0</v>
      </c>
      <c r="BF51" s="520"/>
      <c r="BG51" s="520"/>
      <c r="BH51" s="520"/>
      <c r="BI51" s="520"/>
      <c r="BJ51" s="523"/>
      <c r="BK51" s="526"/>
      <c r="BL51" s="529"/>
      <c r="BM51" s="309"/>
      <c r="BN51" s="309"/>
      <c r="BO51" s="309"/>
      <c r="BP51" s="309"/>
      <c r="BQ51" s="310"/>
    </row>
    <row r="52" spans="1:69" ht="43.5" hidden="1" customHeight="1" thickBot="1" x14ac:dyDescent="0.3">
      <c r="A52" s="596"/>
      <c r="B52" s="561"/>
      <c r="C52" s="530"/>
      <c r="D52" s="565"/>
      <c r="E52" s="530"/>
      <c r="F52" s="549"/>
      <c r="G52" s="549"/>
      <c r="H52" s="688"/>
      <c r="I52" s="688"/>
      <c r="J52" s="688"/>
      <c r="K52" s="691"/>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6"/>
      <c r="AJ52" s="543"/>
      <c r="AK52" s="543"/>
      <c r="AL52" s="546"/>
      <c r="AM52" s="546"/>
      <c r="AN52" s="546"/>
      <c r="AO52" s="521"/>
      <c r="AP52" s="521"/>
      <c r="AQ52" s="521"/>
      <c r="AR52" s="534"/>
      <c r="AS52" s="537"/>
      <c r="AT52" s="540"/>
      <c r="AU52" s="322"/>
      <c r="AV52" s="323"/>
      <c r="AW52" s="323"/>
      <c r="AX52" s="315"/>
      <c r="AY52" s="315"/>
      <c r="AZ52" s="315"/>
      <c r="BA52" s="315"/>
      <c r="BB52" s="312"/>
      <c r="BC52" s="316" t="e">
        <f>IF(AX52=Datos!$C$63,Datos!$C$73,IF(AX52=Datos!$C$64,Datos!$C$74,IF(AX52=Datos!$C$65,Datos!$C$75,"Revisar")))+IF(AY52=Datos!$D$63,Datos!$D$73,IF(AY52=Datos!$D$64,Datos!$D$74,"Revisar"))+IF(AZ52=Datos!$E$63,Datos!$E$73,IF(AZ52=Datos!$E$64,Datos!$E$74,"Revisar"))+IF(BB52=Datos!$G$63,Datos!$G$73,IF(BB52=Datos!$G$64,Datos!$G$74,IF(BB52=Datos!$G$65,Datos!$G$75,"Revisar")))</f>
        <v>#VALUE!</v>
      </c>
      <c r="BD52" s="316">
        <f>IF(AX52=Datos!$C$65,BC52,0)</f>
        <v>0</v>
      </c>
      <c r="BE52" s="316">
        <f>IF(OR(AX52=Datos!$C$63,AX52=Datos!$C$64),BC52,0)</f>
        <v>0</v>
      </c>
      <c r="BF52" s="521"/>
      <c r="BG52" s="521"/>
      <c r="BH52" s="521"/>
      <c r="BI52" s="521"/>
      <c r="BJ52" s="524"/>
      <c r="BK52" s="527"/>
      <c r="BL52" s="530"/>
      <c r="BM52" s="317"/>
      <c r="BN52" s="317"/>
      <c r="BO52" s="317"/>
      <c r="BP52" s="317"/>
      <c r="BQ52" s="318"/>
    </row>
    <row r="53" spans="1:69" ht="15.65" hidden="1" customHeight="1" x14ac:dyDescent="0.25">
      <c r="A53" s="594"/>
      <c r="B53" s="559"/>
      <c r="C53" s="562"/>
      <c r="D53" s="563"/>
      <c r="E53" s="562"/>
      <c r="F53" s="547"/>
      <c r="G53" s="547"/>
      <c r="H53" s="686"/>
      <c r="I53" s="686"/>
      <c r="J53" s="686"/>
      <c r="K53" s="689" t="str">
        <f>CONCATENATE(H53," ",I53," ",J53)</f>
        <v xml:space="preserve">  </v>
      </c>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4">
        <f>COUNTIF(P53:AH56,"Si")</f>
        <v>0</v>
      </c>
      <c r="AJ53" s="541">
        <f>IF((COUNTIF(O53:AH56,"Si"))&lt;=0,0,(IF((COUNTIF(O53:AH56,"Si"))&lt;=5,3,(IF(COUNTIF(O53:AH56,"Si")&lt;=11,4,5)))))</f>
        <v>0</v>
      </c>
      <c r="AK53" s="541">
        <f>IF((COUNTIF(O53:AH56,"Si"))&lt;=0,0,(IF((COUNTIF(O53:AH56,"Si"))&lt;=5,"MODERADO",(IF(COUNTIF(O53:AH56,"Si")&lt;=11,"ALTO","EXTREMO")))))</f>
        <v>0</v>
      </c>
      <c r="AL53" s="544"/>
      <c r="AM53" s="544"/>
      <c r="AN53" s="544" t="str">
        <f t="shared" ref="AN53" si="24">IF(AM53="Rara vez",1,(IF(AM53="Improbable",2,(IF(AM53="Posible",3,IF(AM53="Probable",4,IF(AM53="Seguro",5,"Revisar")))))))</f>
        <v>Revisar</v>
      </c>
      <c r="AO53" s="531">
        <f t="shared" ref="AO53" si="25">IF(E53="Corrupción",AN53,IF(AL53&lt;=2,1,IF(AL53&lt;=24,2,IF(AL53&lt;=500,3,IF(AL53&lt;=5000,4,IF(AL53&gt;5000,5,"Revisar"))))))</f>
        <v>1</v>
      </c>
      <c r="AP53" s="531" t="str">
        <f t="shared" ref="AP53" si="26">IF(E53="Corrupción",(IF(AO53=1,"Rara Vez",IF(AO53=2,"Improbable",IF(AO53=3,"Posible",IF(AO53=4,"Probable",IF(AO53=5,"Seguro","Revisar")))))),IF(AO53=1,"Muy Baja",IF(AO53=2,"Baja",IF(AO53=3,"Media",IF(AO53=4,"Alta","Muy Alta")))))</f>
        <v>Muy Baja</v>
      </c>
      <c r="AQ53" s="531" t="e">
        <f>IF(E53="Corrupción",AJ53,(ROUND(((VLOOKUP(M53,Datos!$B$25:$C$29,2,FALSE)*Datos!$B$32)+(VLOOKUP(N53,Datos!$B$25:$C$29,2,FALSE)*Datos!$C$32)+(VLOOKUP(O53,Datos!$B$25:$C$29,2,FALSE)*Datos!$D$32))*5,0)))</f>
        <v>#N/A</v>
      </c>
      <c r="AR53" s="532" t="e">
        <f>IF(AQ53=1,"Insignificante",IF(AQ53=2,"Menor",IF(AQ53=3,"Moderado",IF(AQ53=4,"Mayor","Catastrófico"))))</f>
        <v>#N/A</v>
      </c>
      <c r="AS53" s="535" t="e">
        <f>_xlfn.NUMBERVALUE(CONCATENATE(AO53,AQ53),"##")</f>
        <v>#N/A</v>
      </c>
      <c r="AT53" s="538" t="e">
        <f>VLOOKUP(AS53,Datos!$I$37:$J$61,2,FALSE)</f>
        <v>#N/A</v>
      </c>
      <c r="AU53" s="324"/>
      <c r="AV53" s="325"/>
      <c r="AW53" s="325"/>
      <c r="AX53" s="297"/>
      <c r="AY53" s="297"/>
      <c r="AZ53" s="297"/>
      <c r="BA53" s="297"/>
      <c r="BB53" s="294"/>
      <c r="BC53" s="253" t="e">
        <f>IF(AX53=Datos!$C$63,Datos!$C$73,IF(AX53=Datos!$C$64,Datos!$C$74,IF(AX53=Datos!$C$65,Datos!$C$75,"Revisar")))+IF(AY53=Datos!$D$63,Datos!$D$73,IF(AY53=Datos!$D$64,Datos!$D$74,"Revisar"))+IF(AZ53=Datos!$E$63,Datos!$E$73,IF(AZ53=Datos!$E$64,Datos!$E$74,"Revisar"))+IF(BB53=Datos!$G$63,Datos!$G$73,IF(BB53=Datos!$G$64,Datos!$G$74,IF(BB53=Datos!$G$65,Datos!$G$75,"Revisar")))</f>
        <v>#VALUE!</v>
      </c>
      <c r="BD53" s="253">
        <f>IF(AX53=Datos!$C$65,BC53,0)</f>
        <v>0</v>
      </c>
      <c r="BE53" s="253">
        <f>IF(OR(AX53=Datos!$C$63,AX53=Datos!$C$64),BC53,0)</f>
        <v>0</v>
      </c>
      <c r="BF53" s="519">
        <f>IF(ROUND(AO53-SUM(BE53:BE56),0)&lt;=0,1,ROUND(AO53-SUM(BE53:BE56),0))</f>
        <v>1</v>
      </c>
      <c r="BG53" s="531" t="str">
        <f>IF(E53="Corrupción",(IF(BF53=1,"Rara Vez",IF(BF53=2,"Improbable",IF(BF53=3,"Posible",IF(BF53=4,"Probable","Seguro"))))),IF(BF53=1,"Muy Baja",IF(BF53=2,"Baja",IF(BF53=3,"Media",IF(BF53=4,"Alta","Muy Alta")))))</f>
        <v>Muy Baja</v>
      </c>
      <c r="BH53" s="519" t="e">
        <f>ROUND(AQ53-SUM(BD53:BD56),0)</f>
        <v>#N/A</v>
      </c>
      <c r="BI53" s="519" t="e">
        <f>IF(BH53=1,"Insignificante",IF(BH53=2,"Menor",IF(BH53=3,"Moderado",IF(BH53=4,"Mayor","Catastrófico"))))</f>
        <v>#N/A</v>
      </c>
      <c r="BJ53" s="522" t="e">
        <f>_xlfn.NUMBERVALUE(CONCATENATE(BF53,BH53),"##")</f>
        <v>#N/A</v>
      </c>
      <c r="BK53" s="525" t="e">
        <f>+VLOOKUP(BJ53,Datos!$I$37:$J$65,2,FALSE)</f>
        <v>#N/A</v>
      </c>
      <c r="BL53" s="528"/>
      <c r="BM53" s="298"/>
      <c r="BN53" s="294"/>
      <c r="BO53" s="294"/>
      <c r="BP53" s="294"/>
      <c r="BQ53" s="299"/>
    </row>
    <row r="54" spans="1:69" ht="15.65" hidden="1" customHeight="1" x14ac:dyDescent="0.25">
      <c r="A54" s="595"/>
      <c r="B54" s="560"/>
      <c r="C54" s="529"/>
      <c r="D54" s="564"/>
      <c r="E54" s="529"/>
      <c r="F54" s="548"/>
      <c r="G54" s="548"/>
      <c r="H54" s="687"/>
      <c r="I54" s="687"/>
      <c r="J54" s="687"/>
      <c r="K54" s="690"/>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5"/>
      <c r="AJ54" s="542"/>
      <c r="AK54" s="542"/>
      <c r="AL54" s="545"/>
      <c r="AM54" s="545"/>
      <c r="AN54" s="545"/>
      <c r="AO54" s="520"/>
      <c r="AP54" s="520"/>
      <c r="AQ54" s="520"/>
      <c r="AR54" s="533"/>
      <c r="AS54" s="536"/>
      <c r="AT54" s="539"/>
      <c r="AU54" s="319"/>
      <c r="AV54" s="320"/>
      <c r="AW54" s="320"/>
      <c r="AX54" s="303"/>
      <c r="AY54" s="303"/>
      <c r="AZ54" s="303"/>
      <c r="BA54" s="303"/>
      <c r="BB54" s="301"/>
      <c r="BC54" s="304" t="e">
        <f>IF(AX54=Datos!$C$63,Datos!$C$73,IF(AX54=Datos!$C$64,Datos!$C$74,IF(AX54=Datos!$C$65,Datos!$C$75,"Revisar")))+IF(AY54=Datos!$D$63,Datos!$D$73,IF(AY54=Datos!$D$64,Datos!$D$74,"Revisar"))+IF(AZ54=Datos!$E$63,Datos!$E$73,IF(AZ54=Datos!$E$64,Datos!$E$74,"Revisar"))+IF(BB54=Datos!$G$63,Datos!$G$73,IF(BB54=Datos!$G$64,Datos!$G$74,IF(BB54=Datos!$G$65,Datos!$G$75,"Revisar")))</f>
        <v>#VALUE!</v>
      </c>
      <c r="BD54" s="304">
        <f>IF(AX54=Datos!$C$65,BC54,0)</f>
        <v>0</v>
      </c>
      <c r="BE54" s="304">
        <f>IF(OR(AX54=Datos!$C$63,AX54=Datos!$C$64),BC54,0)</f>
        <v>0</v>
      </c>
      <c r="BF54" s="520"/>
      <c r="BG54" s="520"/>
      <c r="BH54" s="520"/>
      <c r="BI54" s="520"/>
      <c r="BJ54" s="523"/>
      <c r="BK54" s="526"/>
      <c r="BL54" s="529"/>
      <c r="BM54" s="305"/>
      <c r="BN54" s="301"/>
      <c r="BO54" s="301"/>
      <c r="BP54" s="301"/>
      <c r="BQ54" s="306"/>
    </row>
    <row r="55" spans="1:69" ht="43.5" hidden="1" customHeight="1" x14ac:dyDescent="0.25">
      <c r="A55" s="595"/>
      <c r="B55" s="560"/>
      <c r="C55" s="529"/>
      <c r="D55" s="564"/>
      <c r="E55" s="529"/>
      <c r="F55" s="548"/>
      <c r="G55" s="548"/>
      <c r="H55" s="687"/>
      <c r="I55" s="687"/>
      <c r="J55" s="687"/>
      <c r="K55" s="690"/>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5"/>
      <c r="AJ55" s="542"/>
      <c r="AK55" s="542"/>
      <c r="AL55" s="545"/>
      <c r="AM55" s="545"/>
      <c r="AN55" s="545"/>
      <c r="AO55" s="520"/>
      <c r="AP55" s="520"/>
      <c r="AQ55" s="520"/>
      <c r="AR55" s="533"/>
      <c r="AS55" s="536"/>
      <c r="AT55" s="539"/>
      <c r="AU55" s="321"/>
      <c r="AV55" s="320"/>
      <c r="AW55" s="320"/>
      <c r="AX55" s="303"/>
      <c r="AY55" s="303"/>
      <c r="AZ55" s="303"/>
      <c r="BA55" s="303"/>
      <c r="BB55" s="301"/>
      <c r="BC55" s="304" t="e">
        <f>IF(AX55=Datos!$C$63,Datos!$C$73,IF(AX55=Datos!$C$64,Datos!$C$74,IF(AX55=Datos!$C$65,Datos!$C$75,"Revisar")))+IF(AY55=Datos!$D$63,Datos!$D$73,IF(AY55=Datos!$D$64,Datos!$D$74,"Revisar"))+IF(AZ55=Datos!$E$63,Datos!$E$73,IF(AZ55=Datos!$E$64,Datos!$E$74,"Revisar"))+IF(BB55=Datos!$G$63,Datos!$G$73,IF(BB55=Datos!$G$64,Datos!$G$74,IF(BB55=Datos!$G$65,Datos!$G$75,"Revisar")))</f>
        <v>#VALUE!</v>
      </c>
      <c r="BD55" s="304">
        <f>IF(AX55=Datos!$C$65,BC55,0)</f>
        <v>0</v>
      </c>
      <c r="BE55" s="304">
        <f>IF(OR(AX55=Datos!$C$63,AX55=Datos!$C$64),BC55,0)</f>
        <v>0</v>
      </c>
      <c r="BF55" s="520"/>
      <c r="BG55" s="520"/>
      <c r="BH55" s="520"/>
      <c r="BI55" s="520"/>
      <c r="BJ55" s="523"/>
      <c r="BK55" s="526"/>
      <c r="BL55" s="529"/>
      <c r="BM55" s="309"/>
      <c r="BN55" s="309"/>
      <c r="BO55" s="309"/>
      <c r="BP55" s="309"/>
      <c r="BQ55" s="310"/>
    </row>
    <row r="56" spans="1:69" ht="43.5" hidden="1" customHeight="1" thickBot="1" x14ac:dyDescent="0.3">
      <c r="A56" s="596"/>
      <c r="B56" s="561"/>
      <c r="C56" s="530"/>
      <c r="D56" s="565"/>
      <c r="E56" s="530"/>
      <c r="F56" s="549"/>
      <c r="G56" s="549"/>
      <c r="H56" s="688"/>
      <c r="I56" s="688"/>
      <c r="J56" s="688"/>
      <c r="K56" s="691"/>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6"/>
      <c r="AJ56" s="543"/>
      <c r="AK56" s="543"/>
      <c r="AL56" s="546"/>
      <c r="AM56" s="546"/>
      <c r="AN56" s="546"/>
      <c r="AO56" s="521"/>
      <c r="AP56" s="521"/>
      <c r="AQ56" s="521"/>
      <c r="AR56" s="534"/>
      <c r="AS56" s="537"/>
      <c r="AT56" s="540"/>
      <c r="AU56" s="322"/>
      <c r="AV56" s="323"/>
      <c r="AW56" s="323"/>
      <c r="AX56" s="315"/>
      <c r="AY56" s="315"/>
      <c r="AZ56" s="315"/>
      <c r="BA56" s="315"/>
      <c r="BB56" s="312"/>
      <c r="BC56" s="316" t="e">
        <f>IF(AX56=Datos!$C$63,Datos!$C$73,IF(AX56=Datos!$C$64,Datos!$C$74,IF(AX56=Datos!$C$65,Datos!$C$75,"Revisar")))+IF(AY56=Datos!$D$63,Datos!$D$73,IF(AY56=Datos!$D$64,Datos!$D$74,"Revisar"))+IF(AZ56=Datos!$E$63,Datos!$E$73,IF(AZ56=Datos!$E$64,Datos!$E$74,"Revisar"))+IF(BB56=Datos!$G$63,Datos!$G$73,IF(BB56=Datos!$G$64,Datos!$G$74,IF(BB56=Datos!$G$65,Datos!$G$75,"Revisar")))</f>
        <v>#VALUE!</v>
      </c>
      <c r="BD56" s="316">
        <f>IF(AX56=Datos!$C$65,BC56,0)</f>
        <v>0</v>
      </c>
      <c r="BE56" s="316">
        <f>IF(OR(AX56=Datos!$C$63,AX56=Datos!$C$64),BC56,0)</f>
        <v>0</v>
      </c>
      <c r="BF56" s="521"/>
      <c r="BG56" s="521"/>
      <c r="BH56" s="521"/>
      <c r="BI56" s="521"/>
      <c r="BJ56" s="524"/>
      <c r="BK56" s="527"/>
      <c r="BL56" s="530"/>
      <c r="BM56" s="317"/>
      <c r="BN56" s="317"/>
      <c r="BO56" s="317"/>
      <c r="BP56" s="317"/>
      <c r="BQ56" s="318"/>
    </row>
    <row r="57" spans="1:69" ht="14.65" hidden="1" customHeight="1" x14ac:dyDescent="0.25"/>
    <row r="58" spans="1:69" ht="14.65" hidden="1" customHeight="1" x14ac:dyDescent="0.25"/>
    <row r="59" spans="1:69" ht="15" hidden="1" customHeight="1" x14ac:dyDescent="0.25"/>
    <row r="60" spans="1:69" ht="14.65" hidden="1" customHeight="1" x14ac:dyDescent="0.25"/>
    <row r="61" spans="1:69" ht="14.65" hidden="1" customHeight="1" x14ac:dyDescent="0.25"/>
    <row r="62" spans="1:69" ht="14.65" hidden="1" customHeight="1" x14ac:dyDescent="0.25"/>
    <row r="63" spans="1:69" ht="15" hidden="1" customHeight="1" x14ac:dyDescent="0.25"/>
    <row r="64" spans="1:69" ht="14.65" hidden="1" customHeight="1" x14ac:dyDescent="0.25"/>
    <row r="65" ht="14.65" hidden="1" customHeight="1" x14ac:dyDescent="0.25"/>
    <row r="66" ht="14.65" hidden="1" customHeight="1" x14ac:dyDescent="0.25"/>
    <row r="67" ht="15" hidden="1" customHeight="1" x14ac:dyDescent="0.25"/>
    <row r="68" ht="14.65" hidden="1" customHeight="1" x14ac:dyDescent="0.25"/>
    <row r="69" ht="14.65" hidden="1" customHeight="1" x14ac:dyDescent="0.25"/>
    <row r="70" ht="14.65" hidden="1" customHeight="1" x14ac:dyDescent="0.25"/>
    <row r="71" ht="15" hidden="1" customHeight="1" x14ac:dyDescent="0.25"/>
    <row r="72" ht="14.65" hidden="1" customHeight="1" x14ac:dyDescent="0.25"/>
    <row r="73" ht="14.65" hidden="1" customHeight="1" x14ac:dyDescent="0.25"/>
    <row r="74" ht="14.65" hidden="1" customHeight="1" x14ac:dyDescent="0.25"/>
    <row r="75" ht="15" hidden="1" customHeight="1" x14ac:dyDescent="0.25"/>
    <row r="76" ht="14.65" hidden="1" customHeight="1" x14ac:dyDescent="0.25"/>
    <row r="77" ht="14.65" hidden="1" customHeight="1" x14ac:dyDescent="0.25"/>
    <row r="78" ht="14.65" hidden="1" customHeight="1" x14ac:dyDescent="0.25"/>
    <row r="79" ht="15" hidden="1" customHeight="1" x14ac:dyDescent="0.25"/>
    <row r="80" ht="14.65" hidden="1" customHeight="1" x14ac:dyDescent="0.25"/>
    <row r="81" ht="14.65" hidden="1" customHeight="1" x14ac:dyDescent="0.25"/>
    <row r="82" ht="14.65" hidden="1" customHeight="1" x14ac:dyDescent="0.25"/>
    <row r="83" ht="15" hidden="1" customHeight="1" x14ac:dyDescent="0.25"/>
    <row r="84" ht="14.65" hidden="1" customHeight="1" x14ac:dyDescent="0.25"/>
    <row r="85" ht="14.65" hidden="1" customHeight="1" x14ac:dyDescent="0.25"/>
    <row r="86" ht="14.65" hidden="1" customHeight="1" x14ac:dyDescent="0.25"/>
    <row r="87" ht="15" hidden="1" customHeight="1" x14ac:dyDescent="0.25"/>
    <row r="88" ht="14.65" hidden="1" customHeight="1" x14ac:dyDescent="0.25"/>
    <row r="89" ht="14.65" hidden="1" customHeight="1" x14ac:dyDescent="0.25"/>
    <row r="90" ht="14.65" hidden="1" customHeight="1" x14ac:dyDescent="0.25"/>
    <row r="91" ht="15" hidden="1" customHeight="1" x14ac:dyDescent="0.25"/>
    <row r="92" ht="14.65" hidden="1" customHeight="1" x14ac:dyDescent="0.25"/>
    <row r="93" ht="14.65" hidden="1" customHeight="1" x14ac:dyDescent="0.25"/>
    <row r="94" ht="14.65" hidden="1" customHeight="1" x14ac:dyDescent="0.25"/>
    <row r="95" ht="15" hidden="1" customHeight="1" x14ac:dyDescent="0.25"/>
    <row r="96" ht="14.65" hidden="1" customHeight="1" x14ac:dyDescent="0.25"/>
    <row r="97" ht="14.65" hidden="1" customHeight="1" x14ac:dyDescent="0.25"/>
    <row r="98" ht="14.65" hidden="1" customHeight="1" x14ac:dyDescent="0.25"/>
    <row r="99" ht="15" hidden="1" customHeight="1" x14ac:dyDescent="0.25"/>
    <row r="100" ht="14.65" hidden="1" customHeight="1" x14ac:dyDescent="0.25"/>
    <row r="101" ht="14.65" hidden="1" customHeight="1" x14ac:dyDescent="0.25"/>
    <row r="102" ht="14.65" hidden="1" customHeight="1" x14ac:dyDescent="0.25"/>
    <row r="103" ht="15" hidden="1" customHeight="1" x14ac:dyDescent="0.25"/>
    <row r="104" ht="14.65" hidden="1" customHeight="1" x14ac:dyDescent="0.25"/>
    <row r="105" ht="14.65" hidden="1" customHeight="1" x14ac:dyDescent="0.25"/>
    <row r="106" ht="14.65" hidden="1" customHeight="1" x14ac:dyDescent="0.25"/>
    <row r="107" ht="15" hidden="1" customHeight="1" x14ac:dyDescent="0.25"/>
    <row r="108" ht="14.65" hidden="1" customHeight="1" x14ac:dyDescent="0.25"/>
    <row r="109" ht="14.65" hidden="1" customHeight="1" x14ac:dyDescent="0.25"/>
    <row r="110" ht="14.65" hidden="1" customHeight="1" x14ac:dyDescent="0.25"/>
    <row r="111" ht="15" hidden="1" customHeight="1" x14ac:dyDescent="0.25"/>
    <row r="112" ht="14.65" hidden="1" customHeight="1" x14ac:dyDescent="0.25"/>
    <row r="113" ht="14.65" hidden="1" customHeight="1" x14ac:dyDescent="0.25"/>
    <row r="114" ht="14.65" hidden="1" customHeight="1" x14ac:dyDescent="0.25"/>
    <row r="115" ht="15" hidden="1" customHeight="1" x14ac:dyDescent="0.25"/>
    <row r="116" ht="14.65" hidden="1" customHeight="1" x14ac:dyDescent="0.25"/>
    <row r="117" ht="14.65" hidden="1" customHeight="1" x14ac:dyDescent="0.25"/>
    <row r="118" ht="14.65" hidden="1" customHeight="1" x14ac:dyDescent="0.25"/>
    <row r="119" ht="15" hidden="1" customHeight="1" x14ac:dyDescent="0.25"/>
    <row r="120" ht="14.65" hidden="1" customHeight="1" x14ac:dyDescent="0.25"/>
    <row r="121" ht="14.65" hidden="1" customHeight="1" x14ac:dyDescent="0.25"/>
    <row r="122" ht="14.65" hidden="1" customHeight="1" x14ac:dyDescent="0.25"/>
    <row r="123" ht="15" hidden="1" customHeight="1" x14ac:dyDescent="0.25"/>
    <row r="124" ht="14.65" hidden="1" customHeight="1" x14ac:dyDescent="0.25"/>
    <row r="125" ht="14.65" hidden="1" customHeight="1" x14ac:dyDescent="0.25"/>
    <row r="126" ht="14.65" hidden="1" customHeight="1" x14ac:dyDescent="0.25"/>
    <row r="127" ht="15" hidden="1" customHeight="1" x14ac:dyDescent="0.25"/>
    <row r="128" ht="14.65" hidden="1" customHeight="1" x14ac:dyDescent="0.25"/>
    <row r="129" ht="14.65" hidden="1" customHeight="1" x14ac:dyDescent="0.25"/>
    <row r="130" ht="14.65" hidden="1" customHeight="1" x14ac:dyDescent="0.25"/>
    <row r="131" ht="15" hidden="1" customHeight="1" x14ac:dyDescent="0.25"/>
    <row r="132" ht="14.65" hidden="1" customHeight="1" x14ac:dyDescent="0.25"/>
    <row r="133" ht="14.65" hidden="1" customHeight="1" x14ac:dyDescent="0.25"/>
    <row r="134" ht="14.65" hidden="1" customHeight="1" x14ac:dyDescent="0.25"/>
    <row r="135" ht="15" hidden="1" customHeight="1" x14ac:dyDescent="0.25"/>
    <row r="136" ht="14.65" hidden="1" customHeight="1" x14ac:dyDescent="0.25"/>
    <row r="137" ht="14.65" hidden="1" customHeight="1" x14ac:dyDescent="0.25"/>
    <row r="138" ht="14.65" hidden="1" customHeight="1" x14ac:dyDescent="0.25"/>
    <row r="139" ht="15" hidden="1" customHeight="1" x14ac:dyDescent="0.25"/>
  </sheetData>
  <sheetProtection algorithmName="SHA-512" hashValue="xH/fmZ+wUihLUYV9vShrHbqEG/g+4son5j/qrI+ECS2CYBzrRt1u/7eZjyTJ3icjLkZU+CqqQdq/dn8JbDIqsw==" saltValue="Gec6+zLwD9PrOGN7MzE5jw==" spinCount="100000" sheet="1" formatCells="0" formatColumns="0" formatRows="0"/>
  <mergeCells count="551">
    <mergeCell ref="BH53:BH56"/>
    <mergeCell ref="BI53:BI56"/>
    <mergeCell ref="BJ53:BJ56"/>
    <mergeCell ref="BK53:BK56"/>
    <mergeCell ref="BL53:BL56"/>
    <mergeCell ref="AQ53:AQ56"/>
    <mergeCell ref="AR53:AR56"/>
    <mergeCell ref="AS53:AS56"/>
    <mergeCell ref="AT53:AT56"/>
    <mergeCell ref="BF53:BF56"/>
    <mergeCell ref="BG53:BG56"/>
    <mergeCell ref="AK53:AK56"/>
    <mergeCell ref="AL53:AL56"/>
    <mergeCell ref="AM53:AM56"/>
    <mergeCell ref="AN53:AN56"/>
    <mergeCell ref="AO53:AO56"/>
    <mergeCell ref="AP53:AP56"/>
    <mergeCell ref="AE53:AE56"/>
    <mergeCell ref="AF53:AF56"/>
    <mergeCell ref="AG53:AG56"/>
    <mergeCell ref="AH53:AH56"/>
    <mergeCell ref="AI53:AI56"/>
    <mergeCell ref="AJ53:AJ56"/>
    <mergeCell ref="Y53:Y56"/>
    <mergeCell ref="Z53:Z56"/>
    <mergeCell ref="AA53:AA56"/>
    <mergeCell ref="AB53:AB56"/>
    <mergeCell ref="AC53:AC56"/>
    <mergeCell ref="AD53:AD56"/>
    <mergeCell ref="S53:S56"/>
    <mergeCell ref="T53:T56"/>
    <mergeCell ref="U53:U56"/>
    <mergeCell ref="V53:V56"/>
    <mergeCell ref="W53:W56"/>
    <mergeCell ref="X53:X56"/>
    <mergeCell ref="M53:M56"/>
    <mergeCell ref="N53:N56"/>
    <mergeCell ref="O53:O56"/>
    <mergeCell ref="P53:P56"/>
    <mergeCell ref="Q53:Q56"/>
    <mergeCell ref="R53:R56"/>
    <mergeCell ref="G53:G56"/>
    <mergeCell ref="H53:H56"/>
    <mergeCell ref="I53:I56"/>
    <mergeCell ref="J53:J56"/>
    <mergeCell ref="K53:K56"/>
    <mergeCell ref="L53:L56"/>
    <mergeCell ref="A53:A56"/>
    <mergeCell ref="B53:B56"/>
    <mergeCell ref="C53:C56"/>
    <mergeCell ref="D53:D56"/>
    <mergeCell ref="E53:E56"/>
    <mergeCell ref="F53:F56"/>
    <mergeCell ref="BG49:BG52"/>
    <mergeCell ref="BH49:BH52"/>
    <mergeCell ref="BI49:BI52"/>
    <mergeCell ref="AJ49:AJ52"/>
    <mergeCell ref="AK49:AK52"/>
    <mergeCell ref="AL49:AL52"/>
    <mergeCell ref="AM49:AM52"/>
    <mergeCell ref="AN49:AN52"/>
    <mergeCell ref="AO49:AO52"/>
    <mergeCell ref="AD49:AD52"/>
    <mergeCell ref="AE49:AE52"/>
    <mergeCell ref="AF49:AF52"/>
    <mergeCell ref="AG49:AG52"/>
    <mergeCell ref="AH49:AH52"/>
    <mergeCell ref="AI49:AI52"/>
    <mergeCell ref="X49:X52"/>
    <mergeCell ref="Y49:Y52"/>
    <mergeCell ref="Z49:Z52"/>
    <mergeCell ref="BJ49:BJ52"/>
    <mergeCell ref="BK49:BK52"/>
    <mergeCell ref="BL49:BL52"/>
    <mergeCell ref="AP49:AP52"/>
    <mergeCell ref="AQ49:AQ52"/>
    <mergeCell ref="AR49:AR52"/>
    <mergeCell ref="AS49:AS52"/>
    <mergeCell ref="AT49:AT52"/>
    <mergeCell ref="BF49:BF52"/>
    <mergeCell ref="AA49:AA52"/>
    <mergeCell ref="AB49:AB52"/>
    <mergeCell ref="AC49:AC52"/>
    <mergeCell ref="R49:R52"/>
    <mergeCell ref="S49:S52"/>
    <mergeCell ref="T49:T52"/>
    <mergeCell ref="U49:U52"/>
    <mergeCell ref="V49:V52"/>
    <mergeCell ref="W49:W52"/>
    <mergeCell ref="L49:L52"/>
    <mergeCell ref="M49:M52"/>
    <mergeCell ref="N49:N52"/>
    <mergeCell ref="O49:O52"/>
    <mergeCell ref="P49:P52"/>
    <mergeCell ref="Q49:Q52"/>
    <mergeCell ref="F49:F52"/>
    <mergeCell ref="G49:G52"/>
    <mergeCell ref="H49:H52"/>
    <mergeCell ref="I49:I52"/>
    <mergeCell ref="J49:J52"/>
    <mergeCell ref="K49:K52"/>
    <mergeCell ref="BH45:BH48"/>
    <mergeCell ref="BI45:BI48"/>
    <mergeCell ref="BJ45:BJ48"/>
    <mergeCell ref="BK45:BK48"/>
    <mergeCell ref="BL45:BL48"/>
    <mergeCell ref="A49:A52"/>
    <mergeCell ref="B49:B52"/>
    <mergeCell ref="C49:C52"/>
    <mergeCell ref="D49:D52"/>
    <mergeCell ref="E49:E52"/>
    <mergeCell ref="AQ45:AQ48"/>
    <mergeCell ref="AR45:AR48"/>
    <mergeCell ref="AS45:AS48"/>
    <mergeCell ref="AT45:AT48"/>
    <mergeCell ref="BF45:BF48"/>
    <mergeCell ref="BG45:BG48"/>
    <mergeCell ref="AK45:AK48"/>
    <mergeCell ref="AL45:AL48"/>
    <mergeCell ref="AM45:AM48"/>
    <mergeCell ref="AN45:AN48"/>
    <mergeCell ref="AO45:AO48"/>
    <mergeCell ref="AP45:AP48"/>
    <mergeCell ref="AE45:AE48"/>
    <mergeCell ref="AF45:AF48"/>
    <mergeCell ref="AG45:AG48"/>
    <mergeCell ref="AH45:AH48"/>
    <mergeCell ref="AI45:AI48"/>
    <mergeCell ref="AJ45:AJ48"/>
    <mergeCell ref="Y45:Y48"/>
    <mergeCell ref="Z45:Z48"/>
    <mergeCell ref="AA45:AA48"/>
    <mergeCell ref="AB45:AB48"/>
    <mergeCell ref="AC45:AC48"/>
    <mergeCell ref="AD45:AD48"/>
    <mergeCell ref="S45:S48"/>
    <mergeCell ref="T45:T48"/>
    <mergeCell ref="U45:U48"/>
    <mergeCell ref="V45:V48"/>
    <mergeCell ref="W45:W48"/>
    <mergeCell ref="X45:X48"/>
    <mergeCell ref="M45:M48"/>
    <mergeCell ref="N45:N48"/>
    <mergeCell ref="O45:O48"/>
    <mergeCell ref="P45:P48"/>
    <mergeCell ref="Q45:Q48"/>
    <mergeCell ref="R45:R48"/>
    <mergeCell ref="G45:G48"/>
    <mergeCell ref="H45:H48"/>
    <mergeCell ref="I45:I48"/>
    <mergeCell ref="J45:J48"/>
    <mergeCell ref="K45:K48"/>
    <mergeCell ref="L45:L48"/>
    <mergeCell ref="A45:A48"/>
    <mergeCell ref="B45:B48"/>
    <mergeCell ref="C45:C48"/>
    <mergeCell ref="D45:D48"/>
    <mergeCell ref="E45:E48"/>
    <mergeCell ref="F45:F48"/>
    <mergeCell ref="BG41:BG44"/>
    <mergeCell ref="BH41:BH44"/>
    <mergeCell ref="BI41:BI44"/>
    <mergeCell ref="BJ41:BJ44"/>
    <mergeCell ref="BK41:BK44"/>
    <mergeCell ref="BL41:BL44"/>
    <mergeCell ref="AP41:AP44"/>
    <mergeCell ref="AQ41:AQ44"/>
    <mergeCell ref="AR41:AR44"/>
    <mergeCell ref="AS41:AS44"/>
    <mergeCell ref="AT41:AT44"/>
    <mergeCell ref="BF41:BF44"/>
    <mergeCell ref="AJ41:AJ44"/>
    <mergeCell ref="AK41:AK44"/>
    <mergeCell ref="AL41:AL44"/>
    <mergeCell ref="AM41:AM44"/>
    <mergeCell ref="AN41:AN44"/>
    <mergeCell ref="AO41:AO44"/>
    <mergeCell ref="AD41:AD44"/>
    <mergeCell ref="AE41:AE44"/>
    <mergeCell ref="AF41:AF44"/>
    <mergeCell ref="AG41:AG44"/>
    <mergeCell ref="AH41:AH44"/>
    <mergeCell ref="AI41:AI44"/>
    <mergeCell ref="X41:X44"/>
    <mergeCell ref="Y41:Y44"/>
    <mergeCell ref="Z41:Z44"/>
    <mergeCell ref="AA41:AA44"/>
    <mergeCell ref="AB41:AB44"/>
    <mergeCell ref="AC41:AC44"/>
    <mergeCell ref="R41:R44"/>
    <mergeCell ref="S41:S44"/>
    <mergeCell ref="T41:T44"/>
    <mergeCell ref="U41:U44"/>
    <mergeCell ref="V41:V44"/>
    <mergeCell ref="W41:W44"/>
    <mergeCell ref="L41:L44"/>
    <mergeCell ref="M41:M44"/>
    <mergeCell ref="N41:N44"/>
    <mergeCell ref="O41:O44"/>
    <mergeCell ref="P41:P44"/>
    <mergeCell ref="Q41:Q44"/>
    <mergeCell ref="F41:F44"/>
    <mergeCell ref="G41:G44"/>
    <mergeCell ref="H41:H44"/>
    <mergeCell ref="I41:I44"/>
    <mergeCell ref="J41:J44"/>
    <mergeCell ref="K41:K44"/>
    <mergeCell ref="BH37:BH40"/>
    <mergeCell ref="BI37:BI40"/>
    <mergeCell ref="BJ37:BJ40"/>
    <mergeCell ref="BK37:BK40"/>
    <mergeCell ref="BL37:BL40"/>
    <mergeCell ref="A41:A44"/>
    <mergeCell ref="B41:B44"/>
    <mergeCell ref="C41:C44"/>
    <mergeCell ref="D41:D44"/>
    <mergeCell ref="E41:E44"/>
    <mergeCell ref="AQ37:AQ40"/>
    <mergeCell ref="AR37:AR40"/>
    <mergeCell ref="AS37:AS40"/>
    <mergeCell ref="AT37:AT40"/>
    <mergeCell ref="BF37:BF40"/>
    <mergeCell ref="BG37:BG40"/>
    <mergeCell ref="AK37:AK40"/>
    <mergeCell ref="AL37:AL40"/>
    <mergeCell ref="AM37:AM40"/>
    <mergeCell ref="AN37:AN40"/>
    <mergeCell ref="AO37:AO40"/>
    <mergeCell ref="AP37:AP40"/>
    <mergeCell ref="AE37:AE40"/>
    <mergeCell ref="AF37:AF40"/>
    <mergeCell ref="AG37:AG40"/>
    <mergeCell ref="AH37:AH40"/>
    <mergeCell ref="AI37:AI40"/>
    <mergeCell ref="AJ37:AJ40"/>
    <mergeCell ref="Y37:Y40"/>
    <mergeCell ref="Z37:Z40"/>
    <mergeCell ref="AA37:AA40"/>
    <mergeCell ref="AB37:AB40"/>
    <mergeCell ref="AC37:AC40"/>
    <mergeCell ref="AD37:AD40"/>
    <mergeCell ref="S37:S40"/>
    <mergeCell ref="T37:T40"/>
    <mergeCell ref="U37:U40"/>
    <mergeCell ref="V37:V40"/>
    <mergeCell ref="W37:W40"/>
    <mergeCell ref="X37:X40"/>
    <mergeCell ref="M37:M40"/>
    <mergeCell ref="N37:N40"/>
    <mergeCell ref="O37:O40"/>
    <mergeCell ref="P37:P40"/>
    <mergeCell ref="Q37:Q40"/>
    <mergeCell ref="R37:R40"/>
    <mergeCell ref="G37:G40"/>
    <mergeCell ref="H37:H40"/>
    <mergeCell ref="I37:I40"/>
    <mergeCell ref="J37:J40"/>
    <mergeCell ref="K37:K40"/>
    <mergeCell ref="L37:L40"/>
    <mergeCell ref="A37:A40"/>
    <mergeCell ref="B37:B40"/>
    <mergeCell ref="C37:C40"/>
    <mergeCell ref="D37:D40"/>
    <mergeCell ref="E37:E40"/>
    <mergeCell ref="F37:F40"/>
    <mergeCell ref="BG33:BG36"/>
    <mergeCell ref="BH33:BH36"/>
    <mergeCell ref="BI33:BI36"/>
    <mergeCell ref="BJ33:BJ36"/>
    <mergeCell ref="BK33:BK36"/>
    <mergeCell ref="BL33:BL36"/>
    <mergeCell ref="AP33:AP36"/>
    <mergeCell ref="AQ33:AQ36"/>
    <mergeCell ref="AR33:AR36"/>
    <mergeCell ref="AS33:AS36"/>
    <mergeCell ref="AT33:AT36"/>
    <mergeCell ref="BF33:BF36"/>
    <mergeCell ref="AJ33:AJ36"/>
    <mergeCell ref="AK33:AK36"/>
    <mergeCell ref="AL33:AL36"/>
    <mergeCell ref="AM33:AM36"/>
    <mergeCell ref="AN33:AN36"/>
    <mergeCell ref="AO33:AO36"/>
    <mergeCell ref="AD33:AD36"/>
    <mergeCell ref="AE33:AE36"/>
    <mergeCell ref="AF33:AF36"/>
    <mergeCell ref="AG33:AG36"/>
    <mergeCell ref="AH33:AH36"/>
    <mergeCell ref="AI33:AI36"/>
    <mergeCell ref="X33:X36"/>
    <mergeCell ref="Y33:Y36"/>
    <mergeCell ref="Z33:Z36"/>
    <mergeCell ref="AA33:AA36"/>
    <mergeCell ref="AB33:AB36"/>
    <mergeCell ref="AC33:AC36"/>
    <mergeCell ref="R33:R36"/>
    <mergeCell ref="S33:S36"/>
    <mergeCell ref="T33:T36"/>
    <mergeCell ref="U33:U36"/>
    <mergeCell ref="V33:V36"/>
    <mergeCell ref="W33:W36"/>
    <mergeCell ref="L33:L36"/>
    <mergeCell ref="M33:M36"/>
    <mergeCell ref="N33:N36"/>
    <mergeCell ref="O33:O36"/>
    <mergeCell ref="P33:P36"/>
    <mergeCell ref="Q33:Q36"/>
    <mergeCell ref="F33:F36"/>
    <mergeCell ref="G33:G36"/>
    <mergeCell ref="H33:H36"/>
    <mergeCell ref="I33:I36"/>
    <mergeCell ref="J33:J36"/>
    <mergeCell ref="K33:K36"/>
    <mergeCell ref="BH29:BH32"/>
    <mergeCell ref="BI29:BI32"/>
    <mergeCell ref="BJ29:BJ32"/>
    <mergeCell ref="BK29:BK32"/>
    <mergeCell ref="BL29:BL32"/>
    <mergeCell ref="A33:A36"/>
    <mergeCell ref="B33:B36"/>
    <mergeCell ref="C33:C36"/>
    <mergeCell ref="D33:D36"/>
    <mergeCell ref="E33:E36"/>
    <mergeCell ref="AQ29:AQ32"/>
    <mergeCell ref="AR29:AR32"/>
    <mergeCell ref="AS29:AS32"/>
    <mergeCell ref="AT29:AT32"/>
    <mergeCell ref="BF29:BF32"/>
    <mergeCell ref="BG29:BG32"/>
    <mergeCell ref="AK29:AK32"/>
    <mergeCell ref="AL29:AL32"/>
    <mergeCell ref="AM29:AM32"/>
    <mergeCell ref="AN29:AN32"/>
    <mergeCell ref="AO29:AO32"/>
    <mergeCell ref="AP29:AP32"/>
    <mergeCell ref="AE29:AE32"/>
    <mergeCell ref="AF29:AF32"/>
    <mergeCell ref="AG29:AG32"/>
    <mergeCell ref="AH29:AH32"/>
    <mergeCell ref="AI29:AI32"/>
    <mergeCell ref="AJ29:AJ32"/>
    <mergeCell ref="Y29:Y32"/>
    <mergeCell ref="Z29:Z32"/>
    <mergeCell ref="AA29:AA32"/>
    <mergeCell ref="AB29:AB32"/>
    <mergeCell ref="AC29:AC32"/>
    <mergeCell ref="AD29:AD32"/>
    <mergeCell ref="S29:S32"/>
    <mergeCell ref="T29:T32"/>
    <mergeCell ref="U29:U32"/>
    <mergeCell ref="V29:V32"/>
    <mergeCell ref="W29:W32"/>
    <mergeCell ref="X29:X32"/>
    <mergeCell ref="M29:M32"/>
    <mergeCell ref="N29:N32"/>
    <mergeCell ref="O29:O32"/>
    <mergeCell ref="P29:P32"/>
    <mergeCell ref="Q29:Q32"/>
    <mergeCell ref="R29:R32"/>
    <mergeCell ref="G29:G32"/>
    <mergeCell ref="H29:H32"/>
    <mergeCell ref="I29:I32"/>
    <mergeCell ref="J29:J32"/>
    <mergeCell ref="K29:K32"/>
    <mergeCell ref="L29:L32"/>
    <mergeCell ref="A29:A32"/>
    <mergeCell ref="B29:B32"/>
    <mergeCell ref="C29:C32"/>
    <mergeCell ref="D29:D32"/>
    <mergeCell ref="E29:E32"/>
    <mergeCell ref="F29:F32"/>
    <mergeCell ref="BG25:BG28"/>
    <mergeCell ref="BH25:BH28"/>
    <mergeCell ref="BI25:BI28"/>
    <mergeCell ref="BJ25:BJ28"/>
    <mergeCell ref="BK25:BK28"/>
    <mergeCell ref="BL25:BL28"/>
    <mergeCell ref="AP25:AP28"/>
    <mergeCell ref="AQ25:AQ28"/>
    <mergeCell ref="AR25:AR28"/>
    <mergeCell ref="AS25:AS28"/>
    <mergeCell ref="AT25:AT28"/>
    <mergeCell ref="BF25:BF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L25:L28"/>
    <mergeCell ref="M25:M28"/>
    <mergeCell ref="N25:N28"/>
    <mergeCell ref="O25:O28"/>
    <mergeCell ref="P25:P28"/>
    <mergeCell ref="Q25:Q28"/>
    <mergeCell ref="F25:F28"/>
    <mergeCell ref="G25:G28"/>
    <mergeCell ref="H25:H28"/>
    <mergeCell ref="I25:I28"/>
    <mergeCell ref="J25:J28"/>
    <mergeCell ref="K25:K28"/>
    <mergeCell ref="BH21:BH24"/>
    <mergeCell ref="BI21:BI24"/>
    <mergeCell ref="BJ21:BJ24"/>
    <mergeCell ref="BK21:BK24"/>
    <mergeCell ref="BL21:BL24"/>
    <mergeCell ref="A25:A28"/>
    <mergeCell ref="B25:B28"/>
    <mergeCell ref="C25:C28"/>
    <mergeCell ref="D25:D28"/>
    <mergeCell ref="E25:E28"/>
    <mergeCell ref="AQ21:AQ24"/>
    <mergeCell ref="AR21:AR24"/>
    <mergeCell ref="AS21:AS24"/>
    <mergeCell ref="AT21:AT24"/>
    <mergeCell ref="BF21:BF24"/>
    <mergeCell ref="BG21:BG24"/>
    <mergeCell ref="AK21:AK24"/>
    <mergeCell ref="AL21:AL24"/>
    <mergeCell ref="AM21:AM24"/>
    <mergeCell ref="AN21:AN24"/>
    <mergeCell ref="AO21:AO24"/>
    <mergeCell ref="AP21:AP24"/>
    <mergeCell ref="AE21:AE24"/>
    <mergeCell ref="AF21:AF24"/>
    <mergeCell ref="N21:N24"/>
    <mergeCell ref="O21:O24"/>
    <mergeCell ref="P21:P24"/>
    <mergeCell ref="Q21:Q24"/>
    <mergeCell ref="R21:R24"/>
    <mergeCell ref="AG21:AG24"/>
    <mergeCell ref="AH21:AH24"/>
    <mergeCell ref="AI21:AI24"/>
    <mergeCell ref="AJ21:AJ24"/>
    <mergeCell ref="Y21:Y24"/>
    <mergeCell ref="Z21:Z24"/>
    <mergeCell ref="AA21:AA24"/>
    <mergeCell ref="AB21:AB24"/>
    <mergeCell ref="AC21:AC24"/>
    <mergeCell ref="AD21:AD24"/>
    <mergeCell ref="K17:K20"/>
    <mergeCell ref="L17:L20"/>
    <mergeCell ref="BI17:BI20"/>
    <mergeCell ref="BJ17:BJ20"/>
    <mergeCell ref="AJ17:AJ20"/>
    <mergeCell ref="Y17:Y20"/>
    <mergeCell ref="Z17:Z20"/>
    <mergeCell ref="AA17:AA20"/>
    <mergeCell ref="AB17:AB20"/>
    <mergeCell ref="AC17:AC20"/>
    <mergeCell ref="AD17:AD20"/>
    <mergeCell ref="AH17:AH20"/>
    <mergeCell ref="AI17:AI20"/>
    <mergeCell ref="BH17:BH20"/>
    <mergeCell ref="S17:S20"/>
    <mergeCell ref="T17:T20"/>
    <mergeCell ref="U17:U20"/>
    <mergeCell ref="V17:V20"/>
    <mergeCell ref="W17:W20"/>
    <mergeCell ref="X17:X20"/>
    <mergeCell ref="M17:M20"/>
    <mergeCell ref="N17:N20"/>
    <mergeCell ref="BF17:BF20"/>
    <mergeCell ref="BG17:BG20"/>
    <mergeCell ref="AK17:AK20"/>
    <mergeCell ref="AL17:AL20"/>
    <mergeCell ref="AM17:AM20"/>
    <mergeCell ref="AN17:AN20"/>
    <mergeCell ref="AO17:AO20"/>
    <mergeCell ref="AP17:AP20"/>
    <mergeCell ref="AE17:AE20"/>
    <mergeCell ref="AF17:AF20"/>
    <mergeCell ref="AG17:AG20"/>
    <mergeCell ref="A21:A24"/>
    <mergeCell ref="B21:B24"/>
    <mergeCell ref="C21:C24"/>
    <mergeCell ref="D21:D24"/>
    <mergeCell ref="E21:E24"/>
    <mergeCell ref="AQ17:AQ20"/>
    <mergeCell ref="AR17:AR20"/>
    <mergeCell ref="AS17:AS20"/>
    <mergeCell ref="AT17:AT20"/>
    <mergeCell ref="A17:A20"/>
    <mergeCell ref="B17:B20"/>
    <mergeCell ref="F21:F24"/>
    <mergeCell ref="G21:G24"/>
    <mergeCell ref="H21:H24"/>
    <mergeCell ref="I21:I24"/>
    <mergeCell ref="K21:K24"/>
    <mergeCell ref="L21:L24"/>
    <mergeCell ref="S21:S24"/>
    <mergeCell ref="T21:T24"/>
    <mergeCell ref="U21:U24"/>
    <mergeCell ref="V21:V24"/>
    <mergeCell ref="W21:W24"/>
    <mergeCell ref="X21:X24"/>
    <mergeCell ref="M21:M24"/>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O17:O20"/>
    <mergeCell ref="P17:P20"/>
    <mergeCell ref="Q17:Q20"/>
    <mergeCell ref="R17:R20"/>
    <mergeCell ref="G17:G20"/>
    <mergeCell ref="H17:H20"/>
    <mergeCell ref="I17:I20"/>
    <mergeCell ref="J17:J20"/>
    <mergeCell ref="BK17:BK20"/>
    <mergeCell ref="BL17:BL20"/>
    <mergeCell ref="C9:D9"/>
    <mergeCell ref="E9:F9"/>
    <mergeCell ref="G9:H9"/>
    <mergeCell ref="B11:L11"/>
    <mergeCell ref="A13:AH13"/>
    <mergeCell ref="AL13:AT13"/>
    <mergeCell ref="B5:H5"/>
    <mergeCell ref="C6:H6"/>
    <mergeCell ref="C7:H7"/>
    <mergeCell ref="C8:D8"/>
    <mergeCell ref="E8:F8"/>
    <mergeCell ref="G8:H8"/>
  </mergeCells>
  <conditionalFormatting sqref="AP17:AP56">
    <cfRule type="cellIs" dxfId="1018" priority="1" operator="equal">
      <formula>"Seguro"</formula>
    </cfRule>
    <cfRule type="cellIs" dxfId="1017" priority="2" operator="equal">
      <formula>"Probable"</formula>
    </cfRule>
    <cfRule type="cellIs" dxfId="1016" priority="3" operator="equal">
      <formula>"Posible"</formula>
    </cfRule>
    <cfRule type="cellIs" dxfId="1015" priority="4" operator="equal">
      <formula>"Improbable"</formula>
    </cfRule>
    <cfRule type="cellIs" dxfId="1014" priority="5" operator="equal">
      <formula>"Rara Vez"</formula>
    </cfRule>
    <cfRule type="cellIs" dxfId="1013" priority="6" operator="equal">
      <formula>"Muy Alta"</formula>
    </cfRule>
    <cfRule type="cellIs" dxfId="1012" priority="7" operator="equal">
      <formula>"Alta"</formula>
    </cfRule>
    <cfRule type="cellIs" dxfId="1011" priority="8" operator="equal">
      <formula>"Media"</formula>
    </cfRule>
    <cfRule type="cellIs" dxfId="1010" priority="9" operator="equal">
      <formula>"Baja"</formula>
    </cfRule>
    <cfRule type="cellIs" dxfId="1009" priority="10" operator="equal">
      <formula>"Muy Baja"</formula>
    </cfRule>
  </conditionalFormatting>
  <conditionalFormatting sqref="AR17:AR56">
    <cfRule type="cellIs" dxfId="1008" priority="38" operator="equal">
      <formula>"Insignificante"</formula>
    </cfRule>
    <cfRule type="cellIs" dxfId="1007" priority="34" operator="equal">
      <formula>"Catastrófico"</formula>
    </cfRule>
    <cfRule type="cellIs" dxfId="1006" priority="35" operator="equal">
      <formula>"Mayor"</formula>
    </cfRule>
    <cfRule type="cellIs" dxfId="1005" priority="36" operator="equal">
      <formula>"Moderado"</formula>
    </cfRule>
    <cfRule type="cellIs" dxfId="1004" priority="37" operator="equal">
      <formula>"Menor"</formula>
    </cfRule>
  </conditionalFormatting>
  <conditionalFormatting sqref="AT17">
    <cfRule type="containsText" dxfId="1003" priority="42" operator="containsText" text="EXTREMO">
      <formula>NOT(ISERROR(SEARCH("EXTREMO",AT17)))</formula>
    </cfRule>
    <cfRule type="containsText" dxfId="1002" priority="41" operator="containsText" text="ALTO">
      <formula>NOT(ISERROR(SEARCH("ALTO",AT17)))</formula>
    </cfRule>
    <cfRule type="containsText" dxfId="1001" priority="40" operator="containsText" text="MODERADO">
      <formula>NOT(ISERROR(SEARCH("MODERADO",AT17)))</formula>
    </cfRule>
    <cfRule type="containsText" dxfId="1000" priority="39" operator="containsText" text="BAJO">
      <formula>NOT(ISERROR(SEARCH("BAJO",AT17)))</formula>
    </cfRule>
  </conditionalFormatting>
  <conditionalFormatting sqref="AT21">
    <cfRule type="containsText" dxfId="999" priority="117" operator="containsText" text="ALTO">
      <formula>NOT(ISERROR(SEARCH("ALTO",AT21)))</formula>
    </cfRule>
    <cfRule type="containsText" dxfId="998" priority="116" operator="containsText" text="MODERADO">
      <formula>NOT(ISERROR(SEARCH("MODERADO",AT21)))</formula>
    </cfRule>
    <cfRule type="containsText" dxfId="997" priority="115" operator="containsText" text="BAJO">
      <formula>NOT(ISERROR(SEARCH("BAJO",AT21)))</formula>
    </cfRule>
    <cfRule type="containsText" dxfId="996" priority="118" operator="containsText" text="EXTREMO">
      <formula>NOT(ISERROR(SEARCH("EXTREMO",AT21)))</formula>
    </cfRule>
  </conditionalFormatting>
  <conditionalFormatting sqref="AT25">
    <cfRule type="containsText" dxfId="995" priority="110" operator="containsText" text="EXTREMO">
      <formula>NOT(ISERROR(SEARCH("EXTREMO",AT25)))</formula>
    </cfRule>
    <cfRule type="containsText" dxfId="994" priority="109" operator="containsText" text="ALTO">
      <formula>NOT(ISERROR(SEARCH("ALTO",AT25)))</formula>
    </cfRule>
    <cfRule type="containsText" dxfId="993" priority="108" operator="containsText" text="MODERADO">
      <formula>NOT(ISERROR(SEARCH("MODERADO",AT25)))</formula>
    </cfRule>
    <cfRule type="containsText" dxfId="992" priority="107" operator="containsText" text="BAJO">
      <formula>NOT(ISERROR(SEARCH("BAJO",AT25)))</formula>
    </cfRule>
  </conditionalFormatting>
  <conditionalFormatting sqref="AT29">
    <cfRule type="containsText" dxfId="991" priority="101" operator="containsText" text="ALTO">
      <formula>NOT(ISERROR(SEARCH("ALTO",AT29)))</formula>
    </cfRule>
    <cfRule type="containsText" dxfId="990" priority="102" operator="containsText" text="EXTREMO">
      <formula>NOT(ISERROR(SEARCH("EXTREMO",AT29)))</formula>
    </cfRule>
    <cfRule type="containsText" dxfId="989" priority="100" operator="containsText" text="MODERADO">
      <formula>NOT(ISERROR(SEARCH("MODERADO",AT29)))</formula>
    </cfRule>
    <cfRule type="containsText" dxfId="988" priority="99" operator="containsText" text="BAJO">
      <formula>NOT(ISERROR(SEARCH("BAJO",AT29)))</formula>
    </cfRule>
  </conditionalFormatting>
  <conditionalFormatting sqref="AT33">
    <cfRule type="containsText" dxfId="987" priority="93" operator="containsText" text="ALTO">
      <formula>NOT(ISERROR(SEARCH("ALTO",AT33)))</formula>
    </cfRule>
    <cfRule type="containsText" dxfId="986" priority="92" operator="containsText" text="MODERADO">
      <formula>NOT(ISERROR(SEARCH("MODERADO",AT33)))</formula>
    </cfRule>
    <cfRule type="containsText" dxfId="985" priority="91" operator="containsText" text="BAJO">
      <formula>NOT(ISERROR(SEARCH("BAJO",AT33)))</formula>
    </cfRule>
    <cfRule type="containsText" dxfId="984" priority="94" operator="containsText" text="EXTREMO">
      <formula>NOT(ISERROR(SEARCH("EXTREMO",AT33)))</formula>
    </cfRule>
  </conditionalFormatting>
  <conditionalFormatting sqref="AT37">
    <cfRule type="containsText" dxfId="983" priority="86" operator="containsText" text="EXTREMO">
      <formula>NOT(ISERROR(SEARCH("EXTREMO",AT37)))</formula>
    </cfRule>
    <cfRule type="containsText" dxfId="982" priority="85" operator="containsText" text="ALTO">
      <formula>NOT(ISERROR(SEARCH("ALTO",AT37)))</formula>
    </cfRule>
    <cfRule type="containsText" dxfId="981" priority="83" operator="containsText" text="BAJO">
      <formula>NOT(ISERROR(SEARCH("BAJO",AT37)))</formula>
    </cfRule>
    <cfRule type="containsText" dxfId="980" priority="84" operator="containsText" text="MODERADO">
      <formula>NOT(ISERROR(SEARCH("MODERADO",AT37)))</formula>
    </cfRule>
  </conditionalFormatting>
  <conditionalFormatting sqref="AT41">
    <cfRule type="containsText" dxfId="979" priority="78" operator="containsText" text="EXTREMO">
      <formula>NOT(ISERROR(SEARCH("EXTREMO",AT41)))</formula>
    </cfRule>
    <cfRule type="containsText" dxfId="978" priority="75" operator="containsText" text="BAJO">
      <formula>NOT(ISERROR(SEARCH("BAJO",AT41)))</formula>
    </cfRule>
    <cfRule type="containsText" dxfId="977" priority="77" operator="containsText" text="ALTO">
      <formula>NOT(ISERROR(SEARCH("ALTO",AT41)))</formula>
    </cfRule>
    <cfRule type="containsText" dxfId="976" priority="76" operator="containsText" text="MODERADO">
      <formula>NOT(ISERROR(SEARCH("MODERADO",AT41)))</formula>
    </cfRule>
  </conditionalFormatting>
  <conditionalFormatting sqref="AT45">
    <cfRule type="containsText" dxfId="975" priority="69" operator="containsText" text="ALTO">
      <formula>NOT(ISERROR(SEARCH("ALTO",AT45)))</formula>
    </cfRule>
    <cfRule type="containsText" dxfId="974" priority="67" operator="containsText" text="BAJO">
      <formula>NOT(ISERROR(SEARCH("BAJO",AT45)))</formula>
    </cfRule>
    <cfRule type="containsText" dxfId="973" priority="68" operator="containsText" text="MODERADO">
      <formula>NOT(ISERROR(SEARCH("MODERADO",AT45)))</formula>
    </cfRule>
    <cfRule type="containsText" dxfId="972" priority="70" operator="containsText" text="EXTREMO">
      <formula>NOT(ISERROR(SEARCH("EXTREMO",AT45)))</formula>
    </cfRule>
  </conditionalFormatting>
  <conditionalFormatting sqref="AT49">
    <cfRule type="containsText" dxfId="971" priority="60" operator="containsText" text="MODERADO">
      <formula>NOT(ISERROR(SEARCH("MODERADO",AT49)))</formula>
    </cfRule>
    <cfRule type="containsText" dxfId="970" priority="59" operator="containsText" text="BAJO">
      <formula>NOT(ISERROR(SEARCH("BAJO",AT49)))</formula>
    </cfRule>
    <cfRule type="containsText" dxfId="969" priority="61" operator="containsText" text="ALTO">
      <formula>NOT(ISERROR(SEARCH("ALTO",AT49)))</formula>
    </cfRule>
    <cfRule type="containsText" dxfId="968" priority="62" operator="containsText" text="EXTREMO">
      <formula>NOT(ISERROR(SEARCH("EXTREMO",AT49)))</formula>
    </cfRule>
  </conditionalFormatting>
  <conditionalFormatting sqref="AT53">
    <cfRule type="containsText" dxfId="967" priority="54" operator="containsText" text="EXTREMO">
      <formula>NOT(ISERROR(SEARCH("EXTREMO",AT53)))</formula>
    </cfRule>
    <cfRule type="containsText" dxfId="966" priority="52" operator="containsText" text="MODERADO">
      <formula>NOT(ISERROR(SEARCH("MODERADO",AT53)))</formula>
    </cfRule>
    <cfRule type="containsText" dxfId="965" priority="51" operator="containsText" text="BAJO">
      <formula>NOT(ISERROR(SEARCH("BAJO",AT53)))</formula>
    </cfRule>
    <cfRule type="containsText" dxfId="964" priority="53" operator="containsText" text="ALTO">
      <formula>NOT(ISERROR(SEARCH("ALTO",AT53)))</formula>
    </cfRule>
  </conditionalFormatting>
  <conditionalFormatting sqref="BG17:BG56">
    <cfRule type="cellIs" dxfId="963" priority="11" operator="equal">
      <formula>"Seguro"</formula>
    </cfRule>
    <cfRule type="cellIs" dxfId="962" priority="12" operator="equal">
      <formula>"Probable"</formula>
    </cfRule>
    <cfRule type="cellIs" dxfId="961" priority="13" operator="equal">
      <formula>"Posible"</formula>
    </cfRule>
    <cfRule type="cellIs" dxfId="960" priority="14" operator="equal">
      <formula>"Improbable"</formula>
    </cfRule>
    <cfRule type="cellIs" dxfId="959" priority="15" operator="equal">
      <formula>"Rara Vez"</formula>
    </cfRule>
    <cfRule type="cellIs" dxfId="958" priority="17" operator="equal">
      <formula>"Alta"</formula>
    </cfRule>
    <cfRule type="cellIs" dxfId="957" priority="18" operator="equal">
      <formula>"Media"</formula>
    </cfRule>
    <cfRule type="cellIs" dxfId="956" priority="20" operator="equal">
      <formula>"Muy Baja"</formula>
    </cfRule>
    <cfRule type="cellIs" dxfId="955" priority="19" operator="equal">
      <formula>"Baja"</formula>
    </cfRule>
    <cfRule type="cellIs" dxfId="954" priority="16" operator="equal">
      <formula>"Muy Alta"</formula>
    </cfRule>
  </conditionalFormatting>
  <conditionalFormatting sqref="BI17:BI56">
    <cfRule type="cellIs" dxfId="953" priority="29" operator="equal">
      <formula>"Catastrófico"</formula>
    </cfRule>
    <cfRule type="cellIs" dxfId="952" priority="30" operator="equal">
      <formula>"Mayor"</formula>
    </cfRule>
    <cfRule type="cellIs" dxfId="951" priority="32" operator="equal">
      <formula>"Menor"</formula>
    </cfRule>
    <cfRule type="cellIs" dxfId="950" priority="31" operator="equal">
      <formula>"Moderado"</formula>
    </cfRule>
    <cfRule type="cellIs" dxfId="949" priority="33" operator="equal">
      <formula>"Insignificante"</formula>
    </cfRule>
  </conditionalFormatting>
  <conditionalFormatting sqref="BK17">
    <cfRule type="containsText" dxfId="948" priority="24" operator="containsText" text="EXTREMO">
      <formula>NOT(ISERROR(SEARCH("EXTREMO",BK17)))</formula>
    </cfRule>
    <cfRule type="containsText" dxfId="947" priority="23" operator="containsText" text="ALTO">
      <formula>NOT(ISERROR(SEARCH("ALTO",BK17)))</formula>
    </cfRule>
    <cfRule type="containsText" dxfId="946" priority="22" operator="containsText" text="MODERADO">
      <formula>NOT(ISERROR(SEARCH("MODERADO",BK17)))</formula>
    </cfRule>
    <cfRule type="containsText" dxfId="945" priority="21" operator="containsText" text="BAJO">
      <formula>NOT(ISERROR(SEARCH("BAJO",BK17)))</formula>
    </cfRule>
  </conditionalFormatting>
  <conditionalFormatting sqref="BK21 BK25 BK29 BK33 BK37 BK41 BK45 BK49 BK53">
    <cfRule type="containsText" dxfId="944" priority="45" operator="containsText" text="ALTO">
      <formula>NOT(ISERROR(SEARCH("ALTO",BK21)))</formula>
    </cfRule>
    <cfRule type="containsText" dxfId="943" priority="46" operator="containsText" text="EXTREMO">
      <formula>NOT(ISERROR(SEARCH("EXTREMO",BK21)))</formula>
    </cfRule>
    <cfRule type="containsText" dxfId="942" priority="43" operator="containsText" text="BAJO">
      <formula>NOT(ISERROR(SEARCH("BAJO",BK21)))</formula>
    </cfRule>
    <cfRule type="containsText" dxfId="941" priority="44" operator="containsText" text="MODERADO">
      <formula>NOT(ISERROR(SEARCH("MODERADO",BK21)))</formula>
    </cfRule>
  </conditionalFormatting>
  <conditionalFormatting sqref="BL17">
    <cfRule type="containsText" dxfId="940" priority="26" operator="containsText" text="RIESGO MODERADO">
      <formula>NOT(ISERROR(SEARCH("RIESGO MODERADO",BL17)))</formula>
    </cfRule>
    <cfRule type="containsText" dxfId="939" priority="25" operator="containsText" text="RIESGO BAJO">
      <formula>NOT(ISERROR(SEARCH("RIESGO BAJO",BL17)))</formula>
    </cfRule>
    <cfRule type="containsText" dxfId="938" priority="28" operator="containsText" text="RIESGO EXTREMO">
      <formula>NOT(ISERROR(SEARCH("RIESGO EXTREMO",BL17)))</formula>
    </cfRule>
    <cfRule type="containsText" dxfId="937" priority="27" operator="containsText" text="RIESGO ALTO">
      <formula>NOT(ISERROR(SEARCH("RIESGO ALTO",BL17)))</formula>
    </cfRule>
  </conditionalFormatting>
  <conditionalFormatting sqref="BL21">
    <cfRule type="containsText" dxfId="936" priority="113" operator="containsText" text="RIESGO ALTO">
      <formula>NOT(ISERROR(SEARCH("RIESGO ALTO",BL21)))</formula>
    </cfRule>
    <cfRule type="containsText" dxfId="935" priority="112" operator="containsText" text="RIESGO MODERADO">
      <formula>NOT(ISERROR(SEARCH("RIESGO MODERADO",BL21)))</formula>
    </cfRule>
    <cfRule type="containsText" dxfId="934" priority="111" operator="containsText" text="RIESGO BAJO">
      <formula>NOT(ISERROR(SEARCH("RIESGO BAJO",BL21)))</formula>
    </cfRule>
    <cfRule type="containsText" dxfId="933" priority="114" operator="containsText" text="RIESGO EXTREMO">
      <formula>NOT(ISERROR(SEARCH("RIESGO EXTREMO",BL21)))</formula>
    </cfRule>
  </conditionalFormatting>
  <conditionalFormatting sqref="BL25">
    <cfRule type="containsText" dxfId="932" priority="106" operator="containsText" text="RIESGO EXTREMO">
      <formula>NOT(ISERROR(SEARCH("RIESGO EXTREMO",BL25)))</formula>
    </cfRule>
    <cfRule type="containsText" dxfId="931" priority="105" operator="containsText" text="RIESGO ALTO">
      <formula>NOT(ISERROR(SEARCH("RIESGO ALTO",BL25)))</formula>
    </cfRule>
    <cfRule type="containsText" dxfId="930" priority="104" operator="containsText" text="RIESGO MODERADO">
      <formula>NOT(ISERROR(SEARCH("RIESGO MODERADO",BL25)))</formula>
    </cfRule>
    <cfRule type="containsText" dxfId="929" priority="103" operator="containsText" text="RIESGO BAJO">
      <formula>NOT(ISERROR(SEARCH("RIESGO BAJO",BL25)))</formula>
    </cfRule>
  </conditionalFormatting>
  <conditionalFormatting sqref="BL29">
    <cfRule type="containsText" dxfId="928" priority="96" operator="containsText" text="RIESGO MODERADO">
      <formula>NOT(ISERROR(SEARCH("RIESGO MODERADO",BL29)))</formula>
    </cfRule>
    <cfRule type="containsText" dxfId="927" priority="97" operator="containsText" text="RIESGO ALTO">
      <formula>NOT(ISERROR(SEARCH("RIESGO ALTO",BL29)))</formula>
    </cfRule>
    <cfRule type="containsText" dxfId="926" priority="98" operator="containsText" text="RIESGO EXTREMO">
      <formula>NOT(ISERROR(SEARCH("RIESGO EXTREMO",BL29)))</formula>
    </cfRule>
    <cfRule type="containsText" dxfId="925" priority="95" operator="containsText" text="RIESGO BAJO">
      <formula>NOT(ISERROR(SEARCH("RIESGO BAJO",BL29)))</formula>
    </cfRule>
  </conditionalFormatting>
  <conditionalFormatting sqref="BL33">
    <cfRule type="containsText" dxfId="924" priority="90" operator="containsText" text="RIESGO EXTREMO">
      <formula>NOT(ISERROR(SEARCH("RIESGO EXTREMO",BL33)))</formula>
    </cfRule>
    <cfRule type="containsText" dxfId="923" priority="87" operator="containsText" text="RIESGO BAJO">
      <formula>NOT(ISERROR(SEARCH("RIESGO BAJO",BL33)))</formula>
    </cfRule>
    <cfRule type="containsText" dxfId="922" priority="88" operator="containsText" text="RIESGO MODERADO">
      <formula>NOT(ISERROR(SEARCH("RIESGO MODERADO",BL33)))</formula>
    </cfRule>
    <cfRule type="containsText" dxfId="921" priority="89" operator="containsText" text="RIESGO ALTO">
      <formula>NOT(ISERROR(SEARCH("RIESGO ALTO",BL33)))</formula>
    </cfRule>
  </conditionalFormatting>
  <conditionalFormatting sqref="BL37">
    <cfRule type="containsText" dxfId="920" priority="79" operator="containsText" text="RIESGO BAJO">
      <formula>NOT(ISERROR(SEARCH("RIESGO BAJO",BL37)))</formula>
    </cfRule>
    <cfRule type="containsText" dxfId="919" priority="80" operator="containsText" text="RIESGO MODERADO">
      <formula>NOT(ISERROR(SEARCH("RIESGO MODERADO",BL37)))</formula>
    </cfRule>
    <cfRule type="containsText" dxfId="918" priority="81" operator="containsText" text="RIESGO ALTO">
      <formula>NOT(ISERROR(SEARCH("RIESGO ALTO",BL37)))</formula>
    </cfRule>
    <cfRule type="containsText" dxfId="917" priority="82" operator="containsText" text="RIESGO EXTREMO">
      <formula>NOT(ISERROR(SEARCH("RIESGO EXTREMO",BL37)))</formula>
    </cfRule>
  </conditionalFormatting>
  <conditionalFormatting sqref="BL41">
    <cfRule type="containsText" dxfId="916" priority="72" operator="containsText" text="RIESGO MODERADO">
      <formula>NOT(ISERROR(SEARCH("RIESGO MODERADO",BL41)))</formula>
    </cfRule>
    <cfRule type="containsText" dxfId="915" priority="73" operator="containsText" text="RIESGO ALTO">
      <formula>NOT(ISERROR(SEARCH("RIESGO ALTO",BL41)))</formula>
    </cfRule>
    <cfRule type="containsText" dxfId="914" priority="74" operator="containsText" text="RIESGO EXTREMO">
      <formula>NOT(ISERROR(SEARCH("RIESGO EXTREMO",BL41)))</formula>
    </cfRule>
    <cfRule type="containsText" dxfId="913" priority="71" operator="containsText" text="RIESGO BAJO">
      <formula>NOT(ISERROR(SEARCH("RIESGO BAJO",BL41)))</formula>
    </cfRule>
  </conditionalFormatting>
  <conditionalFormatting sqref="BL45">
    <cfRule type="containsText" dxfId="912" priority="66" operator="containsText" text="RIESGO EXTREMO">
      <formula>NOT(ISERROR(SEARCH("RIESGO EXTREMO",BL45)))</formula>
    </cfRule>
    <cfRule type="containsText" dxfId="911" priority="65" operator="containsText" text="RIESGO ALTO">
      <formula>NOT(ISERROR(SEARCH("RIESGO ALTO",BL45)))</formula>
    </cfRule>
    <cfRule type="containsText" dxfId="910" priority="64" operator="containsText" text="RIESGO MODERADO">
      <formula>NOT(ISERROR(SEARCH("RIESGO MODERADO",BL45)))</formula>
    </cfRule>
    <cfRule type="containsText" dxfId="909" priority="63" operator="containsText" text="RIESGO BAJO">
      <formula>NOT(ISERROR(SEARCH("RIESGO BAJO",BL45)))</formula>
    </cfRule>
  </conditionalFormatting>
  <conditionalFormatting sqref="BL49">
    <cfRule type="containsText" dxfId="908" priority="56" operator="containsText" text="RIESGO MODERADO">
      <formula>NOT(ISERROR(SEARCH("RIESGO MODERADO",BL49)))</formula>
    </cfRule>
    <cfRule type="containsText" dxfId="907" priority="57" operator="containsText" text="RIESGO ALTO">
      <formula>NOT(ISERROR(SEARCH("RIESGO ALTO",BL49)))</formula>
    </cfRule>
    <cfRule type="containsText" dxfId="906" priority="58" operator="containsText" text="RIESGO EXTREMO">
      <formula>NOT(ISERROR(SEARCH("RIESGO EXTREMO",BL49)))</formula>
    </cfRule>
    <cfRule type="containsText" dxfId="905" priority="55" operator="containsText" text="RIESGO BAJO">
      <formula>NOT(ISERROR(SEARCH("RIESGO BAJO",BL49)))</formula>
    </cfRule>
  </conditionalFormatting>
  <conditionalFormatting sqref="BL53">
    <cfRule type="containsText" dxfId="904" priority="48" operator="containsText" text="RIESGO MODERADO">
      <formula>NOT(ISERROR(SEARCH("RIESGO MODERADO",BL53)))</formula>
    </cfRule>
    <cfRule type="containsText" dxfId="903" priority="50" operator="containsText" text="RIESGO EXTREMO">
      <formula>NOT(ISERROR(SEARCH("RIESGO EXTREMO",BL53)))</formula>
    </cfRule>
    <cfRule type="containsText" dxfId="902" priority="47" operator="containsText" text="RIESGO BAJO">
      <formula>NOT(ISERROR(SEARCH("RIESGO BAJO",BL53)))</formula>
    </cfRule>
    <cfRule type="containsText" dxfId="901" priority="49" operator="containsText" text="RIESGO ALTO">
      <formula>NOT(ISERROR(SEARCH("RIESGO ALTO",BL53)))</formula>
    </cfRule>
  </conditionalFormatting>
  <dataValidations count="1">
    <dataValidation type="list" allowBlank="1" showInputMessage="1" showErrorMessage="1" sqref="G17:G56" xr:uid="{9BC11880-806F-4BDD-810B-D14848E3B9D4}">
      <formula1>INDIRECT(F17)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8F18-ED3B-46FA-AA31-37AE27C96CDB}">
  <dimension ref="A1:BQ135"/>
  <sheetViews>
    <sheetView showGridLines="0" zoomScale="72" zoomScaleNormal="72" workbookViewId="0">
      <selection activeCell="A2" sqref="A2"/>
    </sheetView>
  </sheetViews>
  <sheetFormatPr baseColWidth="10" defaultColWidth="11.453125" defaultRowHeight="14.9" customHeight="1" zeroHeight="1" x14ac:dyDescent="0.35"/>
  <cols>
    <col min="1" max="1" width="21.81640625" style="198" customWidth="1"/>
    <col min="2" max="2" width="47.81640625" style="198" customWidth="1"/>
    <col min="3" max="3" width="22.81640625" style="198" customWidth="1"/>
    <col min="4" max="4" width="22.1796875" style="198" customWidth="1"/>
    <col min="5" max="5" width="59.54296875" style="198" customWidth="1"/>
    <col min="6" max="6" width="48.1796875" style="198" customWidth="1"/>
    <col min="7" max="9" width="19" style="198" customWidth="1"/>
    <col min="10" max="10" width="21.81640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81640625" style="198" customWidth="1"/>
    <col min="39" max="39" width="37.81640625" style="198" customWidth="1"/>
    <col min="40" max="40" width="16.453125" style="198" hidden="1" customWidth="1"/>
    <col min="41" max="41" width="15" style="198" customWidth="1"/>
    <col min="42" max="44" width="18.453125" style="198" customWidth="1"/>
    <col min="45" max="45" width="27.1796875" style="198" hidden="1" customWidth="1"/>
    <col min="46" max="46" width="15.81640625" style="198" customWidth="1"/>
    <col min="47" max="47" width="71.81640625" style="198" customWidth="1"/>
    <col min="48" max="48" width="35.81640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81640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ht="14.5"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9"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9"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186"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4"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53" customHeight="1" x14ac:dyDescent="0.3">
      <c r="A17" s="471">
        <v>1</v>
      </c>
      <c r="B17" s="474" t="s">
        <v>243</v>
      </c>
      <c r="C17" s="477" t="s">
        <v>244</v>
      </c>
      <c r="D17" s="478" t="s">
        <v>245</v>
      </c>
      <c r="E17" s="477" t="s">
        <v>5</v>
      </c>
      <c r="F17" s="462" t="s">
        <v>93</v>
      </c>
      <c r="G17" s="462" t="s">
        <v>94</v>
      </c>
      <c r="H17" s="481" t="s">
        <v>246</v>
      </c>
      <c r="I17" s="481" t="s">
        <v>247</v>
      </c>
      <c r="J17" s="481" t="s">
        <v>248</v>
      </c>
      <c r="K17" s="484" t="str">
        <f>CONCATENATE(H17," ",I17," ",J17)</f>
        <v xml:space="preserve"> Posibilidad de afectación reputacional
 por inoportunidad en la emisión de conceptos y solución de consultas debido a la  falta de seguimiento a la oportunidad en la emisión de conceptos y solución de consultas; a la   falta de competencia del recurso humano para la gestión del proceso;  o a la necesidad de profundización en el estudio, dada la complejidad del concepto a emitir.
</v>
      </c>
      <c r="L17" s="462" t="s">
        <v>98</v>
      </c>
      <c r="M17" s="462" t="s">
        <v>99</v>
      </c>
      <c r="N17" s="462" t="s">
        <v>100</v>
      </c>
      <c r="O17" s="462" t="s">
        <v>116</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600</v>
      </c>
      <c r="AM17" s="465"/>
      <c r="AN17" s="465" t="str">
        <f>IF(AM17="Rara vez",1,(IF(AM17="Improbable",2,(IF(AM17="Posible",3,IF(AM17="Probable",4,IF(AM17="Seguro",5,"Revisar")))))))</f>
        <v>Revisar</v>
      </c>
      <c r="AO17" s="452">
        <f>IF(E17="Corrupción",AN17,IF(AL17&lt;=2,1,IF(AL17&lt;=24,2,IF(AL17&lt;=500,3,IF(AL17&lt;=5000,4,IF(AL17&gt;5000,5,"Revisar"))))))</f>
        <v>4</v>
      </c>
      <c r="AP17" s="452" t="str">
        <f>IF(E17="Corrupción",(IF(AO17=1,"Rara Vez",IF(AO17=2,"Improbable",IF(AO17=3,"Posible",IF(AO17=4,"Probable",IF(AO17=5,"Seguro","Revisar")))))),IF(AO17=1,"Muy Baja",IF(AO17=2,"Baja",IF(AO17=3,"Media",IF(AO17=4,"Alta","Muy Alta")))))</f>
        <v>Alta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42</v>
      </c>
      <c r="AT17" s="446" t="str">
        <f>VLOOKUP(AS17,Datos!$I$37:$J$61,2,FALSE)</f>
        <v>MODERADO</v>
      </c>
      <c r="AU17" s="186" t="s">
        <v>249</v>
      </c>
      <c r="AV17" s="241" t="s">
        <v>250</v>
      </c>
      <c r="AW17" s="187" t="s">
        <v>251</v>
      </c>
      <c r="AX17" s="188" t="s">
        <v>104</v>
      </c>
      <c r="AY17" s="188" t="s">
        <v>105</v>
      </c>
      <c r="AZ17" s="188" t="s">
        <v>106</v>
      </c>
      <c r="BA17" s="188" t="s">
        <v>252</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49">
        <f>IF(ROUND(AO17-SUM(BE17:BE20),0)&lt;=0,1,ROUND(AO17-SUM(BE17:BE20),0))</f>
        <v>1</v>
      </c>
      <c r="BG17" s="452" t="str">
        <f>IF(E17="Corrupción",(IF(BF17=1,"Rara Vez",IF(BF17=2,"Improbable",IF(BF17=3,"Posible",IF(BF17=4,"Probable","Seguro"))))),IF(BF17=1,"Muy Baja",IF(BF17=2,"Baja",IF(BF17=3,"Media",IF(BF17=4,"Alta","Muy Alta")))))</f>
        <v>Muy Baja</v>
      </c>
      <c r="BH17" s="449">
        <f>ROUND(AQ17-SUM(BD17:BD20),0)</f>
        <v>2</v>
      </c>
      <c r="BI17" s="449" t="str">
        <f>IF(BH17=1,"Insignificante",IF(BH17=2,"Menor",IF(BH17=3,"Moderado",IF(BH17=4,"Mayor","Catastrófico"))))</f>
        <v>Menor</v>
      </c>
      <c r="BJ17" s="453">
        <f>_xlfn.NUMBERVALUE(CONCATENATE(BF17,BH17),"##")</f>
        <v>12</v>
      </c>
      <c r="BK17" s="456" t="str">
        <f>+VLOOKUP(BJ17,Datos!$I$37:$J$65,2,FALSE)</f>
        <v>BAJO</v>
      </c>
      <c r="BL17" s="459" t="s">
        <v>122</v>
      </c>
      <c r="BM17" s="189"/>
      <c r="BN17" s="185"/>
      <c r="BO17" s="185"/>
      <c r="BP17" s="185"/>
      <c r="BQ17" s="190"/>
    </row>
    <row r="18" spans="1:69" ht="160.5" customHeight="1"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192" t="s">
        <v>253</v>
      </c>
      <c r="AV18" s="242" t="s">
        <v>254</v>
      </c>
      <c r="AW18" s="193" t="s">
        <v>255</v>
      </c>
      <c r="AX18" s="194" t="s">
        <v>104</v>
      </c>
      <c r="AY18" s="194" t="s">
        <v>105</v>
      </c>
      <c r="AZ18" s="194" t="s">
        <v>106</v>
      </c>
      <c r="BA18" s="194" t="s">
        <v>129</v>
      </c>
      <c r="BB18" s="191" t="s">
        <v>108</v>
      </c>
      <c r="BC18" s="195">
        <f>IF(AX18=Datos!$C$63,Datos!$C$73,IF(AX18=Datos!$C$64,Datos!$C$74,IF(AX18=Datos!$C$65,Datos!$C$75,"Revisar")))+IF(AY18=Datos!$D$63,Datos!$D$73,IF(AY18=Datos!$D$64,Datos!$D$74,"Revisar"))+IF(AZ18=Datos!$E$63,Datos!$E$73,IF(AZ18=Datos!$E$64,Datos!$E$74,"Revisar"))+IF(BB18=Datos!$G$63,Datos!$G$73,IF(BB18=Datos!$G$64,Datos!$G$74,IF(BB18=Datos!$G$65,Datos!$G$75,"Revisar")))</f>
        <v>0.65</v>
      </c>
      <c r="BD18" s="195">
        <f>IF(AX18=Datos!$C$65,BC18,0)</f>
        <v>0</v>
      </c>
      <c r="BE18" s="195">
        <f>IF(OR(AX18=Datos!$C$63,AX18=Datos!$C$64),BC18,0)</f>
        <v>0.65</v>
      </c>
      <c r="BF18" s="450"/>
      <c r="BG18" s="450"/>
      <c r="BH18" s="450"/>
      <c r="BI18" s="450"/>
      <c r="BJ18" s="454"/>
      <c r="BK18" s="457"/>
      <c r="BL18" s="460"/>
      <c r="BM18" s="196"/>
      <c r="BN18" s="191"/>
      <c r="BO18" s="191"/>
      <c r="BP18" s="191"/>
      <c r="BQ18" s="197"/>
    </row>
    <row r="19" spans="1:69" ht="181.5" customHeight="1"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192" t="s">
        <v>256</v>
      </c>
      <c r="AV19" s="242" t="s">
        <v>254</v>
      </c>
      <c r="AW19" s="193" t="s">
        <v>257</v>
      </c>
      <c r="AX19" s="194" t="s">
        <v>104</v>
      </c>
      <c r="AY19" s="194" t="s">
        <v>105</v>
      </c>
      <c r="AZ19" s="194" t="s">
        <v>106</v>
      </c>
      <c r="BA19" s="194" t="s">
        <v>252</v>
      </c>
      <c r="BB19" s="191" t="s">
        <v>108</v>
      </c>
      <c r="BC19" s="195">
        <f>IF(AX19=Datos!$C$63,Datos!$C$73,IF(AX19=Datos!$C$64,Datos!$C$74,IF(AX19=Datos!$C$65,Datos!$C$75,"Revisar")))+IF(AY19=Datos!$D$63,Datos!$D$73,IF(AY19=Datos!$D$64,Datos!$D$74,"Revisar"))+IF(AZ19=Datos!$E$63,Datos!$E$73,IF(AZ19=Datos!$E$64,Datos!$E$74,"Revisar"))+IF(BB19=Datos!$G$63,Datos!$G$73,IF(BB19=Datos!$G$64,Datos!$G$74,IF(BB19=Datos!$G$65,Datos!$G$75,"Revisar")))</f>
        <v>0.65</v>
      </c>
      <c r="BD19" s="195">
        <f>IF(AX19=Datos!$C$65,BC19,0)</f>
        <v>0</v>
      </c>
      <c r="BE19" s="195">
        <f>IF(OR(AX19=Datos!$C$63,AX19=Datos!$C$64),BC19,0)</f>
        <v>0.65</v>
      </c>
      <c r="BF19" s="450"/>
      <c r="BG19" s="450"/>
      <c r="BH19" s="450"/>
      <c r="BI19" s="450"/>
      <c r="BJ19" s="454"/>
      <c r="BK19" s="457"/>
      <c r="BL19" s="460"/>
      <c r="BM19" s="243"/>
      <c r="BN19" s="200"/>
      <c r="BO19" s="200"/>
      <c r="BP19" s="200"/>
      <c r="BQ19" s="201"/>
    </row>
    <row r="20" spans="1:69" ht="157.4" customHeight="1" thickBot="1" x14ac:dyDescent="0.4">
      <c r="A20" s="473"/>
      <c r="B20" s="476"/>
      <c r="C20" s="461"/>
      <c r="D20" s="480"/>
      <c r="E20" s="461"/>
      <c r="F20" s="464"/>
      <c r="G20" s="464"/>
      <c r="H20" s="483"/>
      <c r="I20" s="483"/>
      <c r="J20" s="483"/>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42"/>
      <c r="AS20" s="445"/>
      <c r="AT20" s="448"/>
      <c r="AU20" s="244" t="s">
        <v>258</v>
      </c>
      <c r="AV20" s="193" t="s">
        <v>254</v>
      </c>
      <c r="AW20" s="193" t="s">
        <v>259</v>
      </c>
      <c r="AX20" s="205" t="s">
        <v>104</v>
      </c>
      <c r="AY20" s="205" t="s">
        <v>105</v>
      </c>
      <c r="AZ20" s="205" t="s">
        <v>106</v>
      </c>
      <c r="BA20" s="205" t="s">
        <v>148</v>
      </c>
      <c r="BB20" s="202" t="s">
        <v>108</v>
      </c>
      <c r="BC20" s="206">
        <f>IF(AX20=Datos!$C$63,Datos!$C$73,IF(AX20=Datos!$C$64,Datos!$C$74,IF(AX20=Datos!$C$65,Datos!$C$75,"Revisar")))+IF(AY20=Datos!$D$63,Datos!$D$73,IF(AY20=Datos!$D$64,Datos!$D$74,"Revisar"))+IF(AZ20=Datos!$E$63,Datos!$E$73,IF(AZ20=Datos!$E$64,Datos!$E$74,"Revisar"))+IF(BB20=Datos!$G$63,Datos!$G$73,IF(BB20=Datos!$G$64,Datos!$G$74,IF(BB20=Datos!$G$65,Datos!$G$75,"Revisar")))</f>
        <v>0.65</v>
      </c>
      <c r="BD20" s="206">
        <f>IF(AX20=Datos!$C$65,BC20,0)</f>
        <v>0</v>
      </c>
      <c r="BE20" s="206">
        <f>IF(OR(AX20=Datos!$C$63,AX20=Datos!$C$64),BC20,0)</f>
        <v>0.65</v>
      </c>
      <c r="BF20" s="451"/>
      <c r="BG20" s="451"/>
      <c r="BH20" s="451"/>
      <c r="BI20" s="451"/>
      <c r="BJ20" s="455"/>
      <c r="BK20" s="458"/>
      <c r="BL20" s="461"/>
      <c r="BM20" s="207"/>
      <c r="BN20" s="207"/>
      <c r="BO20" s="207"/>
      <c r="BP20" s="207"/>
      <c r="BQ20" s="208"/>
    </row>
    <row r="21" spans="1:69" s="138" customFormat="1" ht="263.25" customHeight="1" x14ac:dyDescent="0.3">
      <c r="A21" s="471">
        <v>2</v>
      </c>
      <c r="B21" s="474" t="s">
        <v>243</v>
      </c>
      <c r="C21" s="477" t="s">
        <v>244</v>
      </c>
      <c r="D21" s="478" t="s">
        <v>245</v>
      </c>
      <c r="E21" s="477" t="s">
        <v>5</v>
      </c>
      <c r="F21" s="462" t="s">
        <v>93</v>
      </c>
      <c r="G21" s="462" t="s">
        <v>94</v>
      </c>
      <c r="H21" s="481" t="s">
        <v>260</v>
      </c>
      <c r="I21" s="481" t="s">
        <v>261</v>
      </c>
      <c r="J21" s="481" t="s">
        <v>262</v>
      </c>
      <c r="K21" s="484" t="str">
        <f>CONCATENATE(H21," ",I21," ",J21)</f>
        <v>Posibilidad de afectación operacional y reputacional  por inconsistencia técnica en la regulación contable expedida y conceptos emitidos a causa de la complejidad de los temas a regular o los conceptos a emitir; o que el recurso humano no cuente   con las competencias necesarias; o que se omitan las observaciones de las partes interesadas en la elaboración de normas.</v>
      </c>
      <c r="L21" s="462" t="s">
        <v>98</v>
      </c>
      <c r="M21" s="462" t="s">
        <v>99</v>
      </c>
      <c r="N21" s="462" t="s">
        <v>116</v>
      </c>
      <c r="O21" s="462" t="s">
        <v>116</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411</v>
      </c>
      <c r="AM21" s="465"/>
      <c r="AN21" s="465" t="str">
        <f t="shared" ref="AN21" si="0">IF(AM21="Rara vez",1,(IF(AM21="Improbable",2,(IF(AM21="Posible",3,IF(AM21="Probable",4,IF(AM21="Seguro",5,"Revisar")))))))</f>
        <v>Revisar</v>
      </c>
      <c r="AO21" s="452">
        <f t="shared" ref="AO21" si="1">IF(E21="Corrupción",AN21,IF(AL21&lt;=2,1,IF(AL21&lt;=24,2,IF(AL21&lt;=500,3,IF(AL21&lt;=5000,4,IF(AL21&gt;5000,5,"Revisar"))))))</f>
        <v>3</v>
      </c>
      <c r="AP21" s="452" t="str">
        <f t="shared" ref="AP21" si="2">IF(E21="Corrupción",(IF(AO21=1,"Rara Vez",IF(AO21=2,"Improbable",IF(AO21=3,"Posible",IF(AO21=4,"Probable",IF(AO21=5,"Seguro","Revisar")))))),IF(AO21=1,"Muy Baja",IF(AO21=2,"Baja",IF(AO21=3,"Media",IF(AO21=4,"Alta","Muy Alta")))))</f>
        <v>Media</v>
      </c>
      <c r="AQ21" s="452">
        <f>IF(E21="Corrupción",AJ21,(ROUND(((VLOOKUP(M21,Datos!$B$25:$C$29,2,FALSE)*Datos!$B$32)+(VLOOKUP(N21,Datos!$B$25:$C$29,2,FALSE)*Datos!$C$32)+(VLOOKUP(O21,Datos!$B$25:$C$29,2,FALSE)*Datos!$D$32))*5,0)))</f>
        <v>2</v>
      </c>
      <c r="AR21" s="440" t="str">
        <f>IF(AQ21=1,"Insignificante",IF(AQ21=2,"Menor",IF(AQ21=3,"Moderado",IF(AQ21=4,"Mayor","Catastrófico"))))</f>
        <v>Menor</v>
      </c>
      <c r="AS21" s="443">
        <f>_xlfn.NUMBERVALUE(CONCATENATE(AO21,AQ21),"##")</f>
        <v>32</v>
      </c>
      <c r="AT21" s="446" t="str">
        <f>VLOOKUP(AS21,Datos!$I$37:$J$61,2,FALSE)</f>
        <v>MODERADO</v>
      </c>
      <c r="AU21" s="186" t="s">
        <v>263</v>
      </c>
      <c r="AV21" s="187" t="s">
        <v>264</v>
      </c>
      <c r="AW21" s="187" t="s">
        <v>265</v>
      </c>
      <c r="AX21" s="188" t="s">
        <v>104</v>
      </c>
      <c r="AY21" s="188" t="s">
        <v>105</v>
      </c>
      <c r="AZ21" s="188" t="s">
        <v>106</v>
      </c>
      <c r="BA21" s="188" t="s">
        <v>107</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0.65</v>
      </c>
      <c r="BD21" s="145">
        <f>IF(AX21=Datos!$C$65,BC21,0)</f>
        <v>0</v>
      </c>
      <c r="BE21" s="145">
        <f>IF(OR(AX21=Datos!$C$63,AX21=Datos!$C$64),BC21,0)</f>
        <v>0.65</v>
      </c>
      <c r="BF21" s="449">
        <f>IF(ROUND(AO21-SUM(BE21:BE24),0)&lt;=0,1,ROUND(AO21-SUM(BE21:BE24),0))</f>
        <v>1</v>
      </c>
      <c r="BG21" s="452" t="str">
        <f>IF(E21="Corrupción",(IF(BF21=1,"Rara Vez",IF(BF21=2,"Improbable",IF(BF21=3,"Posible",IF(BF21=4,"Probable","Seguro"))))),IF(BF21=1,"Muy Baja",IF(BF21=2,"Baja",IF(BF21=3,"Media",IF(BF21=4,"Alta","Muy Alta")))))</f>
        <v>Muy Baja</v>
      </c>
      <c r="BH21" s="449">
        <f>ROUND(AQ21-SUM(BD21:BD24),0)</f>
        <v>2</v>
      </c>
      <c r="BI21" s="449" t="str">
        <f>IF(BH21=1,"Insignificante",IF(BH21=2,"Menor",IF(BH21=3,"Moderado",IF(BH21=4,"Mayor","Catastrófico"))))</f>
        <v>Menor</v>
      </c>
      <c r="BJ21" s="453">
        <f>_xlfn.NUMBERVALUE(CONCATENATE(BF21,BH21),"##")</f>
        <v>12</v>
      </c>
      <c r="BK21" s="456" t="str">
        <f>+VLOOKUP(BJ21,Datos!$I$37:$J$65,2,FALSE)</f>
        <v>BAJO</v>
      </c>
      <c r="BL21" s="459" t="s">
        <v>122</v>
      </c>
      <c r="BM21" s="189"/>
      <c r="BN21" s="185"/>
      <c r="BO21" s="185"/>
      <c r="BP21" s="185"/>
      <c r="BQ21" s="190"/>
    </row>
    <row r="22" spans="1:69" ht="208.5" customHeight="1" x14ac:dyDescent="0.35">
      <c r="A22" s="472"/>
      <c r="B22" s="475"/>
      <c r="C22" s="460"/>
      <c r="D22" s="479"/>
      <c r="E22" s="460"/>
      <c r="F22" s="463"/>
      <c r="G22" s="463"/>
      <c r="H22" s="482"/>
      <c r="I22" s="482"/>
      <c r="J22" s="482"/>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41"/>
      <c r="AS22" s="444"/>
      <c r="AT22" s="447"/>
      <c r="AU22" s="219" t="s">
        <v>266</v>
      </c>
      <c r="AV22" s="193" t="s">
        <v>267</v>
      </c>
      <c r="AW22" s="193" t="s">
        <v>255</v>
      </c>
      <c r="AX22" s="194" t="s">
        <v>104</v>
      </c>
      <c r="AY22" s="194" t="s">
        <v>105</v>
      </c>
      <c r="AZ22" s="194" t="s">
        <v>106</v>
      </c>
      <c r="BA22" s="191" t="s">
        <v>129</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0.65</v>
      </c>
      <c r="BD22" s="195">
        <f>IF(AX22=Datos!$C$65,BC22,0)</f>
        <v>0</v>
      </c>
      <c r="BE22" s="195">
        <f>IF(OR(AX22=Datos!$C$63,AX22=Datos!$C$64),BC22,0)</f>
        <v>0.65</v>
      </c>
      <c r="BF22" s="450"/>
      <c r="BG22" s="450"/>
      <c r="BH22" s="450"/>
      <c r="BI22" s="450"/>
      <c r="BJ22" s="454"/>
      <c r="BK22" s="457"/>
      <c r="BL22" s="460"/>
      <c r="BM22" s="196"/>
      <c r="BN22" s="191"/>
      <c r="BO22" s="191"/>
      <c r="BP22" s="191"/>
      <c r="BQ22" s="197"/>
    </row>
    <row r="23" spans="1:69" ht="159.65" customHeight="1" x14ac:dyDescent="0.35">
      <c r="A23" s="472"/>
      <c r="B23" s="475"/>
      <c r="C23" s="460"/>
      <c r="D23" s="479"/>
      <c r="E23" s="460"/>
      <c r="F23" s="463"/>
      <c r="G23" s="463"/>
      <c r="H23" s="482"/>
      <c r="I23" s="482"/>
      <c r="J23" s="482"/>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41"/>
      <c r="AS23" s="444"/>
      <c r="AT23" s="447"/>
      <c r="AU23" s="219" t="s">
        <v>268</v>
      </c>
      <c r="AV23" s="193" t="s">
        <v>269</v>
      </c>
      <c r="AW23" s="193" t="s">
        <v>270</v>
      </c>
      <c r="AX23" s="194" t="s">
        <v>104</v>
      </c>
      <c r="AY23" s="194" t="s">
        <v>105</v>
      </c>
      <c r="AZ23" s="194" t="s">
        <v>106</v>
      </c>
      <c r="BA23" s="194" t="s">
        <v>107</v>
      </c>
      <c r="BB23" s="191" t="s">
        <v>108</v>
      </c>
      <c r="BC23" s="195">
        <f>IF(AX23=Datos!$C$63,Datos!$C$73,IF(AX23=Datos!$C$64,Datos!$C$74,IF(AX23=Datos!$C$65,Datos!$C$75,"Revisar")))+IF(AY23=Datos!$D$63,Datos!$D$73,IF(AY23=Datos!$D$64,Datos!$D$74,"Revisar"))+IF(AZ23=Datos!$E$63,Datos!$E$73,IF(AZ23=Datos!$E$64,Datos!$E$74,"Revisar"))+IF(BB23=Datos!$G$63,Datos!$G$73,IF(BB23=Datos!$G$64,Datos!$G$74,IF(BB23=Datos!$G$65,Datos!$G$75,"Revisar")))</f>
        <v>0.65</v>
      </c>
      <c r="BD23" s="195">
        <f>IF(AX23=Datos!$C$65,BC23,0)</f>
        <v>0</v>
      </c>
      <c r="BE23" s="195">
        <f>IF(OR(AX23=Datos!$C$63,AX23=Datos!$C$64),BC23,0)</f>
        <v>0.65</v>
      </c>
      <c r="BF23" s="450"/>
      <c r="BG23" s="450"/>
      <c r="BH23" s="450"/>
      <c r="BI23" s="450"/>
      <c r="BJ23" s="454"/>
      <c r="BK23" s="457"/>
      <c r="BL23" s="460"/>
      <c r="BM23" s="200"/>
      <c r="BN23" s="200"/>
      <c r="BO23" s="200"/>
      <c r="BP23" s="200"/>
      <c r="BQ23" s="201"/>
    </row>
    <row r="24" spans="1:69" ht="48" customHeight="1" thickBot="1" x14ac:dyDescent="0.4">
      <c r="A24" s="473"/>
      <c r="B24" s="476"/>
      <c r="C24" s="461"/>
      <c r="D24" s="480"/>
      <c r="E24" s="461"/>
      <c r="F24" s="464"/>
      <c r="G24" s="464"/>
      <c r="H24" s="483"/>
      <c r="I24" s="483"/>
      <c r="J24" s="483"/>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42"/>
      <c r="AS24" s="445"/>
      <c r="AT24" s="448"/>
      <c r="AU24" s="203"/>
      <c r="AV24" s="204"/>
      <c r="AW24" s="204"/>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138" customFormat="1" ht="172.4" customHeight="1" x14ac:dyDescent="0.3">
      <c r="A25" s="471">
        <v>3</v>
      </c>
      <c r="B25" s="474" t="s">
        <v>243</v>
      </c>
      <c r="C25" s="477" t="s">
        <v>244</v>
      </c>
      <c r="D25" s="478" t="s">
        <v>245</v>
      </c>
      <c r="E25" s="477" t="s">
        <v>5</v>
      </c>
      <c r="F25" s="462" t="s">
        <v>93</v>
      </c>
      <c r="G25" s="462" t="s">
        <v>94</v>
      </c>
      <c r="H25" s="481" t="s">
        <v>271</v>
      </c>
      <c r="I25" s="481" t="s">
        <v>272</v>
      </c>
      <c r="J25" s="481" t="s">
        <v>273</v>
      </c>
      <c r="K25" s="484" t="str">
        <f>CONCATENATE(H25," ",I25," ",J25)</f>
        <v>Posibilidad de riesgo reputacional  por inoportunidad en la publicación del Régimen de Contabilidad Pública actualizado debido a falta de seguimiento de las actividades para actualizar el  Régimen de Contabilidad Pública con  las normas expedidas y los conceptos emitidos.</v>
      </c>
      <c r="L25" s="462" t="s">
        <v>98</v>
      </c>
      <c r="M25" s="462" t="s">
        <v>99</v>
      </c>
      <c r="N25" s="462" t="s">
        <v>100</v>
      </c>
      <c r="O25" s="462" t="s">
        <v>116</v>
      </c>
      <c r="P25" s="462"/>
      <c r="Q25" s="462"/>
      <c r="R25" s="462"/>
      <c r="S25" s="462"/>
      <c r="T25" s="462"/>
      <c r="U25" s="462"/>
      <c r="V25" s="462"/>
      <c r="W25" s="462"/>
      <c r="X25" s="462"/>
      <c r="Y25" s="462"/>
      <c r="Z25" s="462"/>
      <c r="AA25" s="462"/>
      <c r="AB25" s="462"/>
      <c r="AC25" s="462"/>
      <c r="AD25" s="462"/>
      <c r="AE25" s="462"/>
      <c r="AF25" s="462"/>
      <c r="AG25" s="462"/>
      <c r="AH25" s="462"/>
      <c r="AI25" s="465">
        <f>COUNTIF(P25:AH28,"Si")</f>
        <v>0</v>
      </c>
      <c r="AJ25" s="468">
        <f>IF((COUNTIF(O25:AH28,"Si"))&lt;=0,0,(IF((COUNTIF(O25:AH28,"Si"))&lt;=5,3,(IF(COUNTIF(O25:AH28,"Si")&lt;=11,4,5)))))</f>
        <v>0</v>
      </c>
      <c r="AK25" s="468">
        <f>IF((COUNTIF(O25:AH28,"Si"))&lt;=0,0,(IF((COUNTIF(O25:AH28,"Si"))&lt;=5,"MODERADO",(IF(COUNTIF(O25:AH28,"Si")&lt;=11,"ALTO","EXTREMO")))))</f>
        <v>0</v>
      </c>
      <c r="AL25" s="465">
        <v>4</v>
      </c>
      <c r="AM25" s="465"/>
      <c r="AN25" s="465" t="str">
        <f t="shared" ref="AN25" si="3">IF(AM25="Rara vez",1,(IF(AM25="Improbable",2,(IF(AM25="Posible",3,IF(AM25="Probable",4,IF(AM25="Seguro",5,"Revisar")))))))</f>
        <v>Revisar</v>
      </c>
      <c r="AO25" s="452">
        <f t="shared" ref="AO25" si="4">IF(E25="Corrupción",AN25,IF(AL25&lt;=2,1,IF(AL25&lt;=24,2,IF(AL25&lt;=500,3,IF(AL25&lt;=5000,4,IF(AL25&gt;5000,5,"Revisar"))))))</f>
        <v>2</v>
      </c>
      <c r="AP25" s="452" t="str">
        <f t="shared" ref="AP25" si="5">IF(E25="Corrupción",(IF(AO25=1,"Rara Vez",IF(AO25=2,"Improbable",IF(AO25=3,"Posible",IF(AO25=4,"Probable",IF(AO25=5,"Seguro","Revisar")))))),IF(AO25=1,"Muy Baja",IF(AO25=2,"Baja",IF(AO25=3,"Media",IF(AO25=4,"Alta","Muy Alta")))))</f>
        <v>Baja</v>
      </c>
      <c r="AQ25" s="452">
        <f>IF(E25="Corrupción",AJ25,(ROUND(((VLOOKUP(M25,Datos!$B$25:$C$29,2,FALSE)*Datos!$B$32)+(VLOOKUP(N25,Datos!$B$25:$C$29,2,FALSE)*Datos!$C$32)+(VLOOKUP(O25,Datos!$B$25:$C$29,2,FALSE)*Datos!$D$32))*5,0)))</f>
        <v>2</v>
      </c>
      <c r="AR25" s="440" t="str">
        <f>IF(AQ25=1,"Insignificante",IF(AQ25=2,"Menor",IF(AQ25=3,"Moderado",IF(AQ25=4,"Mayor","Catastrófico"))))</f>
        <v>Menor</v>
      </c>
      <c r="AS25" s="443">
        <f>_xlfn.NUMBERVALUE(CONCATENATE(AO25,AQ25),"##")</f>
        <v>22</v>
      </c>
      <c r="AT25" s="446" t="str">
        <f>VLOOKUP(AS25,Datos!$I$37:$J$61,2,FALSE)</f>
        <v>MODERADO</v>
      </c>
      <c r="AU25" s="186" t="s">
        <v>274</v>
      </c>
      <c r="AV25" s="187" t="s">
        <v>275</v>
      </c>
      <c r="AW25" s="187" t="s">
        <v>276</v>
      </c>
      <c r="AX25" s="188" t="s">
        <v>104</v>
      </c>
      <c r="AY25" s="188" t="s">
        <v>105</v>
      </c>
      <c r="AZ25" s="188" t="s">
        <v>106</v>
      </c>
      <c r="BA25" s="188" t="s">
        <v>185</v>
      </c>
      <c r="BB25" s="185" t="s">
        <v>108</v>
      </c>
      <c r="BC25" s="145">
        <f>IF(AX25=Datos!$C$63,Datos!$C$73,IF(AX25=Datos!$C$64,Datos!$C$74,IF(AX25=Datos!$C$65,Datos!$C$75,"Revisar")))+IF(AY25=Datos!$D$63,Datos!$D$73,IF(AY25=Datos!$D$64,Datos!$D$74,"Revisar"))+IF(AZ25=Datos!$E$63,Datos!$E$73,IF(AZ25=Datos!$E$64,Datos!$E$74,"Revisar"))+IF(BB25=Datos!$G$63,Datos!$G$73,IF(BB25=Datos!$G$64,Datos!$G$74,IF(BB25=Datos!$G$65,Datos!$G$75,"Revisar")))</f>
        <v>0.65</v>
      </c>
      <c r="BD25" s="145">
        <f>IF(AX25=Datos!$C$65,BC25,0)</f>
        <v>0</v>
      </c>
      <c r="BE25" s="145">
        <f>IF(OR(AX25=Datos!$C$63,AX25=Datos!$C$64),BC25,0)</f>
        <v>0.65</v>
      </c>
      <c r="BF25" s="449">
        <f>IF(ROUND(AO25-SUM(BE25:BE28),0)&lt;=0,1,ROUND(AO25-SUM(BE25:BE28),0))</f>
        <v>1</v>
      </c>
      <c r="BG25" s="452" t="str">
        <f>IF(E25="Corrupción",(IF(BF25=1,"Rara Vez",IF(BF25=2,"Improbable",IF(BF25=3,"Posible",IF(BF25=4,"Probable","Seguro"))))),IF(BF25=1,"Muy Baja",IF(BF25=2,"Baja",IF(BF25=3,"Media",IF(BF25=4,"Alta","Muy Alta")))))</f>
        <v>Muy Baja</v>
      </c>
      <c r="BH25" s="449">
        <f>ROUND(AQ25-SUM(BD25:BD28),0)</f>
        <v>2</v>
      </c>
      <c r="BI25" s="449" t="str">
        <f>IF(BH25=1,"Insignificante",IF(BH25=2,"Menor",IF(BH25=3,"Moderado",IF(BH25=4,"Mayor","Catastrófico"))))</f>
        <v>Menor</v>
      </c>
      <c r="BJ25" s="453">
        <f>_xlfn.NUMBERVALUE(CONCATENATE(BF25,BH25),"##")</f>
        <v>12</v>
      </c>
      <c r="BK25" s="456" t="str">
        <f>+VLOOKUP(BJ25,Datos!$I$37:$J$65,2,FALSE)</f>
        <v>BAJO</v>
      </c>
      <c r="BL25" s="459" t="s">
        <v>122</v>
      </c>
      <c r="BM25" s="189"/>
      <c r="BN25" s="185"/>
      <c r="BO25" s="185"/>
      <c r="BP25" s="185"/>
      <c r="BQ25" s="190"/>
    </row>
    <row r="26" spans="1:69" ht="23.15" customHeight="1"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c r="AV26" s="245"/>
      <c r="AW26" s="245"/>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20.5" customHeight="1"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20.5" customHeight="1"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215.15" customHeight="1" x14ac:dyDescent="0.3">
      <c r="A29" s="471">
        <v>4</v>
      </c>
      <c r="B29" s="474" t="s">
        <v>243</v>
      </c>
      <c r="C29" s="477" t="s">
        <v>244</v>
      </c>
      <c r="D29" s="478" t="s">
        <v>245</v>
      </c>
      <c r="E29" s="477" t="s">
        <v>5</v>
      </c>
      <c r="F29" s="462" t="s">
        <v>93</v>
      </c>
      <c r="G29" s="462" t="s">
        <v>94</v>
      </c>
      <c r="H29" s="481" t="s">
        <v>142</v>
      </c>
      <c r="I29" s="481" t="s">
        <v>277</v>
      </c>
      <c r="J29" s="481" t="s">
        <v>278</v>
      </c>
      <c r="K29" s="484" t="str">
        <f>CONCATENATE(H29," ",I29," ",J29)</f>
        <v>Posibilidad de afectación operacional y reputacional por desacierto en la formulación del Plan Nacional de Capacitación  debido a que el Plan no responda a las necesidades de capacitación de los clientes internos y externos</v>
      </c>
      <c r="L29" s="462" t="s">
        <v>98</v>
      </c>
      <c r="M29" s="462" t="s">
        <v>99</v>
      </c>
      <c r="N29" s="462" t="s">
        <v>116</v>
      </c>
      <c r="O29" s="462" t="s">
        <v>116</v>
      </c>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v>1</v>
      </c>
      <c r="AM29" s="465"/>
      <c r="AN29" s="465" t="str">
        <f t="shared" ref="AN29" si="6">IF(AM29="Rara vez",1,(IF(AM29="Improbable",2,(IF(AM29="Posible",3,IF(AM29="Probable",4,IF(AM29="Seguro",5,"Revisar")))))))</f>
        <v>Revisar</v>
      </c>
      <c r="AO29" s="452">
        <f t="shared" ref="AO29" si="7">IF(E29="Corrupción",AN29,IF(AL29&lt;=2,1,IF(AL29&lt;=24,2,IF(AL29&lt;=500,3,IF(AL29&lt;=5000,4,IF(AL29&gt;5000,5,"Revisar"))))))</f>
        <v>1</v>
      </c>
      <c r="AP29" s="452" t="str">
        <f t="shared" ref="AP29" si="8">IF(E29="Corrupción",(IF(AO29=1,"Rara Vez",IF(AO29=2,"Improbable",IF(AO29=3,"Posible",IF(AO29=4,"Probable",IF(AO29=5,"Seguro","Revisar")))))),IF(AO29=1,"Muy Baja",IF(AO29=2,"Baja",IF(AO29=3,"Media",IF(AO29=4,"Alta","Muy Alta")))))</f>
        <v>Muy Baja</v>
      </c>
      <c r="AQ29" s="452">
        <f>IF(E29="Corrupción",AJ29,(ROUND(((VLOOKUP(M29,Datos!$B$25:$C$29,2,FALSE)*Datos!$B$32)+(VLOOKUP(N29,Datos!$B$25:$C$29,2,FALSE)*Datos!$C$32)+(VLOOKUP(O29,Datos!$B$25:$C$29,2,FALSE)*Datos!$D$32))*5,0)))</f>
        <v>2</v>
      </c>
      <c r="AR29" s="440" t="str">
        <f>IF(AQ29=1,"Insignificante",IF(AQ29=2,"Menor",IF(AQ29=3,"Moderado",IF(AQ29=4,"Mayor","Catastrófico"))))</f>
        <v>Menor</v>
      </c>
      <c r="AS29" s="443">
        <f>_xlfn.NUMBERVALUE(CONCATENATE(AO29,AQ29),"##")</f>
        <v>12</v>
      </c>
      <c r="AT29" s="446" t="str">
        <f>VLOOKUP(AS29,Datos!$I$37:$J$61,2,FALSE)</f>
        <v>BAJO</v>
      </c>
      <c r="AU29" s="186" t="s">
        <v>279</v>
      </c>
      <c r="AV29" s="187" t="s">
        <v>280</v>
      </c>
      <c r="AW29" s="187" t="s">
        <v>281</v>
      </c>
      <c r="AX29" s="188" t="s">
        <v>104</v>
      </c>
      <c r="AY29" s="188" t="s">
        <v>105</v>
      </c>
      <c r="AZ29" s="188" t="s">
        <v>106</v>
      </c>
      <c r="BA29" s="188" t="s">
        <v>121</v>
      </c>
      <c r="BB29" s="185" t="s">
        <v>108</v>
      </c>
      <c r="BC29" s="145">
        <f>IF(AX29=Datos!$C$63,Datos!$C$73,IF(AX29=Datos!$C$64,Datos!$C$74,IF(AX29=Datos!$C$65,Datos!$C$75,"Revisar")))+IF(AY29=Datos!$D$63,Datos!$D$73,IF(AY29=Datos!$D$64,Datos!$D$74,"Revisar"))+IF(AZ29=Datos!$E$63,Datos!$E$73,IF(AZ29=Datos!$E$64,Datos!$E$74,"Revisar"))+IF(BB29=Datos!$G$63,Datos!$G$73,IF(BB29=Datos!$G$64,Datos!$G$74,IF(BB29=Datos!$G$65,Datos!$G$75,"Revisar")))</f>
        <v>0.65</v>
      </c>
      <c r="BD29" s="145">
        <f>IF(AX29=Datos!$C$65,BC29,0)</f>
        <v>0</v>
      </c>
      <c r="BE29" s="145">
        <f>IF(OR(AX29=Datos!$C$63,AX29=Datos!$C$64),BC29,0)</f>
        <v>0.65</v>
      </c>
      <c r="BF29" s="449">
        <f>IF(ROUND(AO29-SUM(BE29:BE32),0)&lt;=0,1,ROUND(AO29-SUM(BE29:BE32),0))</f>
        <v>1</v>
      </c>
      <c r="BG29" s="452" t="str">
        <f>IF(E29="Corrupción",(IF(BF29=1,"Rara Vez",IF(BF29=2,"Improbable",IF(BF29=3,"Posible",IF(BF29=4,"Probable","Seguro"))))),IF(BF29=1,"Muy Baja",IF(BF29=2,"Baja",IF(BF29=3,"Media",IF(BF29=4,"Alta","Muy Alta")))))</f>
        <v>Muy Baja</v>
      </c>
      <c r="BH29" s="449">
        <f>ROUND(AQ29-SUM(BD29:BD32),0)</f>
        <v>2</v>
      </c>
      <c r="BI29" s="449" t="str">
        <f>IF(BH29=1,"Insignificante",IF(BH29=2,"Menor",IF(BH29=3,"Moderado",IF(BH29=4,"Mayor","Catastrófico"))))</f>
        <v>Menor</v>
      </c>
      <c r="BJ29" s="453">
        <f>_xlfn.NUMBERVALUE(CONCATENATE(BF29,BH29),"##")</f>
        <v>12</v>
      </c>
      <c r="BK29" s="456" t="str">
        <f>+VLOOKUP(BJ29,Datos!$I$37:$J$65,2,FALSE)</f>
        <v>BAJO</v>
      </c>
      <c r="BL29" s="459" t="s">
        <v>122</v>
      </c>
      <c r="BM29" s="189"/>
      <c r="BN29" s="185"/>
      <c r="BO29" s="185"/>
      <c r="BP29" s="185"/>
      <c r="BQ29" s="190"/>
    </row>
    <row r="30" spans="1:69" ht="92.25"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96.75"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9">IF(AM33="Rara vez",1,(IF(AM33="Improbable",2,(IF(AM33="Posible",3,IF(AM33="Probable",4,IF(AM33="Seguro",5,"Revisar")))))))</f>
        <v>Revisar</v>
      </c>
      <c r="AO33" s="452">
        <f t="shared" ref="AO33" si="10">IF(E33="Corrupción",AN33,IF(AL33&lt;=2,1,IF(AL33&lt;=24,2,IF(AL33&lt;=500,3,IF(AL33&lt;=5000,4,IF(AL33&gt;5000,5,"Revisar"))))))</f>
        <v>1</v>
      </c>
      <c r="AP33" s="452" t="str">
        <f t="shared" ref="AP33" si="11">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5" spans="1:69" ht="15" hidden="1" customHeight="1" x14ac:dyDescent="0.35"/>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sheetData>
  <sheetProtection algorithmName="SHA-512" hashValue="pxKSvbq0+UHHgizYagWQ8RO0Jy9zatb8K3Tvir3PSd0mNc9glnaMkUudfk27GDYf4Ycwfq/ndrX81CC2hYY3KA==" saltValue="burs1yHcDjQ+W35hOf3vUQ==" spinCount="100000" sheet="1" formatCells="0" formatColumns="0" formatRows="0"/>
  <mergeCells count="499">
    <mergeCell ref="BH49:BH52"/>
    <mergeCell ref="BI49:BI52"/>
    <mergeCell ref="BJ49:BJ52"/>
    <mergeCell ref="BK49:BK52"/>
    <mergeCell ref="BL49:BL52"/>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BJ45:BJ48"/>
    <mergeCell ref="BK45:BK48"/>
    <mergeCell ref="BL45:BL48"/>
    <mergeCell ref="AP45:AP48"/>
    <mergeCell ref="AQ45:AQ48"/>
    <mergeCell ref="AR45:AR48"/>
    <mergeCell ref="AS45:AS48"/>
    <mergeCell ref="AT45:AT48"/>
    <mergeCell ref="BF45:BF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2 BG17:BG52">
    <cfRule type="cellIs" dxfId="900" priority="1" operator="equal">
      <formula>"Seguro"</formula>
    </cfRule>
    <cfRule type="cellIs" dxfId="899" priority="2" operator="equal">
      <formula>"Probable"</formula>
    </cfRule>
    <cfRule type="cellIs" dxfId="898" priority="3" operator="equal">
      <formula>"Posible"</formula>
    </cfRule>
    <cfRule type="cellIs" dxfId="897" priority="4" operator="equal">
      <formula>"Improbable"</formula>
    </cfRule>
    <cfRule type="cellIs" dxfId="896" priority="5" operator="equal">
      <formula>"Rara Vez"</formula>
    </cfRule>
    <cfRule type="cellIs" dxfId="895" priority="6" operator="equal">
      <formula>"Muy Alta"</formula>
    </cfRule>
    <cfRule type="cellIs" dxfId="894" priority="7" operator="equal">
      <formula>"Alta"</formula>
    </cfRule>
    <cfRule type="cellIs" dxfId="893" priority="8" operator="equal">
      <formula>"Media"</formula>
    </cfRule>
    <cfRule type="cellIs" dxfId="892" priority="9" operator="equal">
      <formula>"Baja"</formula>
    </cfRule>
    <cfRule type="cellIs" dxfId="891" priority="10" operator="equal">
      <formula>"Muy Baja"</formula>
    </cfRule>
  </conditionalFormatting>
  <conditionalFormatting sqref="AR17:AR52 BI17:BI52">
    <cfRule type="cellIs" dxfId="890" priority="23" operator="equal">
      <formula>"Insignificante"</formula>
    </cfRule>
    <cfRule type="cellIs" dxfId="889" priority="19" operator="equal">
      <formula>"Catastrófico"</formula>
    </cfRule>
    <cfRule type="cellIs" dxfId="888" priority="20" operator="equal">
      <formula>"Mayor"</formula>
    </cfRule>
    <cfRule type="cellIs" dxfId="887" priority="21" operator="equal">
      <formula>"Moderado"</formula>
    </cfRule>
    <cfRule type="cellIs" dxfId="886" priority="22" operator="equal">
      <formula>"Menor"</formula>
    </cfRule>
  </conditionalFormatting>
  <conditionalFormatting sqref="AT17">
    <cfRule type="containsText" dxfId="885" priority="24" operator="containsText" text="BAJO">
      <formula>NOT(ISERROR(SEARCH("BAJO",AT17)))</formula>
    </cfRule>
    <cfRule type="containsText" dxfId="884" priority="25" operator="containsText" text="MODERADO">
      <formula>NOT(ISERROR(SEARCH("MODERADO",AT17)))</formula>
    </cfRule>
    <cfRule type="containsText" dxfId="883" priority="26" operator="containsText" text="ALTO">
      <formula>NOT(ISERROR(SEARCH("ALTO",AT17)))</formula>
    </cfRule>
    <cfRule type="containsText" dxfId="882" priority="27" operator="containsText" text="EXTREMO">
      <formula>NOT(ISERROR(SEARCH("EXTREMO",AT17)))</formula>
    </cfRule>
  </conditionalFormatting>
  <conditionalFormatting sqref="AT21">
    <cfRule type="containsText" dxfId="881" priority="94" operator="containsText" text="ALTO">
      <formula>NOT(ISERROR(SEARCH("ALTO",AT21)))</formula>
    </cfRule>
    <cfRule type="containsText" dxfId="880" priority="93" operator="containsText" text="MODERADO">
      <formula>NOT(ISERROR(SEARCH("MODERADO",AT21)))</formula>
    </cfRule>
    <cfRule type="containsText" dxfId="879" priority="92" operator="containsText" text="BAJO">
      <formula>NOT(ISERROR(SEARCH("BAJO",AT21)))</formula>
    </cfRule>
    <cfRule type="containsText" dxfId="878" priority="95" operator="containsText" text="EXTREMO">
      <formula>NOT(ISERROR(SEARCH("EXTREMO",AT21)))</formula>
    </cfRule>
  </conditionalFormatting>
  <conditionalFormatting sqref="AT25">
    <cfRule type="containsText" dxfId="877" priority="84" operator="containsText" text="BAJO">
      <formula>NOT(ISERROR(SEARCH("BAJO",AT25)))</formula>
    </cfRule>
    <cfRule type="containsText" dxfId="876" priority="85" operator="containsText" text="MODERADO">
      <formula>NOT(ISERROR(SEARCH("MODERADO",AT25)))</formula>
    </cfRule>
    <cfRule type="containsText" dxfId="875" priority="86" operator="containsText" text="ALTO">
      <formula>NOT(ISERROR(SEARCH("ALTO",AT25)))</formula>
    </cfRule>
    <cfRule type="containsText" dxfId="874" priority="87" operator="containsText" text="EXTREMO">
      <formula>NOT(ISERROR(SEARCH("EXTREMO",AT25)))</formula>
    </cfRule>
  </conditionalFormatting>
  <conditionalFormatting sqref="AT29">
    <cfRule type="containsText" dxfId="873" priority="79" operator="containsText" text="EXTREMO">
      <formula>NOT(ISERROR(SEARCH("EXTREMO",AT29)))</formula>
    </cfRule>
    <cfRule type="containsText" dxfId="872" priority="78" operator="containsText" text="ALTO">
      <formula>NOT(ISERROR(SEARCH("ALTO",AT29)))</formula>
    </cfRule>
    <cfRule type="containsText" dxfId="871" priority="77" operator="containsText" text="MODERADO">
      <formula>NOT(ISERROR(SEARCH("MODERADO",AT29)))</formula>
    </cfRule>
    <cfRule type="containsText" dxfId="870" priority="76" operator="containsText" text="BAJO">
      <formula>NOT(ISERROR(SEARCH("BAJO",AT29)))</formula>
    </cfRule>
  </conditionalFormatting>
  <conditionalFormatting sqref="AT33">
    <cfRule type="containsText" dxfId="869" priority="70" operator="containsText" text="ALTO">
      <formula>NOT(ISERROR(SEARCH("ALTO",AT33)))</formula>
    </cfRule>
    <cfRule type="containsText" dxfId="868" priority="69" operator="containsText" text="MODERADO">
      <formula>NOT(ISERROR(SEARCH("MODERADO",AT33)))</formula>
    </cfRule>
    <cfRule type="containsText" dxfId="867" priority="68" operator="containsText" text="BAJO">
      <formula>NOT(ISERROR(SEARCH("BAJO",AT33)))</formula>
    </cfRule>
    <cfRule type="containsText" dxfId="866" priority="71" operator="containsText" text="EXTREMO">
      <formula>NOT(ISERROR(SEARCH("EXTREMO",AT33)))</formula>
    </cfRule>
  </conditionalFormatting>
  <conditionalFormatting sqref="AT37">
    <cfRule type="containsText" dxfId="865" priority="62" operator="containsText" text="ALTO">
      <formula>NOT(ISERROR(SEARCH("ALTO",AT37)))</formula>
    </cfRule>
    <cfRule type="containsText" dxfId="864" priority="63" operator="containsText" text="EXTREMO">
      <formula>NOT(ISERROR(SEARCH("EXTREMO",AT37)))</formula>
    </cfRule>
    <cfRule type="containsText" dxfId="863" priority="60" operator="containsText" text="BAJO">
      <formula>NOT(ISERROR(SEARCH("BAJO",AT37)))</formula>
    </cfRule>
    <cfRule type="containsText" dxfId="862" priority="61" operator="containsText" text="MODERADO">
      <formula>NOT(ISERROR(SEARCH("MODERADO",AT37)))</formula>
    </cfRule>
  </conditionalFormatting>
  <conditionalFormatting sqref="AT41">
    <cfRule type="containsText" dxfId="861" priority="52" operator="containsText" text="BAJO">
      <formula>NOT(ISERROR(SEARCH("BAJO",AT41)))</formula>
    </cfRule>
    <cfRule type="containsText" dxfId="860" priority="53" operator="containsText" text="MODERADO">
      <formula>NOT(ISERROR(SEARCH("MODERADO",AT41)))</formula>
    </cfRule>
    <cfRule type="containsText" dxfId="859" priority="55" operator="containsText" text="EXTREMO">
      <formula>NOT(ISERROR(SEARCH("EXTREMO",AT41)))</formula>
    </cfRule>
    <cfRule type="containsText" dxfId="858" priority="54" operator="containsText" text="ALTO">
      <formula>NOT(ISERROR(SEARCH("ALTO",AT41)))</formula>
    </cfRule>
  </conditionalFormatting>
  <conditionalFormatting sqref="AT45">
    <cfRule type="containsText" dxfId="857" priority="44" operator="containsText" text="BAJO">
      <formula>NOT(ISERROR(SEARCH("BAJO",AT45)))</formula>
    </cfRule>
    <cfRule type="containsText" dxfId="856" priority="45" operator="containsText" text="MODERADO">
      <formula>NOT(ISERROR(SEARCH("MODERADO",AT45)))</formula>
    </cfRule>
    <cfRule type="containsText" dxfId="855" priority="46" operator="containsText" text="ALTO">
      <formula>NOT(ISERROR(SEARCH("ALTO",AT45)))</formula>
    </cfRule>
    <cfRule type="containsText" dxfId="854" priority="47" operator="containsText" text="EXTREMO">
      <formula>NOT(ISERROR(SEARCH("EXTREMO",AT45)))</formula>
    </cfRule>
  </conditionalFormatting>
  <conditionalFormatting sqref="AT49">
    <cfRule type="containsText" dxfId="853" priority="36" operator="containsText" text="BAJO">
      <formula>NOT(ISERROR(SEARCH("BAJO",AT49)))</formula>
    </cfRule>
    <cfRule type="containsText" dxfId="852" priority="37" operator="containsText" text="MODERADO">
      <formula>NOT(ISERROR(SEARCH("MODERADO",AT49)))</formula>
    </cfRule>
    <cfRule type="containsText" dxfId="851" priority="38" operator="containsText" text="ALTO">
      <formula>NOT(ISERROR(SEARCH("ALTO",AT49)))</formula>
    </cfRule>
    <cfRule type="containsText" dxfId="850" priority="39" operator="containsText" text="EXTREMO">
      <formula>NOT(ISERROR(SEARCH("EXTREMO",AT49)))</formula>
    </cfRule>
  </conditionalFormatting>
  <conditionalFormatting sqref="BK17">
    <cfRule type="containsText" dxfId="849" priority="13" operator="containsText" text="ALTO">
      <formula>NOT(ISERROR(SEARCH("ALTO",BK17)))</formula>
    </cfRule>
    <cfRule type="containsText" dxfId="848" priority="14" operator="containsText" text="EXTREMO">
      <formula>NOT(ISERROR(SEARCH("EXTREMO",BK17)))</formula>
    </cfRule>
    <cfRule type="containsText" dxfId="847" priority="12" operator="containsText" text="MODERADO">
      <formula>NOT(ISERROR(SEARCH("MODERADO",BK17)))</formula>
    </cfRule>
    <cfRule type="containsText" dxfId="846" priority="11" operator="containsText" text="BAJO">
      <formula>NOT(ISERROR(SEARCH("BAJO",BK17)))</formula>
    </cfRule>
  </conditionalFormatting>
  <conditionalFormatting sqref="BK21 BK25 BK29 BK33 BK37 BK41 BK45 BK49">
    <cfRule type="containsText" dxfId="845" priority="29" operator="containsText" text="MODERADO">
      <formula>NOT(ISERROR(SEARCH("MODERADO",BK21)))</formula>
    </cfRule>
    <cfRule type="containsText" dxfId="844" priority="30" operator="containsText" text="ALTO">
      <formula>NOT(ISERROR(SEARCH("ALTO",BK21)))</formula>
    </cfRule>
    <cfRule type="containsText" dxfId="843" priority="31" operator="containsText" text="EXTREMO">
      <formula>NOT(ISERROR(SEARCH("EXTREMO",BK21)))</formula>
    </cfRule>
    <cfRule type="containsText" dxfId="842" priority="28" operator="containsText" text="BAJO">
      <formula>NOT(ISERROR(SEARCH("BAJO",BK21)))</formula>
    </cfRule>
  </conditionalFormatting>
  <conditionalFormatting sqref="BL17">
    <cfRule type="containsText" dxfId="841" priority="15" operator="containsText" text="RIESGO BAJO">
      <formula>NOT(ISERROR(SEARCH("RIESGO BAJO",BL17)))</formula>
    </cfRule>
    <cfRule type="containsText" dxfId="840" priority="16" operator="containsText" text="RIESGO MODERADO">
      <formula>NOT(ISERROR(SEARCH("RIESGO MODERADO",BL17)))</formula>
    </cfRule>
    <cfRule type="containsText" dxfId="839" priority="17" operator="containsText" text="RIESGO ALTO">
      <formula>NOT(ISERROR(SEARCH("RIESGO ALTO",BL17)))</formula>
    </cfRule>
    <cfRule type="containsText" dxfId="838" priority="18" operator="containsText" text="RIESGO EXTREMO">
      <formula>NOT(ISERROR(SEARCH("RIESGO EXTREMO",BL17)))</formula>
    </cfRule>
  </conditionalFormatting>
  <conditionalFormatting sqref="BL21">
    <cfRule type="containsText" dxfId="837" priority="88" operator="containsText" text="RIESGO BAJO">
      <formula>NOT(ISERROR(SEARCH("RIESGO BAJO",BL21)))</formula>
    </cfRule>
    <cfRule type="containsText" dxfId="836" priority="89" operator="containsText" text="RIESGO MODERADO">
      <formula>NOT(ISERROR(SEARCH("RIESGO MODERADO",BL21)))</formula>
    </cfRule>
    <cfRule type="containsText" dxfId="835" priority="90" operator="containsText" text="RIESGO ALTO">
      <formula>NOT(ISERROR(SEARCH("RIESGO ALTO",BL21)))</formula>
    </cfRule>
    <cfRule type="containsText" dxfId="834" priority="91" operator="containsText" text="RIESGO EXTREMO">
      <formula>NOT(ISERROR(SEARCH("RIESGO EXTREMO",BL21)))</formula>
    </cfRule>
  </conditionalFormatting>
  <conditionalFormatting sqref="BL25">
    <cfRule type="containsText" dxfId="833" priority="80" operator="containsText" text="RIESGO BAJO">
      <formula>NOT(ISERROR(SEARCH("RIESGO BAJO",BL25)))</formula>
    </cfRule>
    <cfRule type="containsText" dxfId="832" priority="81" operator="containsText" text="RIESGO MODERADO">
      <formula>NOT(ISERROR(SEARCH("RIESGO MODERADO",BL25)))</formula>
    </cfRule>
    <cfRule type="containsText" dxfId="831" priority="82" operator="containsText" text="RIESGO ALTO">
      <formula>NOT(ISERROR(SEARCH("RIESGO ALTO",BL25)))</formula>
    </cfRule>
    <cfRule type="containsText" dxfId="830" priority="83" operator="containsText" text="RIESGO EXTREMO">
      <formula>NOT(ISERROR(SEARCH("RIESGO EXTREMO",BL25)))</formula>
    </cfRule>
  </conditionalFormatting>
  <conditionalFormatting sqref="BL29">
    <cfRule type="containsText" dxfId="829" priority="75" operator="containsText" text="RIESGO EXTREMO">
      <formula>NOT(ISERROR(SEARCH("RIESGO EXTREMO",BL29)))</formula>
    </cfRule>
    <cfRule type="containsText" dxfId="828" priority="72" operator="containsText" text="RIESGO BAJO">
      <formula>NOT(ISERROR(SEARCH("RIESGO BAJO",BL29)))</formula>
    </cfRule>
    <cfRule type="containsText" dxfId="827" priority="74" operator="containsText" text="RIESGO ALTO">
      <formula>NOT(ISERROR(SEARCH("RIESGO ALTO",BL29)))</formula>
    </cfRule>
    <cfRule type="containsText" dxfId="826" priority="73" operator="containsText" text="RIESGO MODERADO">
      <formula>NOT(ISERROR(SEARCH("RIESGO MODERADO",BL29)))</formula>
    </cfRule>
  </conditionalFormatting>
  <conditionalFormatting sqref="BL33">
    <cfRule type="containsText" dxfId="825" priority="64" operator="containsText" text="RIESGO BAJO">
      <formula>NOT(ISERROR(SEARCH("RIESGO BAJO",BL33)))</formula>
    </cfRule>
    <cfRule type="containsText" dxfId="824" priority="65" operator="containsText" text="RIESGO MODERADO">
      <formula>NOT(ISERROR(SEARCH("RIESGO MODERADO",BL33)))</formula>
    </cfRule>
    <cfRule type="containsText" dxfId="823" priority="66" operator="containsText" text="RIESGO ALTO">
      <formula>NOT(ISERROR(SEARCH("RIESGO ALTO",BL33)))</formula>
    </cfRule>
    <cfRule type="containsText" dxfId="822" priority="67" operator="containsText" text="RIESGO EXTREMO">
      <formula>NOT(ISERROR(SEARCH("RIESGO EXTREMO",BL33)))</formula>
    </cfRule>
  </conditionalFormatting>
  <conditionalFormatting sqref="BL37">
    <cfRule type="containsText" dxfId="821" priority="58" operator="containsText" text="RIESGO ALTO">
      <formula>NOT(ISERROR(SEARCH("RIESGO ALTO",BL37)))</formula>
    </cfRule>
    <cfRule type="containsText" dxfId="820" priority="57" operator="containsText" text="RIESGO MODERADO">
      <formula>NOT(ISERROR(SEARCH("RIESGO MODERADO",BL37)))</formula>
    </cfRule>
    <cfRule type="containsText" dxfId="819" priority="56" operator="containsText" text="RIESGO BAJO">
      <formula>NOT(ISERROR(SEARCH("RIESGO BAJO",BL37)))</formula>
    </cfRule>
    <cfRule type="containsText" dxfId="818" priority="59" operator="containsText" text="RIESGO EXTREMO">
      <formula>NOT(ISERROR(SEARCH("RIESGO EXTREMO",BL37)))</formula>
    </cfRule>
  </conditionalFormatting>
  <conditionalFormatting sqref="BL41">
    <cfRule type="containsText" dxfId="817" priority="51" operator="containsText" text="RIESGO EXTREMO">
      <formula>NOT(ISERROR(SEARCH("RIESGO EXTREMO",BL41)))</formula>
    </cfRule>
    <cfRule type="containsText" dxfId="816" priority="49" operator="containsText" text="RIESGO MODERADO">
      <formula>NOT(ISERROR(SEARCH("RIESGO MODERADO",BL41)))</formula>
    </cfRule>
    <cfRule type="containsText" dxfId="815" priority="50" operator="containsText" text="RIESGO ALTO">
      <formula>NOT(ISERROR(SEARCH("RIESGO ALTO",BL41)))</formula>
    </cfRule>
    <cfRule type="containsText" dxfId="814" priority="48" operator="containsText" text="RIESGO BAJO">
      <formula>NOT(ISERROR(SEARCH("RIESGO BAJO",BL41)))</formula>
    </cfRule>
  </conditionalFormatting>
  <conditionalFormatting sqref="BL45">
    <cfRule type="containsText" dxfId="813" priority="43" operator="containsText" text="RIESGO EXTREMO">
      <formula>NOT(ISERROR(SEARCH("RIESGO EXTREMO",BL45)))</formula>
    </cfRule>
    <cfRule type="containsText" dxfId="812" priority="40" operator="containsText" text="RIESGO BAJO">
      <formula>NOT(ISERROR(SEARCH("RIESGO BAJO",BL45)))</formula>
    </cfRule>
    <cfRule type="containsText" dxfId="811" priority="42" operator="containsText" text="RIESGO ALTO">
      <formula>NOT(ISERROR(SEARCH("RIESGO ALTO",BL45)))</formula>
    </cfRule>
    <cfRule type="containsText" dxfId="810" priority="41" operator="containsText" text="RIESGO MODERADO">
      <formula>NOT(ISERROR(SEARCH("RIESGO MODERADO",BL45)))</formula>
    </cfRule>
  </conditionalFormatting>
  <conditionalFormatting sqref="BL49">
    <cfRule type="containsText" dxfId="809" priority="35" operator="containsText" text="RIESGO EXTREMO">
      <formula>NOT(ISERROR(SEARCH("RIESGO EXTREMO",BL49)))</formula>
    </cfRule>
    <cfRule type="containsText" dxfId="808" priority="34" operator="containsText" text="RIESGO ALTO">
      <formula>NOT(ISERROR(SEARCH("RIESGO ALTO",BL49)))</formula>
    </cfRule>
    <cfRule type="containsText" dxfId="807" priority="33" operator="containsText" text="RIESGO MODERADO">
      <formula>NOT(ISERROR(SEARCH("RIESGO MODERADO",BL49)))</formula>
    </cfRule>
    <cfRule type="containsText" dxfId="806" priority="32" operator="containsText" text="RIESGO BAJO">
      <formula>NOT(ISERROR(SEARCH("RIESGO BAJO",BL49)))</formula>
    </cfRule>
  </conditionalFormatting>
  <dataValidations count="1">
    <dataValidation type="list" allowBlank="1" showInputMessage="1" showErrorMessage="1" sqref="G17:G52" xr:uid="{5A79BC0D-DC94-44C4-84AC-D5A87EB9B822}">
      <formula1>INDIRECT(F17)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A81C-86BE-4DD2-BFF9-332EBF35FCF6}">
  <dimension ref="A1:BQ135"/>
  <sheetViews>
    <sheetView showGridLines="0" zoomScale="71" zoomScaleNormal="71" workbookViewId="0">
      <selection activeCell="A2" sqref="A2"/>
    </sheetView>
  </sheetViews>
  <sheetFormatPr baseColWidth="10" defaultColWidth="11.453125" defaultRowHeight="14.5" customHeight="1" zeroHeight="1" x14ac:dyDescent="0.35"/>
  <cols>
    <col min="1" max="1" width="21.81640625" style="198" customWidth="1"/>
    <col min="2" max="2" width="47.81640625" style="198" customWidth="1"/>
    <col min="3" max="3" width="22.81640625" style="198" customWidth="1"/>
    <col min="4" max="4" width="33.453125" style="198" customWidth="1"/>
    <col min="5" max="5" width="59.54296875" style="198" customWidth="1"/>
    <col min="6" max="6" width="48.1796875" style="198" customWidth="1"/>
    <col min="7" max="7" width="19" style="198" customWidth="1"/>
    <col min="8" max="8" width="31" style="198" customWidth="1"/>
    <col min="9" max="9" width="21.54296875" style="198" customWidth="1"/>
    <col min="10" max="10" width="21.81640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1796875" style="198" hidden="1" customWidth="1"/>
    <col min="46" max="46" width="21.1796875" style="198" customWidth="1"/>
    <col min="47" max="47" width="71.81640625" style="198" customWidth="1"/>
    <col min="48" max="48" width="35.81640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81640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111"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201.5" x14ac:dyDescent="0.3">
      <c r="A17" s="471">
        <v>1</v>
      </c>
      <c r="B17" s="474" t="s">
        <v>282</v>
      </c>
      <c r="C17" s="477" t="s">
        <v>283</v>
      </c>
      <c r="D17" s="478" t="s">
        <v>284</v>
      </c>
      <c r="E17" s="477" t="s">
        <v>5</v>
      </c>
      <c r="F17" s="462" t="s">
        <v>93</v>
      </c>
      <c r="G17" s="462" t="s">
        <v>94</v>
      </c>
      <c r="H17" s="481" t="s">
        <v>95</v>
      </c>
      <c r="I17" s="481" t="s">
        <v>285</v>
      </c>
      <c r="J17" s="481" t="s">
        <v>286</v>
      </c>
      <c r="K17" s="484" t="str">
        <f>CONCATENATE(H17," ",I17," ",J17)</f>
        <v>Posibilidad de afectación reputacional por el incumplimiento en la cobertura necesaria para generar el Estado de Situación Financiera  y  de Resultados Consolidados debido a limitaciones en el talento humano y en disponibilidad de recursos económicos, así como por cese de operaciones de la entidad sin información previa a la CGN</v>
      </c>
      <c r="L17" s="462" t="s">
        <v>98</v>
      </c>
      <c r="M17" s="462" t="s">
        <v>99</v>
      </c>
      <c r="N17" s="462" t="s">
        <v>99</v>
      </c>
      <c r="O17" s="462" t="s">
        <v>116</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4</v>
      </c>
      <c r="AM17" s="465"/>
      <c r="AN17" s="465" t="str">
        <f>IF(AM17="Rara vez",1,(IF(AM17="Improbable",2,(IF(AM17="Posible",3,IF(AM17="Probable",4,IF(AM17="Seguro",5,"Revisar")))))))</f>
        <v>Revisar</v>
      </c>
      <c r="AO17" s="452">
        <f>IF(E17="Corrupción",AN17,IF(AL17&lt;=2,1,IF(AL17&lt;=24,2,IF(AL17&lt;=500,3,IF(AL17&lt;=5000,4,IF(AL17&gt;5000,5,"Revisar"))))))</f>
        <v>2</v>
      </c>
      <c r="AP17" s="452" t="str">
        <f>IF(E17="Corrupción",(IF(AO17=1,"Rara Vez",IF(AO17=2,"Improbable",IF(AO17=3,"Posible",IF(AO17=4,"Probable",IF(AO17=5,"Seguro","Revisar")))))),IF(AO17=1,"Muy Baja",IF(AO17=2,"Baja",IF(AO17=3,"Media",IF(AO17=4,"Alta","Muy Alta")))))</f>
        <v>Baja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22</v>
      </c>
      <c r="AT17" s="446" t="str">
        <f>VLOOKUP(AS17,Datos!$I$37:$J$61,2,FALSE)</f>
        <v>MODERADO</v>
      </c>
      <c r="AU17" s="235" t="s">
        <v>478</v>
      </c>
      <c r="AV17" s="236" t="s">
        <v>288</v>
      </c>
      <c r="AW17" s="236" t="s">
        <v>289</v>
      </c>
      <c r="AX17" s="188" t="s">
        <v>104</v>
      </c>
      <c r="AY17" s="188" t="s">
        <v>105</v>
      </c>
      <c r="AZ17" s="188" t="s">
        <v>106</v>
      </c>
      <c r="BA17" s="188" t="s">
        <v>185</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49">
        <f>IF(ROUND(AO17-SUM(BE17:BE20),0)&lt;=0,1,ROUND(AO17-SUM(BE17:BE20),0))</f>
        <v>1</v>
      </c>
      <c r="BG17" s="452" t="str">
        <f>IF(E17="Corrupción",(IF(BF17=1,"Rara Vez",IF(BF17=2,"Improbable",IF(BF17=3,"Posible",IF(BF17=4,"Probable","Seguro"))))),IF(BF17=1,"Muy Baja",IF(BF17=2,"Baja",IF(BF17=3,"Media",IF(BF17=4,"Alta","Muy Alta")))))</f>
        <v>Muy Baja</v>
      </c>
      <c r="BH17" s="449">
        <f>ROUND(AQ17-SUM(BD17:BD20),0)</f>
        <v>2</v>
      </c>
      <c r="BI17" s="449" t="str">
        <f>IF(BH17=1,"Insignificante",IF(BH17=2,"Menor",IF(BH17=3,"Moderado",IF(BH17=4,"Mayor","Catastrófico"))))</f>
        <v>Menor</v>
      </c>
      <c r="BJ17" s="453">
        <f>_xlfn.NUMBERVALUE(CONCATENATE(BF17,BH17),"##")</f>
        <v>12</v>
      </c>
      <c r="BK17" s="456" t="str">
        <f>+VLOOKUP(BJ17,Datos!$I$37:$J$65,2,FALSE)</f>
        <v>BAJO</v>
      </c>
      <c r="BL17" s="459" t="s">
        <v>122</v>
      </c>
      <c r="BM17" s="189"/>
      <c r="BN17" s="185"/>
      <c r="BO17" s="185"/>
      <c r="BP17" s="185"/>
      <c r="BQ17" s="190"/>
    </row>
    <row r="18" spans="1:69" ht="15.5"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518"/>
      <c r="AU18" s="192"/>
      <c r="AV18" s="193"/>
      <c r="AW18" s="193"/>
      <c r="AX18" s="237"/>
      <c r="AY18" s="194"/>
      <c r="AZ18" s="194"/>
      <c r="BA18" s="194"/>
      <c r="BB18" s="191"/>
      <c r="BC18" s="195" t="e">
        <f>IF(AX18=Datos!$C$63,Datos!$C$73,IF(AX18=Datos!$C$64,Datos!$C$74,IF(AX18=Datos!$C$65,Datos!$C$75,"Revisar")))+IF(AY18=Datos!$D$63,Datos!$D$73,IF(AY18=Datos!$D$64,Datos!$D$74,"Revisar"))+IF(AZ18=Datos!$E$63,Datos!$E$73,IF(AZ18=Datos!$E$64,Datos!$E$74,"Revisar"))+IF(BB18=Datos!$G$63,Datos!$G$73,IF(BB18=Datos!$G$64,Datos!$G$74,IF(BB18=Datos!$G$65,Datos!$G$75,"Revisar")))</f>
        <v>#VALUE!</v>
      </c>
      <c r="BD18" s="195">
        <f>IF(AX18=Datos!$C$65,BC18,0)</f>
        <v>0</v>
      </c>
      <c r="BE18" s="195">
        <f>IF(OR(AX18=Datos!$C$63,AX18=Datos!$C$64),BC18,0)</f>
        <v>0</v>
      </c>
      <c r="BF18" s="450"/>
      <c r="BG18" s="450"/>
      <c r="BH18" s="450"/>
      <c r="BI18" s="450"/>
      <c r="BJ18" s="454"/>
      <c r="BK18" s="457"/>
      <c r="BL18" s="460"/>
      <c r="BM18" s="196"/>
      <c r="BN18" s="191"/>
      <c r="BO18" s="191"/>
      <c r="BP18" s="191"/>
      <c r="BQ18" s="197"/>
    </row>
    <row r="19" spans="1:69" ht="15.5"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518"/>
      <c r="AU19" s="192"/>
      <c r="AV19" s="193"/>
      <c r="AW19" s="193"/>
      <c r="AX19" s="237"/>
      <c r="AY19" s="194"/>
      <c r="AZ19" s="194"/>
      <c r="BA19" s="194"/>
      <c r="BB19" s="191"/>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43.5" customHeight="1" thickBot="1" x14ac:dyDescent="0.4">
      <c r="A20" s="473"/>
      <c r="B20" s="476"/>
      <c r="C20" s="461"/>
      <c r="D20" s="480"/>
      <c r="E20" s="461"/>
      <c r="F20" s="464"/>
      <c r="G20" s="464"/>
      <c r="H20" s="483"/>
      <c r="I20" s="483"/>
      <c r="J20" s="483"/>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42"/>
      <c r="AS20" s="445"/>
      <c r="AT20" s="448"/>
      <c r="AU20" s="238"/>
      <c r="AV20" s="239"/>
      <c r="AW20" s="239"/>
      <c r="AX20" s="205"/>
      <c r="AY20" s="205"/>
      <c r="AZ20" s="205"/>
      <c r="BA20" s="205"/>
      <c r="BB20" s="202"/>
      <c r="BC20" s="206" t="e">
        <f>IF(AX20=Datos!$C$63,Datos!$C$73,IF(AX20=Datos!$C$64,Datos!$C$74,IF(AX20=Datos!$C$65,Datos!$C$75,"Revisar")))+IF(AY20=Datos!$D$63,Datos!$D$73,IF(AY20=Datos!$D$64,Datos!$D$74,"Revisar"))+IF(AZ20=Datos!$E$63,Datos!$E$73,IF(AZ20=Datos!$E$64,Datos!$E$74,"Revisar"))+IF(BB20=Datos!$G$63,Datos!$G$73,IF(BB20=Datos!$G$64,Datos!$G$74,IF(BB20=Datos!$G$65,Datos!$G$75,"Revisar")))</f>
        <v>#VALUE!</v>
      </c>
      <c r="BD20" s="206">
        <f>IF(AX20=Datos!$C$65,BC20,0)</f>
        <v>0</v>
      </c>
      <c r="BE20" s="206">
        <f>IF(OR(AX20=Datos!$C$63,AX20=Datos!$C$64),BC20,0)</f>
        <v>0</v>
      </c>
      <c r="BF20" s="451"/>
      <c r="BG20" s="451"/>
      <c r="BH20" s="451"/>
      <c r="BI20" s="451"/>
      <c r="BJ20" s="455"/>
      <c r="BK20" s="458"/>
      <c r="BL20" s="461"/>
      <c r="BM20" s="207"/>
      <c r="BN20" s="207"/>
      <c r="BO20" s="207"/>
      <c r="BP20" s="207"/>
      <c r="BQ20" s="208"/>
    </row>
    <row r="21" spans="1:69" s="138" customFormat="1" ht="210.65" customHeight="1" x14ac:dyDescent="0.3">
      <c r="A21" s="471">
        <v>2</v>
      </c>
      <c r="B21" s="474" t="s">
        <v>282</v>
      </c>
      <c r="C21" s="477" t="s">
        <v>283</v>
      </c>
      <c r="D21" s="478" t="s">
        <v>284</v>
      </c>
      <c r="E21" s="477" t="s">
        <v>5</v>
      </c>
      <c r="F21" s="462" t="s">
        <v>93</v>
      </c>
      <c r="G21" s="462" t="s">
        <v>290</v>
      </c>
      <c r="H21" s="515" t="s">
        <v>95</v>
      </c>
      <c r="I21" s="515" t="s">
        <v>291</v>
      </c>
      <c r="J21" s="515" t="s">
        <v>292</v>
      </c>
      <c r="K21" s="484" t="str">
        <f>CONCATENATE(H21," ",I21," ",J21)</f>
        <v>Posibilidad de afectación reputacional por inexactitud en el reporte de la información para la generación de productos debido al desconocimiento del Régimen de Contabilidad Pública por parte de las entidades reportantes</v>
      </c>
      <c r="L21" s="462" t="s">
        <v>98</v>
      </c>
      <c r="M21" s="462" t="s">
        <v>99</v>
      </c>
      <c r="N21" s="462" t="s">
        <v>100</v>
      </c>
      <c r="O21" s="462" t="s">
        <v>100</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4</v>
      </c>
      <c r="AM21" s="465"/>
      <c r="AN21" s="465" t="str">
        <f t="shared" ref="AN21" si="0">IF(AM21="Rara vez",1,(IF(AM21="Improbable",2,(IF(AM21="Posible",3,IF(AM21="Probable",4,IF(AM21="Seguro",5,"Revisar")))))))</f>
        <v>Revisar</v>
      </c>
      <c r="AO21" s="452">
        <f t="shared" ref="AO21" si="1">IF(E21="Corrupción",AN21,IF(AL21&lt;=2,1,IF(AL21&lt;=24,2,IF(AL21&lt;=500,3,IF(AL21&lt;=5000,4,IF(AL21&gt;5000,5,"Revisar"))))))</f>
        <v>2</v>
      </c>
      <c r="AP21" s="452" t="str">
        <f t="shared" ref="AP21" si="2">IF(E21="Corrupción",(IF(AO21=1,"Rara Vez",IF(AO21=2,"Improbable",IF(AO21=3,"Posible",IF(AO21=4,"Probable",IF(AO21=5,"Seguro","Revisar")))))),IF(AO21=1,"Muy Baja",IF(AO21=2,"Baja",IF(AO21=3,"Media",IF(AO21=4,"Alta","Muy Alta")))))</f>
        <v>Baja</v>
      </c>
      <c r="AQ21" s="452">
        <f>IF(E21="Corrupción",AJ21,(ROUND(((VLOOKUP(M21,Datos!$B$25:$C$29,2,FALSE)*Datos!$B$32)+(VLOOKUP(N21,Datos!$B$25:$C$29,2,FALSE)*Datos!$C$32)+(VLOOKUP(O21,Datos!$B$25:$C$29,2,FALSE)*Datos!$D$32))*5,0)))</f>
        <v>2</v>
      </c>
      <c r="AR21" s="440" t="str">
        <f>IF(AQ21=1,"Insignificante",IF(AQ21=2,"Menor",IF(AQ21=3,"Moderado",IF(AQ21=4,"Mayor","Catastrófico"))))</f>
        <v>Menor</v>
      </c>
      <c r="AS21" s="443">
        <f>_xlfn.NUMBERVALUE(CONCATENATE(AO21,AQ21),"##")</f>
        <v>22</v>
      </c>
      <c r="AT21" s="446" t="str">
        <f>VLOOKUP(AS21,Datos!$I$37:$J$61,2,FALSE)</f>
        <v>MODERADO</v>
      </c>
      <c r="AU21" s="219" t="s">
        <v>293</v>
      </c>
      <c r="AV21" s="187" t="s">
        <v>288</v>
      </c>
      <c r="AW21" s="187" t="s">
        <v>294</v>
      </c>
      <c r="AX21" s="188" t="s">
        <v>104</v>
      </c>
      <c r="AY21" s="188" t="s">
        <v>105</v>
      </c>
      <c r="AZ21" s="188" t="s">
        <v>106</v>
      </c>
      <c r="BA21" s="188" t="s">
        <v>107</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0.65</v>
      </c>
      <c r="BD21" s="145">
        <f>IF(AX21=Datos!$C$65,BC21,0)</f>
        <v>0</v>
      </c>
      <c r="BE21" s="145">
        <f>IF(OR(AX21=Datos!$C$63,AX21=Datos!$C$64),BC21,0)</f>
        <v>0.65</v>
      </c>
      <c r="BF21" s="449">
        <f>IF(ROUND(AO21-SUM(BE21:BE24),0)&lt;=0,1,ROUND(AO21-SUM(BE21:BE24),0))</f>
        <v>1</v>
      </c>
      <c r="BG21" s="452" t="str">
        <f>IF(E21="Corrupción",(IF(BF21=1,"Rara Vez",IF(BF21=2,"Improbable",IF(BF21=3,"Posible",IF(BF21=4,"Probable","Seguro"))))),IF(BF21=1,"Muy Baja",IF(BF21=2,"Baja",IF(BF21=3,"Media",IF(BF21=4,"Alta","Muy Alta")))))</f>
        <v>Muy Baja</v>
      </c>
      <c r="BH21" s="449">
        <f>ROUND(AQ21-SUM(BD21:BD24),0)</f>
        <v>2</v>
      </c>
      <c r="BI21" s="449" t="str">
        <f>IF(BH21=1,"Insignificante",IF(BH21=2,"Menor",IF(BH21=3,"Moderado",IF(BH21=4,"Mayor","Catastrófico"))))</f>
        <v>Menor</v>
      </c>
      <c r="BJ21" s="453">
        <f>_xlfn.NUMBERVALUE(CONCATENATE(BF21,BH21),"##")</f>
        <v>12</v>
      </c>
      <c r="BK21" s="456" t="str">
        <f>+VLOOKUP(BJ21,Datos!$I$37:$J$65,2,FALSE)</f>
        <v>BAJO</v>
      </c>
      <c r="BL21" s="459" t="s">
        <v>122</v>
      </c>
      <c r="BM21" s="189"/>
      <c r="BN21" s="185"/>
      <c r="BO21" s="185"/>
      <c r="BP21" s="185"/>
      <c r="BQ21" s="190"/>
    </row>
    <row r="22" spans="1:69" ht="409.5" x14ac:dyDescent="0.35">
      <c r="A22" s="472"/>
      <c r="B22" s="475"/>
      <c r="C22" s="460"/>
      <c r="D22" s="479"/>
      <c r="E22" s="460"/>
      <c r="F22" s="463"/>
      <c r="G22" s="463"/>
      <c r="H22" s="516"/>
      <c r="I22" s="516"/>
      <c r="J22" s="516"/>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41"/>
      <c r="AS22" s="444"/>
      <c r="AT22" s="447"/>
      <c r="AU22" s="219" t="s">
        <v>479</v>
      </c>
      <c r="AV22" s="193" t="s">
        <v>296</v>
      </c>
      <c r="AW22" s="193" t="s">
        <v>297</v>
      </c>
      <c r="AX22" s="194" t="s">
        <v>120</v>
      </c>
      <c r="AY22" s="194" t="s">
        <v>105</v>
      </c>
      <c r="AZ22" s="194" t="s">
        <v>106</v>
      </c>
      <c r="BA22" s="194" t="s">
        <v>107</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0.54999999999999993</v>
      </c>
      <c r="BD22" s="195">
        <f>IF(AX22=Datos!$C$65,BC22,0)</f>
        <v>0</v>
      </c>
      <c r="BE22" s="195">
        <f>IF(OR(AX22=Datos!$C$63,AX22=Datos!$C$64),BC22,0)</f>
        <v>0.54999999999999993</v>
      </c>
      <c r="BF22" s="450"/>
      <c r="BG22" s="450"/>
      <c r="BH22" s="450"/>
      <c r="BI22" s="450"/>
      <c r="BJ22" s="454"/>
      <c r="BK22" s="457"/>
      <c r="BL22" s="460"/>
      <c r="BM22" s="196"/>
      <c r="BN22" s="191"/>
      <c r="BO22" s="191"/>
      <c r="BP22" s="191"/>
      <c r="BQ22" s="197"/>
    </row>
    <row r="23" spans="1:69" ht="43.5" customHeight="1" x14ac:dyDescent="0.35">
      <c r="A23" s="472"/>
      <c r="B23" s="475"/>
      <c r="C23" s="460"/>
      <c r="D23" s="479"/>
      <c r="E23" s="460"/>
      <c r="F23" s="463"/>
      <c r="G23" s="463"/>
      <c r="H23" s="516"/>
      <c r="I23" s="516"/>
      <c r="J23" s="516"/>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41"/>
      <c r="AS23" s="444"/>
      <c r="AT23" s="447"/>
      <c r="AU23" s="240"/>
      <c r="AV23" s="193"/>
      <c r="AW23" s="193"/>
      <c r="AX23" s="194"/>
      <c r="AY23" s="194"/>
      <c r="AZ23" s="194"/>
      <c r="BA23" s="194"/>
      <c r="BB23" s="191"/>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450"/>
      <c r="BG23" s="450"/>
      <c r="BH23" s="450"/>
      <c r="BI23" s="450"/>
      <c r="BJ23" s="454"/>
      <c r="BK23" s="457"/>
      <c r="BL23" s="460"/>
      <c r="BM23" s="200"/>
      <c r="BN23" s="200"/>
      <c r="BO23" s="200"/>
      <c r="BP23" s="200"/>
      <c r="BQ23" s="201"/>
    </row>
    <row r="24" spans="1:69" ht="43.5" customHeight="1" thickBot="1" x14ac:dyDescent="0.4">
      <c r="A24" s="473"/>
      <c r="B24" s="476"/>
      <c r="C24" s="461"/>
      <c r="D24" s="480"/>
      <c r="E24" s="461"/>
      <c r="F24" s="464"/>
      <c r="G24" s="464"/>
      <c r="H24" s="517"/>
      <c r="I24" s="517"/>
      <c r="J24" s="517"/>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42"/>
      <c r="AS24" s="445"/>
      <c r="AT24" s="448"/>
      <c r="AU24" s="234"/>
      <c r="AV24" s="204"/>
      <c r="AW24" s="204"/>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138" customFormat="1" ht="186" x14ac:dyDescent="0.3">
      <c r="A25" s="471">
        <v>3</v>
      </c>
      <c r="B25" s="474" t="s">
        <v>282</v>
      </c>
      <c r="C25" s="477" t="s">
        <v>283</v>
      </c>
      <c r="D25" s="478" t="s">
        <v>284</v>
      </c>
      <c r="E25" s="477" t="s">
        <v>2</v>
      </c>
      <c r="F25" s="462" t="s">
        <v>151</v>
      </c>
      <c r="G25" s="462" t="s">
        <v>219</v>
      </c>
      <c r="H25" s="481" t="s">
        <v>298</v>
      </c>
      <c r="I25" s="481" t="s">
        <v>299</v>
      </c>
      <c r="J25" s="481" t="s">
        <v>300</v>
      </c>
      <c r="K25" s="484" t="str">
        <f>CONCATENATE(H25," ",I25," ",J25)</f>
        <v>Posibilidad de recibir o solicitar cualquier dádiva o beneficio a nombre propio por omitir requerimientos formulados desde la CGN debido a intereses  de la entidad contable pública y su reporte de la Información requerida por los analistas</v>
      </c>
      <c r="L25" s="462" t="s">
        <v>156</v>
      </c>
      <c r="M25" s="462"/>
      <c r="N25" s="462"/>
      <c r="O25" s="462"/>
      <c r="P25" s="462" t="s">
        <v>158</v>
      </c>
      <c r="Q25" s="462" t="s">
        <v>158</v>
      </c>
      <c r="R25" s="462" t="s">
        <v>158</v>
      </c>
      <c r="S25" s="462" t="s">
        <v>158</v>
      </c>
      <c r="T25" s="462" t="s">
        <v>157</v>
      </c>
      <c r="U25" s="462" t="s">
        <v>158</v>
      </c>
      <c r="V25" s="462" t="s">
        <v>158</v>
      </c>
      <c r="W25" s="462" t="s">
        <v>158</v>
      </c>
      <c r="X25" s="462" t="s">
        <v>158</v>
      </c>
      <c r="Y25" s="462" t="s">
        <v>158</v>
      </c>
      <c r="Z25" s="462" t="s">
        <v>157</v>
      </c>
      <c r="AA25" s="462" t="s">
        <v>157</v>
      </c>
      <c r="AB25" s="462" t="s">
        <v>158</v>
      </c>
      <c r="AC25" s="462" t="s">
        <v>158</v>
      </c>
      <c r="AD25" s="462" t="s">
        <v>158</v>
      </c>
      <c r="AE25" s="462" t="s">
        <v>158</v>
      </c>
      <c r="AF25" s="462" t="s">
        <v>158</v>
      </c>
      <c r="AG25" s="462" t="s">
        <v>158</v>
      </c>
      <c r="AH25" s="462" t="s">
        <v>158</v>
      </c>
      <c r="AI25" s="465">
        <f>COUNTIF(P25:AH28,"Si")</f>
        <v>3</v>
      </c>
      <c r="AJ25" s="468">
        <f>IF((COUNTIF(O25:AH28,"Si"))&lt;=0,0,(IF((COUNTIF(O25:AH28,"Si"))&lt;=5,3,(IF(COUNTIF(O25:AH28,"Si")&lt;=11,4,5)))))</f>
        <v>3</v>
      </c>
      <c r="AK25" s="468" t="str">
        <f>IF((COUNTIF(O25:AH28,"Si"))&lt;=0,0,(IF((COUNTIF(O25:AH28,"Si"))&lt;=5,"MODERADO",(IF(COUNTIF(O25:AH28,"Si")&lt;=11,"ALTO","EXTREMO")))))</f>
        <v>MODERADO</v>
      </c>
      <c r="AL25" s="465"/>
      <c r="AM25" s="465" t="s">
        <v>159</v>
      </c>
      <c r="AN25" s="465">
        <f t="shared" ref="AN25" si="3">IF(AM25="Rara vez",1,(IF(AM25="Improbable",2,(IF(AM25="Posible",3,IF(AM25="Probable",4,IF(AM25="Seguro",5,"Revisar")))))))</f>
        <v>1</v>
      </c>
      <c r="AO25" s="452">
        <f t="shared" ref="AO25" si="4">IF(E25="Corrupción",AN25,IF(AL25&lt;=2,1,IF(AL25&lt;=24,2,IF(AL25&lt;=500,3,IF(AL25&lt;=5000,4,IF(AL25&gt;5000,5,"Revisar"))))))</f>
        <v>1</v>
      </c>
      <c r="AP25" s="452" t="str">
        <f t="shared" ref="AP25" si="5">IF(E25="Corrupción",(IF(AO25=1,"Rara Vez",IF(AO25=2,"Improbable",IF(AO25=3,"Posible",IF(AO25=4,"Probable",IF(AO25=5,"Seguro","Revisar")))))),IF(AO25=1,"Muy Baja",IF(AO25=2,"Baja",IF(AO25=3,"Media",IF(AO25=4,"Alta","Muy Alta")))))</f>
        <v>Rara Vez</v>
      </c>
      <c r="AQ25" s="452">
        <f>IF(E25="Corrupción",AJ25,(ROUND(((VLOOKUP(M25,Datos!$B$25:$C$29,2,FALSE)*Datos!$B$32)+(VLOOKUP(N25,Datos!$B$25:$C$29,2,FALSE)*Datos!$C$32)+(VLOOKUP(O25,Datos!$B$25:$C$29,2,FALSE)*Datos!$D$32))*5,0)))</f>
        <v>3</v>
      </c>
      <c r="AR25" s="440" t="str">
        <f>IF(AQ25=1,"Insignificante",IF(AQ25=2,"Menor",IF(AQ25=3,"Moderado",IF(AQ25=4,"Mayor","Catastrófico"))))</f>
        <v>Moderado</v>
      </c>
      <c r="AS25" s="443">
        <f>_xlfn.NUMBERVALUE(CONCATENATE(AO25,AQ25),"##")</f>
        <v>13</v>
      </c>
      <c r="AT25" s="446" t="str">
        <f>VLOOKUP(AS25,Datos!$I$37:$J$61,2,FALSE)</f>
        <v>MODERADO</v>
      </c>
      <c r="AU25" s="186" t="s">
        <v>301</v>
      </c>
      <c r="AV25" s="187" t="s">
        <v>302</v>
      </c>
      <c r="AW25" s="187" t="s">
        <v>303</v>
      </c>
      <c r="AX25" s="188" t="s">
        <v>120</v>
      </c>
      <c r="AY25" s="188" t="s">
        <v>105</v>
      </c>
      <c r="AZ25" s="188" t="s">
        <v>106</v>
      </c>
      <c r="BA25" s="188" t="s">
        <v>148</v>
      </c>
      <c r="BB25" s="185" t="s">
        <v>108</v>
      </c>
      <c r="BC25" s="145">
        <f>IF(AX25=Datos!$C$63,Datos!$C$73,IF(AX25=Datos!$C$64,Datos!$C$74,IF(AX25=Datos!$C$65,Datos!$C$75,"Revisar")))+IF(AY25=Datos!$D$63,Datos!$D$73,IF(AY25=Datos!$D$64,Datos!$D$74,"Revisar"))+IF(AZ25=Datos!$E$63,Datos!$E$73,IF(AZ25=Datos!$E$64,Datos!$E$74,"Revisar"))+IF(BB25=Datos!$G$63,Datos!$G$73,IF(BB25=Datos!$G$64,Datos!$G$74,IF(BB25=Datos!$G$65,Datos!$G$75,"Revisar")))</f>
        <v>0.54999999999999993</v>
      </c>
      <c r="BD25" s="145">
        <f>IF(AX25=Datos!$C$65,BC25,0)</f>
        <v>0</v>
      </c>
      <c r="BE25" s="145">
        <f>IF(OR(AX25=Datos!$C$63,AX25=Datos!$C$64),BC25,0)</f>
        <v>0.54999999999999993</v>
      </c>
      <c r="BF25" s="449">
        <f>IF(ROUND(AO25-SUM(BE25:BE28),0)&lt;=0,1,ROUND(AO25-SUM(BE25:BE28),0))</f>
        <v>1</v>
      </c>
      <c r="BG25" s="452" t="str">
        <f>IF(E25="Corrupción",(IF(BF25=1,"Rara Vez",IF(BF25=2,"Improbable",IF(BF25=3,"Posible",IF(BF25=4,"Probable","Seguro"))))),IF(BF25=1,"Muy Baja",IF(BF25=2,"Baja",IF(BF25=3,"Media",IF(BF25=4,"Alta","Muy Alta")))))</f>
        <v>Rara Vez</v>
      </c>
      <c r="BH25" s="449">
        <f>ROUND(AQ25-SUM(BD25:BD28),0)</f>
        <v>3</v>
      </c>
      <c r="BI25" s="449" t="str">
        <f>IF(BH25=1,"Insignificante",IF(BH25=2,"Menor",IF(BH25=3,"Moderado",IF(BH25=4,"Mayor","Catastrófico"))))</f>
        <v>Moderado</v>
      </c>
      <c r="BJ25" s="453">
        <f>_xlfn.NUMBERVALUE(CONCATENATE(BF25,BH25),"##")</f>
        <v>13</v>
      </c>
      <c r="BK25" s="456" t="str">
        <f>+VLOOKUP(BJ25,Datos!$I$37:$J$65,2,FALSE)</f>
        <v>MODERADO</v>
      </c>
      <c r="BL25" s="459" t="s">
        <v>109</v>
      </c>
      <c r="BM25" s="189" t="s">
        <v>304</v>
      </c>
      <c r="BN25" s="185" t="s">
        <v>305</v>
      </c>
      <c r="BO25" s="222">
        <v>45870</v>
      </c>
      <c r="BP25" s="222">
        <v>46006</v>
      </c>
      <c r="BQ25" s="190" t="s">
        <v>306</v>
      </c>
    </row>
    <row r="26" spans="1:69" ht="15" customHeight="1"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9"/>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43.5" customHeight="1"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43.5" customHeight="1"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15.65" hidden="1" customHeight="1" x14ac:dyDescent="0.3">
      <c r="A29" s="471"/>
      <c r="B29" s="474"/>
      <c r="C29" s="477"/>
      <c r="D29" s="478"/>
      <c r="E29" s="477"/>
      <c r="F29" s="462"/>
      <c r="G29" s="462"/>
      <c r="H29" s="481"/>
      <c r="I29" s="481"/>
      <c r="J29" s="481"/>
      <c r="K29" s="484" t="str">
        <f>CONCATENATE(H29," ",I29," ",J29)</f>
        <v xml:space="preserve">  </v>
      </c>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c r="AM29" s="465"/>
      <c r="AN29" s="465" t="str">
        <f t="shared" ref="AN29" si="6">IF(AM29="Rara vez",1,(IF(AM29="Improbable",2,(IF(AM29="Posible",3,IF(AM29="Probable",4,IF(AM29="Seguro",5,"Revisar")))))))</f>
        <v>Revisar</v>
      </c>
      <c r="AO29" s="452">
        <f t="shared" ref="AO29" si="7">IF(E29="Corrupción",AN29,IF(AL29&lt;=2,1,IF(AL29&lt;=24,2,IF(AL29&lt;=500,3,IF(AL29&lt;=5000,4,IF(AL29&gt;5000,5,"Revisar"))))))</f>
        <v>1</v>
      </c>
      <c r="AP29" s="452" t="str">
        <f t="shared" ref="AP29" si="8">IF(E29="Corrupción",(IF(AO29=1,"Rara Vez",IF(AO29=2,"Improbable",IF(AO29=3,"Posible",IF(AO29=4,"Probable",IF(AO29=5,"Seguro","Revisar")))))),IF(AO29=1,"Muy Baja",IF(AO29=2,"Baja",IF(AO29=3,"Media",IF(AO29=4,"Alta","Muy Alta")))))</f>
        <v>Muy Baja</v>
      </c>
      <c r="AQ29" s="452" t="e">
        <f>IF(E29="Corrupción",AJ29,(ROUND(((VLOOKUP(M29,Datos!$B$25:$C$29,2,FALSE)*Datos!$B$32)+(VLOOKUP(N29,Datos!$B$25:$C$29,2,FALSE)*Datos!$C$32)+(VLOOKUP(O29,Datos!$B$25:$C$29,2,FALSE)*Datos!$D$32))*5,0)))</f>
        <v>#N/A</v>
      </c>
      <c r="AR29" s="440" t="e">
        <f>IF(AQ29=1,"Insignificante",IF(AQ29=2,"Menor",IF(AQ29=3,"Moderado",IF(AQ29=4,"Mayor","Catastrófico"))))</f>
        <v>#N/A</v>
      </c>
      <c r="AS29" s="443" t="e">
        <f>_xlfn.NUMBERVALUE(CONCATENATE(AO29,AQ29),"##")</f>
        <v>#N/A</v>
      </c>
      <c r="AT29" s="446" t="e">
        <f>VLOOKUP(AS29,Datos!$I$37:$J$61,2,FALSE)</f>
        <v>#N/A</v>
      </c>
      <c r="AU29" s="186"/>
      <c r="AV29" s="187"/>
      <c r="AW29" s="187"/>
      <c r="AX29" s="188"/>
      <c r="AY29" s="188"/>
      <c r="AZ29" s="188"/>
      <c r="BA29" s="188"/>
      <c r="BB29" s="185"/>
      <c r="BC29" s="145" t="e">
        <f>IF(AX29=Datos!$C$63,Datos!$C$73,IF(AX29=Datos!$C$64,Datos!$C$74,IF(AX29=Datos!$C$65,Datos!$C$75,"Revisar")))+IF(AY29=Datos!$D$63,Datos!$D$73,IF(AY29=Datos!$D$64,Datos!$D$74,"Revisar"))+IF(AZ29=Datos!$E$63,Datos!$E$73,IF(AZ29=Datos!$E$64,Datos!$E$74,"Revisar"))+IF(BB29=Datos!$G$63,Datos!$G$73,IF(BB29=Datos!$G$64,Datos!$G$74,IF(BB29=Datos!$G$65,Datos!$G$75,"Revisar")))</f>
        <v>#VALUE!</v>
      </c>
      <c r="BD29" s="145">
        <f>IF(AX29=Datos!$C$65,BC29,0)</f>
        <v>0</v>
      </c>
      <c r="BE29" s="145">
        <f>IF(OR(AX29=Datos!$C$63,AX29=Datos!$C$64),BC29,0)</f>
        <v>0</v>
      </c>
      <c r="BF29" s="449">
        <f>IF(ROUND(AO29-SUM(BE29:BE32),0)&lt;=0,1,ROUND(AO29-SUM(BE29:BE32),0))</f>
        <v>1</v>
      </c>
      <c r="BG29" s="452" t="str">
        <f>IF(E29="Corrupción",(IF(BF29=1,"Rara Vez",IF(BF29=2,"Improbable",IF(BF29=3,"Posible",IF(BF29=4,"Probable","Seguro"))))),IF(BF29=1,"Muy Baja",IF(BF29=2,"Baja",IF(BF29=3,"Media",IF(BF29=4,"Alta","Muy Alta")))))</f>
        <v>Muy Baja</v>
      </c>
      <c r="BH29" s="449" t="e">
        <f>ROUND(AQ29-SUM(BD29:BD32),0)</f>
        <v>#N/A</v>
      </c>
      <c r="BI29" s="449" t="e">
        <f>IF(BH29=1,"Insignificante",IF(BH29=2,"Menor",IF(BH29=3,"Moderado",IF(BH29=4,"Mayor","Catastrófico"))))</f>
        <v>#N/A</v>
      </c>
      <c r="BJ29" s="453" t="e">
        <f>_xlfn.NUMBERVALUE(CONCATENATE(BF29,BH29),"##")</f>
        <v>#N/A</v>
      </c>
      <c r="BK29" s="456" t="e">
        <f>+VLOOKUP(BJ29,Datos!$I$37:$J$65,2,FALSE)</f>
        <v>#N/A</v>
      </c>
      <c r="BL29" s="459"/>
      <c r="BM29" s="189"/>
      <c r="BN29" s="185"/>
      <c r="BO29" s="185"/>
      <c r="BP29" s="185"/>
      <c r="BQ29" s="190"/>
    </row>
    <row r="30" spans="1:69" ht="15.65" hidden="1"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43.5" hidden="1"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hidden="1"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9">IF(AM33="Rara vez",1,(IF(AM33="Improbable",2,(IF(AM33="Posible",3,IF(AM33="Probable",4,IF(AM33="Seguro",5,"Revisar")))))))</f>
        <v>Revisar</v>
      </c>
      <c r="AO33" s="452">
        <f t="shared" ref="AO33" si="10">IF(E33="Corrupción",AN33,IF(AL33&lt;=2,1,IF(AL33&lt;=24,2,IF(AL33&lt;=500,3,IF(AL33&lt;=5000,4,IF(AL33&gt;5000,5,"Revisar"))))))</f>
        <v>1</v>
      </c>
      <c r="AP33" s="452" t="str">
        <f t="shared" ref="AP33" si="11">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5" spans="1:69" ht="15" hidden="1" customHeight="1" x14ac:dyDescent="0.35"/>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sheetData>
  <sheetProtection algorithmName="SHA-512" hashValue="qV8K3Gk1a+suqtqPc2ipf/rWiBK4Jgbmi3GkZKJDt2Ezf58FUfMlBKCQZEWdyY6lpINqSb+jKz7H48Ir4IJ+8A==" saltValue="+6Gf06IBnpcpjDHgFluqoQ==" spinCount="100000" sheet="1" formatCells="0" formatColumns="0" formatRows="0"/>
  <mergeCells count="499">
    <mergeCell ref="BG49:BG52"/>
    <mergeCell ref="BH49:BH52"/>
    <mergeCell ref="BI49:BI52"/>
    <mergeCell ref="BJ49:BJ52"/>
    <mergeCell ref="BK49:BK52"/>
    <mergeCell ref="BL49:BL52"/>
    <mergeCell ref="AP49:AP52"/>
    <mergeCell ref="AQ49:AQ52"/>
    <mergeCell ref="AR49:AR52"/>
    <mergeCell ref="AS49:AS52"/>
    <mergeCell ref="AT49:AT52"/>
    <mergeCell ref="BF49:BF52"/>
    <mergeCell ref="AJ49:AJ52"/>
    <mergeCell ref="AK49:AK52"/>
    <mergeCell ref="AL49:AL52"/>
    <mergeCell ref="AM49:AM52"/>
    <mergeCell ref="AN49:AN52"/>
    <mergeCell ref="AO49:AO52"/>
    <mergeCell ref="AD49:AD52"/>
    <mergeCell ref="AE49:AE52"/>
    <mergeCell ref="AF49:AF52"/>
    <mergeCell ref="AG49:AG52"/>
    <mergeCell ref="AH49:AH52"/>
    <mergeCell ref="AI49:AI52"/>
    <mergeCell ref="X49:X52"/>
    <mergeCell ref="Y49:Y52"/>
    <mergeCell ref="Z49:Z52"/>
    <mergeCell ref="AA49:AA52"/>
    <mergeCell ref="AB49:AB52"/>
    <mergeCell ref="AC49:AC52"/>
    <mergeCell ref="R49:R52"/>
    <mergeCell ref="S49:S52"/>
    <mergeCell ref="T49:T52"/>
    <mergeCell ref="U49:U52"/>
    <mergeCell ref="V49:V52"/>
    <mergeCell ref="W49:W52"/>
    <mergeCell ref="L49:L52"/>
    <mergeCell ref="M49:M52"/>
    <mergeCell ref="N49:N52"/>
    <mergeCell ref="O49:O52"/>
    <mergeCell ref="P49:P52"/>
    <mergeCell ref="Q49:Q52"/>
    <mergeCell ref="F49:F52"/>
    <mergeCell ref="G49:G52"/>
    <mergeCell ref="H49:H52"/>
    <mergeCell ref="I49:I52"/>
    <mergeCell ref="J49:J52"/>
    <mergeCell ref="K49:K52"/>
    <mergeCell ref="BH45:BH48"/>
    <mergeCell ref="BI45:BI48"/>
    <mergeCell ref="BJ45:BJ48"/>
    <mergeCell ref="BK45:BK48"/>
    <mergeCell ref="BL45:BL48"/>
    <mergeCell ref="A49:A52"/>
    <mergeCell ref="B49:B52"/>
    <mergeCell ref="C49:C52"/>
    <mergeCell ref="D49:D52"/>
    <mergeCell ref="E49:E52"/>
    <mergeCell ref="AQ45:AQ48"/>
    <mergeCell ref="AR45:AR48"/>
    <mergeCell ref="AS45:AS48"/>
    <mergeCell ref="AT45:AT48"/>
    <mergeCell ref="BF45:BF48"/>
    <mergeCell ref="BG45:BG48"/>
    <mergeCell ref="AK45:AK48"/>
    <mergeCell ref="AL45:AL48"/>
    <mergeCell ref="AM45:AM48"/>
    <mergeCell ref="AN45:AN48"/>
    <mergeCell ref="AO45:AO48"/>
    <mergeCell ref="AP45:AP48"/>
    <mergeCell ref="AE45:AE48"/>
    <mergeCell ref="AF45:AF48"/>
    <mergeCell ref="AG45:AG48"/>
    <mergeCell ref="AH45:AH48"/>
    <mergeCell ref="AI45:AI48"/>
    <mergeCell ref="AJ45:AJ48"/>
    <mergeCell ref="Y45:Y48"/>
    <mergeCell ref="Z45:Z48"/>
    <mergeCell ref="AA45:AA48"/>
    <mergeCell ref="AB45:AB48"/>
    <mergeCell ref="AC45:AC48"/>
    <mergeCell ref="AD45:AD48"/>
    <mergeCell ref="S45:S48"/>
    <mergeCell ref="T45:T48"/>
    <mergeCell ref="U45:U48"/>
    <mergeCell ref="V45:V48"/>
    <mergeCell ref="W45:W48"/>
    <mergeCell ref="X45:X48"/>
    <mergeCell ref="M45:M48"/>
    <mergeCell ref="N45:N48"/>
    <mergeCell ref="O45:O48"/>
    <mergeCell ref="P45:P48"/>
    <mergeCell ref="Q45:Q48"/>
    <mergeCell ref="R45:R48"/>
    <mergeCell ref="G45:G48"/>
    <mergeCell ref="H45:H48"/>
    <mergeCell ref="I45:I48"/>
    <mergeCell ref="J45:J48"/>
    <mergeCell ref="K45:K48"/>
    <mergeCell ref="L45:L48"/>
    <mergeCell ref="A45:A48"/>
    <mergeCell ref="B45:B48"/>
    <mergeCell ref="C45:C48"/>
    <mergeCell ref="D45:D48"/>
    <mergeCell ref="E45:E48"/>
    <mergeCell ref="F45:F48"/>
    <mergeCell ref="BG41:BG44"/>
    <mergeCell ref="BH41:BH44"/>
    <mergeCell ref="BI41:BI44"/>
    <mergeCell ref="BJ41:BJ44"/>
    <mergeCell ref="BK41:BK44"/>
    <mergeCell ref="BL41:BL44"/>
    <mergeCell ref="AP41:AP44"/>
    <mergeCell ref="AQ41:AQ44"/>
    <mergeCell ref="AR41:AR44"/>
    <mergeCell ref="AS41:AS44"/>
    <mergeCell ref="AT41:AT44"/>
    <mergeCell ref="BF41:BF44"/>
    <mergeCell ref="AJ41:AJ44"/>
    <mergeCell ref="AK41:AK44"/>
    <mergeCell ref="AL41:AL44"/>
    <mergeCell ref="AM41:AM44"/>
    <mergeCell ref="AN41:AN44"/>
    <mergeCell ref="AO41:AO44"/>
    <mergeCell ref="AD41:AD44"/>
    <mergeCell ref="AE41:AE44"/>
    <mergeCell ref="AF41:AF44"/>
    <mergeCell ref="AG41:AG44"/>
    <mergeCell ref="AH41:AH44"/>
    <mergeCell ref="AI41:AI44"/>
    <mergeCell ref="X41:X44"/>
    <mergeCell ref="Y41:Y44"/>
    <mergeCell ref="Z41:Z44"/>
    <mergeCell ref="AA41:AA44"/>
    <mergeCell ref="AB41:AB44"/>
    <mergeCell ref="AC41:AC44"/>
    <mergeCell ref="R41:R44"/>
    <mergeCell ref="S41:S44"/>
    <mergeCell ref="T41:T44"/>
    <mergeCell ref="U41:U44"/>
    <mergeCell ref="V41:V44"/>
    <mergeCell ref="W41:W44"/>
    <mergeCell ref="L41:L44"/>
    <mergeCell ref="M41:M44"/>
    <mergeCell ref="N41:N44"/>
    <mergeCell ref="O41:O44"/>
    <mergeCell ref="P41:P44"/>
    <mergeCell ref="Q41:Q44"/>
    <mergeCell ref="F41:F44"/>
    <mergeCell ref="G41:G44"/>
    <mergeCell ref="H41:H44"/>
    <mergeCell ref="I41:I44"/>
    <mergeCell ref="J41:J44"/>
    <mergeCell ref="K41:K44"/>
    <mergeCell ref="BH37:BH40"/>
    <mergeCell ref="BI37:BI40"/>
    <mergeCell ref="BJ37:BJ40"/>
    <mergeCell ref="BK37:BK40"/>
    <mergeCell ref="BL37:BL40"/>
    <mergeCell ref="A41:A44"/>
    <mergeCell ref="B41:B44"/>
    <mergeCell ref="C41:C44"/>
    <mergeCell ref="D41:D44"/>
    <mergeCell ref="E41:E44"/>
    <mergeCell ref="AQ37:AQ40"/>
    <mergeCell ref="AR37:AR40"/>
    <mergeCell ref="AS37:AS40"/>
    <mergeCell ref="AT37:AT40"/>
    <mergeCell ref="BF37:BF40"/>
    <mergeCell ref="BG37:BG40"/>
    <mergeCell ref="AK37:AK40"/>
    <mergeCell ref="AL37:AL40"/>
    <mergeCell ref="AM37:AM40"/>
    <mergeCell ref="AN37:AN40"/>
    <mergeCell ref="AO37:AO40"/>
    <mergeCell ref="AP37:AP40"/>
    <mergeCell ref="AE37:AE40"/>
    <mergeCell ref="AF37:AF40"/>
    <mergeCell ref="AG37:AG40"/>
    <mergeCell ref="AH37:AH40"/>
    <mergeCell ref="AI37:AI40"/>
    <mergeCell ref="AJ37:AJ40"/>
    <mergeCell ref="Y37:Y40"/>
    <mergeCell ref="Z37:Z40"/>
    <mergeCell ref="AA37:AA40"/>
    <mergeCell ref="AB37:AB40"/>
    <mergeCell ref="AC37:AC40"/>
    <mergeCell ref="AD37:AD40"/>
    <mergeCell ref="S37:S40"/>
    <mergeCell ref="T37:T40"/>
    <mergeCell ref="U37:U40"/>
    <mergeCell ref="V37:V40"/>
    <mergeCell ref="W37:W40"/>
    <mergeCell ref="X37:X40"/>
    <mergeCell ref="M37:M40"/>
    <mergeCell ref="N37:N40"/>
    <mergeCell ref="O37:O40"/>
    <mergeCell ref="P37:P40"/>
    <mergeCell ref="Q37:Q40"/>
    <mergeCell ref="R37:R40"/>
    <mergeCell ref="G37:G40"/>
    <mergeCell ref="H37:H40"/>
    <mergeCell ref="I37:I40"/>
    <mergeCell ref="J37:J40"/>
    <mergeCell ref="K37:K40"/>
    <mergeCell ref="L37:L40"/>
    <mergeCell ref="A37:A40"/>
    <mergeCell ref="B37:B40"/>
    <mergeCell ref="C37:C40"/>
    <mergeCell ref="D37:D40"/>
    <mergeCell ref="E37:E40"/>
    <mergeCell ref="F37:F40"/>
    <mergeCell ref="BG33:BG36"/>
    <mergeCell ref="BH33:BH36"/>
    <mergeCell ref="BI33:BI36"/>
    <mergeCell ref="BJ33:BJ36"/>
    <mergeCell ref="BK33:BK36"/>
    <mergeCell ref="BL33:BL36"/>
    <mergeCell ref="AP33:AP36"/>
    <mergeCell ref="AQ33:AQ36"/>
    <mergeCell ref="AR33:AR36"/>
    <mergeCell ref="AS33:AS36"/>
    <mergeCell ref="AT33:AT36"/>
    <mergeCell ref="BF33:BF36"/>
    <mergeCell ref="AJ33:AJ36"/>
    <mergeCell ref="AK33:AK36"/>
    <mergeCell ref="AL33:AL36"/>
    <mergeCell ref="AM33:AM36"/>
    <mergeCell ref="AN33:AN36"/>
    <mergeCell ref="AO33:AO36"/>
    <mergeCell ref="AD33:AD36"/>
    <mergeCell ref="AE33:AE36"/>
    <mergeCell ref="AF33:AF36"/>
    <mergeCell ref="AG33:AG36"/>
    <mergeCell ref="AH33:AH36"/>
    <mergeCell ref="AI33:AI36"/>
    <mergeCell ref="X33:X36"/>
    <mergeCell ref="Y33:Y36"/>
    <mergeCell ref="Z33:Z36"/>
    <mergeCell ref="AA33:AA36"/>
    <mergeCell ref="AB33:AB36"/>
    <mergeCell ref="AC33:AC36"/>
    <mergeCell ref="R33:R36"/>
    <mergeCell ref="S33:S36"/>
    <mergeCell ref="T33:T36"/>
    <mergeCell ref="U33:U36"/>
    <mergeCell ref="V33:V36"/>
    <mergeCell ref="W33:W36"/>
    <mergeCell ref="L33:L36"/>
    <mergeCell ref="M33:M36"/>
    <mergeCell ref="N33:N36"/>
    <mergeCell ref="O33:O36"/>
    <mergeCell ref="P33:P36"/>
    <mergeCell ref="Q33:Q36"/>
    <mergeCell ref="F33:F36"/>
    <mergeCell ref="G33:G36"/>
    <mergeCell ref="H33:H36"/>
    <mergeCell ref="I33:I36"/>
    <mergeCell ref="J33:J36"/>
    <mergeCell ref="K33:K36"/>
    <mergeCell ref="BH29:BH32"/>
    <mergeCell ref="BI29:BI32"/>
    <mergeCell ref="BJ29:BJ32"/>
    <mergeCell ref="BK29:BK32"/>
    <mergeCell ref="BL29:BL32"/>
    <mergeCell ref="A33:A36"/>
    <mergeCell ref="B33:B36"/>
    <mergeCell ref="C33:C36"/>
    <mergeCell ref="D33:D36"/>
    <mergeCell ref="E33:E36"/>
    <mergeCell ref="AQ29:AQ32"/>
    <mergeCell ref="AR29:AR32"/>
    <mergeCell ref="AS29:AS32"/>
    <mergeCell ref="AT29:AT32"/>
    <mergeCell ref="BF29:BF32"/>
    <mergeCell ref="BG29:BG32"/>
    <mergeCell ref="AK29:AK32"/>
    <mergeCell ref="AL29:AL32"/>
    <mergeCell ref="AM29:AM32"/>
    <mergeCell ref="AN29:AN32"/>
    <mergeCell ref="AO29:AO32"/>
    <mergeCell ref="AP29:AP32"/>
    <mergeCell ref="AE29:AE32"/>
    <mergeCell ref="AF29:AF32"/>
    <mergeCell ref="AG29:AG32"/>
    <mergeCell ref="AH29:AH32"/>
    <mergeCell ref="AI29:AI32"/>
    <mergeCell ref="AJ29:AJ32"/>
    <mergeCell ref="Y29:Y32"/>
    <mergeCell ref="Z29:Z32"/>
    <mergeCell ref="AA29:AA32"/>
    <mergeCell ref="AB29:AB32"/>
    <mergeCell ref="AC29:AC32"/>
    <mergeCell ref="AD29:AD32"/>
    <mergeCell ref="S29:S32"/>
    <mergeCell ref="T29:T32"/>
    <mergeCell ref="U29:U32"/>
    <mergeCell ref="V29:V32"/>
    <mergeCell ref="W29:W32"/>
    <mergeCell ref="X29:X32"/>
    <mergeCell ref="M29:M32"/>
    <mergeCell ref="N29:N32"/>
    <mergeCell ref="O29:O32"/>
    <mergeCell ref="P29:P32"/>
    <mergeCell ref="Q29:Q32"/>
    <mergeCell ref="R29:R32"/>
    <mergeCell ref="G29:G32"/>
    <mergeCell ref="H29:H32"/>
    <mergeCell ref="I29:I32"/>
    <mergeCell ref="J29:J32"/>
    <mergeCell ref="K29:K32"/>
    <mergeCell ref="L29:L32"/>
    <mergeCell ref="A29:A32"/>
    <mergeCell ref="B29:B32"/>
    <mergeCell ref="C29:C32"/>
    <mergeCell ref="D29:D32"/>
    <mergeCell ref="E29:E32"/>
    <mergeCell ref="F29:F32"/>
    <mergeCell ref="BG25:BG28"/>
    <mergeCell ref="BH25:BH28"/>
    <mergeCell ref="BI25:BI28"/>
    <mergeCell ref="BJ25:BJ28"/>
    <mergeCell ref="BK25:BK28"/>
    <mergeCell ref="BL25:BL28"/>
    <mergeCell ref="AP25:AP28"/>
    <mergeCell ref="AQ25:AQ28"/>
    <mergeCell ref="AR25:AR28"/>
    <mergeCell ref="AS25:AS28"/>
    <mergeCell ref="AT25:AT28"/>
    <mergeCell ref="BF25:BF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L25:L28"/>
    <mergeCell ref="M25:M28"/>
    <mergeCell ref="N25:N28"/>
    <mergeCell ref="O25:O28"/>
    <mergeCell ref="P25:P28"/>
    <mergeCell ref="Q25:Q28"/>
    <mergeCell ref="F25:F28"/>
    <mergeCell ref="G25:G28"/>
    <mergeCell ref="H25:H28"/>
    <mergeCell ref="I25:I28"/>
    <mergeCell ref="J25:J28"/>
    <mergeCell ref="K25:K28"/>
    <mergeCell ref="A25:A28"/>
    <mergeCell ref="B25:B28"/>
    <mergeCell ref="C25:C28"/>
    <mergeCell ref="D25:D28"/>
    <mergeCell ref="E25:E28"/>
    <mergeCell ref="BG21:BG24"/>
    <mergeCell ref="BH21:BH24"/>
    <mergeCell ref="BI21:BI24"/>
    <mergeCell ref="BJ21:BJ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P21:P24"/>
    <mergeCell ref="Q21:Q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K17:K20"/>
    <mergeCell ref="L17:L20"/>
    <mergeCell ref="BI17:BI20"/>
    <mergeCell ref="BJ17:BJ20"/>
    <mergeCell ref="AJ17:AJ20"/>
    <mergeCell ref="Y17:Y20"/>
    <mergeCell ref="Z17:Z20"/>
    <mergeCell ref="AA17:AA20"/>
    <mergeCell ref="AB17:AB20"/>
    <mergeCell ref="AC17:AC20"/>
    <mergeCell ref="AD17:AD20"/>
    <mergeCell ref="AH17:AH20"/>
    <mergeCell ref="AI17:AI20"/>
    <mergeCell ref="BH17:BH20"/>
    <mergeCell ref="S17:S20"/>
    <mergeCell ref="T17:T20"/>
    <mergeCell ref="U17:U20"/>
    <mergeCell ref="V17:V20"/>
    <mergeCell ref="W17:W20"/>
    <mergeCell ref="X17:X20"/>
    <mergeCell ref="M17:M20"/>
    <mergeCell ref="N17:N20"/>
    <mergeCell ref="BF17:BF20"/>
    <mergeCell ref="BG17:BG20"/>
    <mergeCell ref="AK17:AK20"/>
    <mergeCell ref="AL17:AL20"/>
    <mergeCell ref="AM17:AM20"/>
    <mergeCell ref="AN17:AN20"/>
    <mergeCell ref="AO17:AO20"/>
    <mergeCell ref="AP17:AP20"/>
    <mergeCell ref="AE17:AE20"/>
    <mergeCell ref="AF17:AF20"/>
    <mergeCell ref="AG17:AG20"/>
    <mergeCell ref="A21:A24"/>
    <mergeCell ref="B21:B24"/>
    <mergeCell ref="C21:C24"/>
    <mergeCell ref="D21:D24"/>
    <mergeCell ref="E21:E24"/>
    <mergeCell ref="AQ17:AQ20"/>
    <mergeCell ref="AR17:AR20"/>
    <mergeCell ref="AS17:AS20"/>
    <mergeCell ref="AT17:AT20"/>
    <mergeCell ref="A17:A20"/>
    <mergeCell ref="B17:B20"/>
    <mergeCell ref="F21:F24"/>
    <mergeCell ref="G21:G24"/>
    <mergeCell ref="H21:H24"/>
    <mergeCell ref="I21:I24"/>
    <mergeCell ref="J21:J24"/>
    <mergeCell ref="K21:K24"/>
    <mergeCell ref="U21:U24"/>
    <mergeCell ref="V21:V24"/>
    <mergeCell ref="W21:W24"/>
    <mergeCell ref="L21:L24"/>
    <mergeCell ref="M21:M24"/>
    <mergeCell ref="N21:N24"/>
    <mergeCell ref="O21:O24"/>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O17:O20"/>
    <mergeCell ref="P17:P20"/>
    <mergeCell ref="Q17:Q20"/>
    <mergeCell ref="R17:R20"/>
    <mergeCell ref="G17:G20"/>
    <mergeCell ref="H17:H20"/>
    <mergeCell ref="I17:I20"/>
    <mergeCell ref="J17:J20"/>
    <mergeCell ref="BK17:BK20"/>
    <mergeCell ref="BL17:BL20"/>
    <mergeCell ref="C9:D9"/>
    <mergeCell ref="E9:F9"/>
    <mergeCell ref="G9:H9"/>
    <mergeCell ref="B11:L11"/>
    <mergeCell ref="A13:AH13"/>
    <mergeCell ref="AL13:AT13"/>
    <mergeCell ref="B5:H5"/>
    <mergeCell ref="C6:H6"/>
    <mergeCell ref="C7:H7"/>
    <mergeCell ref="C8:D8"/>
    <mergeCell ref="E8:F8"/>
    <mergeCell ref="G8:H8"/>
  </mergeCells>
  <conditionalFormatting sqref="AP17:AP52 BG17:BG52">
    <cfRule type="cellIs" dxfId="805" priority="1" operator="equal">
      <formula>"Seguro"</formula>
    </cfRule>
    <cfRule type="cellIs" dxfId="804" priority="2" operator="equal">
      <formula>"Probable"</formula>
    </cfRule>
    <cfRule type="cellIs" dxfId="803" priority="3" operator="equal">
      <formula>"Posible"</formula>
    </cfRule>
    <cfRule type="cellIs" dxfId="802" priority="4" operator="equal">
      <formula>"Improbable"</formula>
    </cfRule>
    <cfRule type="cellIs" dxfId="801" priority="5" operator="equal">
      <formula>"Rara Vez"</formula>
    </cfRule>
    <cfRule type="cellIs" dxfId="800" priority="6" operator="equal">
      <formula>"Muy Alta"</formula>
    </cfRule>
    <cfRule type="cellIs" dxfId="799" priority="7" operator="equal">
      <formula>"Alta"</formula>
    </cfRule>
    <cfRule type="cellIs" dxfId="798" priority="8" operator="equal">
      <formula>"Media"</formula>
    </cfRule>
    <cfRule type="cellIs" dxfId="797" priority="9" operator="equal">
      <formula>"Baja"</formula>
    </cfRule>
    <cfRule type="cellIs" dxfId="796" priority="10" operator="equal">
      <formula>"Muy Baja"</formula>
    </cfRule>
  </conditionalFormatting>
  <conditionalFormatting sqref="AR17:AR52 BI17:BI52">
    <cfRule type="cellIs" dxfId="795" priority="38" operator="equal">
      <formula>"Insignificante"</formula>
    </cfRule>
    <cfRule type="cellIs" dxfId="794" priority="34" operator="equal">
      <formula>"Catastrófico"</formula>
    </cfRule>
    <cfRule type="cellIs" dxfId="793" priority="35" operator="equal">
      <formula>"Mayor"</formula>
    </cfRule>
    <cfRule type="cellIs" dxfId="792" priority="36" operator="equal">
      <formula>"Moderado"</formula>
    </cfRule>
    <cfRule type="cellIs" dxfId="791" priority="37" operator="equal">
      <formula>"Menor"</formula>
    </cfRule>
  </conditionalFormatting>
  <conditionalFormatting sqref="AT17">
    <cfRule type="containsText" dxfId="790" priority="39" operator="containsText" text="BAJO">
      <formula>NOT(ISERROR(SEARCH("BAJO",AT17)))</formula>
    </cfRule>
    <cfRule type="containsText" dxfId="789" priority="40" operator="containsText" text="MODERADO">
      <formula>NOT(ISERROR(SEARCH("MODERADO",AT17)))</formula>
    </cfRule>
    <cfRule type="containsText" dxfId="788" priority="41" operator="containsText" text="ALTO">
      <formula>NOT(ISERROR(SEARCH("ALTO",AT17)))</formula>
    </cfRule>
    <cfRule type="containsText" dxfId="787" priority="42" operator="containsText" text="EXTREMO">
      <formula>NOT(ISERROR(SEARCH("EXTREMO",AT17)))</formula>
    </cfRule>
  </conditionalFormatting>
  <conditionalFormatting sqref="AT21">
    <cfRule type="containsText" dxfId="786" priority="117" operator="containsText" text="ALTO">
      <formula>NOT(ISERROR(SEARCH("ALTO",AT21)))</formula>
    </cfRule>
    <cfRule type="containsText" dxfId="785" priority="116" operator="containsText" text="MODERADO">
      <formula>NOT(ISERROR(SEARCH("MODERADO",AT21)))</formula>
    </cfRule>
    <cfRule type="containsText" dxfId="784" priority="115" operator="containsText" text="BAJO">
      <formula>NOT(ISERROR(SEARCH("BAJO",AT21)))</formula>
    </cfRule>
    <cfRule type="containsText" dxfId="783" priority="118" operator="containsText" text="EXTREMO">
      <formula>NOT(ISERROR(SEARCH("EXTREMO",AT21)))</formula>
    </cfRule>
  </conditionalFormatting>
  <conditionalFormatting sqref="AT25">
    <cfRule type="containsText" dxfId="782" priority="99" operator="containsText" text="BAJO">
      <formula>NOT(ISERROR(SEARCH("BAJO",AT25)))</formula>
    </cfRule>
    <cfRule type="containsText" dxfId="781" priority="100" operator="containsText" text="MODERADO">
      <formula>NOT(ISERROR(SEARCH("MODERADO",AT25)))</formula>
    </cfRule>
    <cfRule type="containsText" dxfId="780" priority="101" operator="containsText" text="ALTO">
      <formula>NOT(ISERROR(SEARCH("ALTO",AT25)))</formula>
    </cfRule>
    <cfRule type="containsText" dxfId="779" priority="102" operator="containsText" text="EXTREMO">
      <formula>NOT(ISERROR(SEARCH("EXTREMO",AT25)))</formula>
    </cfRule>
  </conditionalFormatting>
  <conditionalFormatting sqref="AT29">
    <cfRule type="containsText" dxfId="778" priority="94" operator="containsText" text="EXTREMO">
      <formula>NOT(ISERROR(SEARCH("EXTREMO",AT29)))</formula>
    </cfRule>
    <cfRule type="containsText" dxfId="777" priority="93" operator="containsText" text="ALTO">
      <formula>NOT(ISERROR(SEARCH("ALTO",AT29)))</formula>
    </cfRule>
    <cfRule type="containsText" dxfId="776" priority="92" operator="containsText" text="MODERADO">
      <formula>NOT(ISERROR(SEARCH("MODERADO",AT29)))</formula>
    </cfRule>
    <cfRule type="containsText" dxfId="775" priority="91" operator="containsText" text="BAJO">
      <formula>NOT(ISERROR(SEARCH("BAJO",AT29)))</formula>
    </cfRule>
  </conditionalFormatting>
  <conditionalFormatting sqref="AT33">
    <cfRule type="containsText" dxfId="774" priority="85" operator="containsText" text="ALTO">
      <formula>NOT(ISERROR(SEARCH("ALTO",AT33)))</formula>
    </cfRule>
    <cfRule type="containsText" dxfId="773" priority="84" operator="containsText" text="MODERADO">
      <formula>NOT(ISERROR(SEARCH("MODERADO",AT33)))</formula>
    </cfRule>
    <cfRule type="containsText" dxfId="772" priority="83" operator="containsText" text="BAJO">
      <formula>NOT(ISERROR(SEARCH("BAJO",AT33)))</formula>
    </cfRule>
    <cfRule type="containsText" dxfId="771" priority="86" operator="containsText" text="EXTREMO">
      <formula>NOT(ISERROR(SEARCH("EXTREMO",AT33)))</formula>
    </cfRule>
  </conditionalFormatting>
  <conditionalFormatting sqref="AT37">
    <cfRule type="containsText" dxfId="770" priority="77" operator="containsText" text="ALTO">
      <formula>NOT(ISERROR(SEARCH("ALTO",AT37)))</formula>
    </cfRule>
    <cfRule type="containsText" dxfId="769" priority="78" operator="containsText" text="EXTREMO">
      <formula>NOT(ISERROR(SEARCH("EXTREMO",AT37)))</formula>
    </cfRule>
    <cfRule type="containsText" dxfId="768" priority="75" operator="containsText" text="BAJO">
      <formula>NOT(ISERROR(SEARCH("BAJO",AT37)))</formula>
    </cfRule>
    <cfRule type="containsText" dxfId="767" priority="76" operator="containsText" text="MODERADO">
      <formula>NOT(ISERROR(SEARCH("MODERADO",AT37)))</formula>
    </cfRule>
  </conditionalFormatting>
  <conditionalFormatting sqref="AT41">
    <cfRule type="containsText" dxfId="766" priority="67" operator="containsText" text="BAJO">
      <formula>NOT(ISERROR(SEARCH("BAJO",AT41)))</formula>
    </cfRule>
    <cfRule type="containsText" dxfId="765" priority="68" operator="containsText" text="MODERADO">
      <formula>NOT(ISERROR(SEARCH("MODERADO",AT41)))</formula>
    </cfRule>
    <cfRule type="containsText" dxfId="764" priority="70" operator="containsText" text="EXTREMO">
      <formula>NOT(ISERROR(SEARCH("EXTREMO",AT41)))</formula>
    </cfRule>
    <cfRule type="containsText" dxfId="763" priority="69" operator="containsText" text="ALTO">
      <formula>NOT(ISERROR(SEARCH("ALTO",AT41)))</formula>
    </cfRule>
  </conditionalFormatting>
  <conditionalFormatting sqref="AT45">
    <cfRule type="containsText" dxfId="762" priority="59" operator="containsText" text="BAJO">
      <formula>NOT(ISERROR(SEARCH("BAJO",AT45)))</formula>
    </cfRule>
    <cfRule type="containsText" dxfId="761" priority="60" operator="containsText" text="MODERADO">
      <formula>NOT(ISERROR(SEARCH("MODERADO",AT45)))</formula>
    </cfRule>
    <cfRule type="containsText" dxfId="760" priority="61" operator="containsText" text="ALTO">
      <formula>NOT(ISERROR(SEARCH("ALTO",AT45)))</formula>
    </cfRule>
    <cfRule type="containsText" dxfId="759" priority="62" operator="containsText" text="EXTREMO">
      <formula>NOT(ISERROR(SEARCH("EXTREMO",AT45)))</formula>
    </cfRule>
  </conditionalFormatting>
  <conditionalFormatting sqref="AT49">
    <cfRule type="containsText" dxfId="758" priority="51" operator="containsText" text="BAJO">
      <formula>NOT(ISERROR(SEARCH("BAJO",AT49)))</formula>
    </cfRule>
    <cfRule type="containsText" dxfId="757" priority="52" operator="containsText" text="MODERADO">
      <formula>NOT(ISERROR(SEARCH("MODERADO",AT49)))</formula>
    </cfRule>
    <cfRule type="containsText" dxfId="756" priority="53" operator="containsText" text="ALTO">
      <formula>NOT(ISERROR(SEARCH("ALTO",AT49)))</formula>
    </cfRule>
    <cfRule type="containsText" dxfId="755" priority="54" operator="containsText" text="EXTREMO">
      <formula>NOT(ISERROR(SEARCH("EXTREMO",AT49)))</formula>
    </cfRule>
  </conditionalFormatting>
  <conditionalFormatting sqref="BK17">
    <cfRule type="containsText" dxfId="754" priority="23" operator="containsText" text="ALTO">
      <formula>NOT(ISERROR(SEARCH("ALTO",BK17)))</formula>
    </cfRule>
    <cfRule type="containsText" dxfId="753" priority="24" operator="containsText" text="EXTREMO">
      <formula>NOT(ISERROR(SEARCH("EXTREMO",BK17)))</formula>
    </cfRule>
    <cfRule type="containsText" dxfId="752" priority="22" operator="containsText" text="MODERADO">
      <formula>NOT(ISERROR(SEARCH("MODERADO",BK17)))</formula>
    </cfRule>
    <cfRule type="containsText" dxfId="751" priority="21" operator="containsText" text="BAJO">
      <formula>NOT(ISERROR(SEARCH("BAJO",BK17)))</formula>
    </cfRule>
  </conditionalFormatting>
  <conditionalFormatting sqref="BK21 BK25 BK29 BK33 BK37 BK41 BK45 BK49">
    <cfRule type="containsText" dxfId="750" priority="44" operator="containsText" text="MODERADO">
      <formula>NOT(ISERROR(SEARCH("MODERADO",BK21)))</formula>
    </cfRule>
    <cfRule type="containsText" dxfId="749" priority="45" operator="containsText" text="ALTO">
      <formula>NOT(ISERROR(SEARCH("ALTO",BK21)))</formula>
    </cfRule>
    <cfRule type="containsText" dxfId="748" priority="46" operator="containsText" text="EXTREMO">
      <formula>NOT(ISERROR(SEARCH("EXTREMO",BK21)))</formula>
    </cfRule>
    <cfRule type="containsText" dxfId="747" priority="43" operator="containsText" text="BAJO">
      <formula>NOT(ISERROR(SEARCH("BAJO",BK21)))</formula>
    </cfRule>
  </conditionalFormatting>
  <conditionalFormatting sqref="BL17">
    <cfRule type="containsText" dxfId="746" priority="25" operator="containsText" text="RIESGO BAJO">
      <formula>NOT(ISERROR(SEARCH("RIESGO BAJO",BL17)))</formula>
    </cfRule>
    <cfRule type="containsText" dxfId="745" priority="26" operator="containsText" text="RIESGO MODERADO">
      <formula>NOT(ISERROR(SEARCH("RIESGO MODERADO",BL17)))</formula>
    </cfRule>
    <cfRule type="containsText" dxfId="744" priority="27" operator="containsText" text="RIESGO ALTO">
      <formula>NOT(ISERROR(SEARCH("RIESGO ALTO",BL17)))</formula>
    </cfRule>
    <cfRule type="containsText" dxfId="743" priority="28" operator="containsText" text="RIESGO EXTREMO">
      <formula>NOT(ISERROR(SEARCH("RIESGO EXTREMO",BL17)))</formula>
    </cfRule>
  </conditionalFormatting>
  <conditionalFormatting sqref="BL21">
    <cfRule type="containsText" dxfId="742" priority="111" operator="containsText" text="RIESGO BAJO">
      <formula>NOT(ISERROR(SEARCH("RIESGO BAJO",BL21)))</formula>
    </cfRule>
    <cfRule type="containsText" dxfId="741" priority="112" operator="containsText" text="RIESGO MODERADO">
      <formula>NOT(ISERROR(SEARCH("RIESGO MODERADO",BL21)))</formula>
    </cfRule>
    <cfRule type="containsText" dxfId="740" priority="113" operator="containsText" text="RIESGO ALTO">
      <formula>NOT(ISERROR(SEARCH("RIESGO ALTO",BL21)))</formula>
    </cfRule>
    <cfRule type="containsText" dxfId="739" priority="114" operator="containsText" text="RIESGO EXTREMO">
      <formula>NOT(ISERROR(SEARCH("RIESGO EXTREMO",BL21)))</formula>
    </cfRule>
  </conditionalFormatting>
  <conditionalFormatting sqref="BL25">
    <cfRule type="containsText" dxfId="738" priority="95" operator="containsText" text="RIESGO BAJO">
      <formula>NOT(ISERROR(SEARCH("RIESGO BAJO",BL25)))</formula>
    </cfRule>
    <cfRule type="containsText" dxfId="737" priority="96" operator="containsText" text="RIESGO MODERADO">
      <formula>NOT(ISERROR(SEARCH("RIESGO MODERADO",BL25)))</formula>
    </cfRule>
    <cfRule type="containsText" dxfId="736" priority="97" operator="containsText" text="RIESGO ALTO">
      <formula>NOT(ISERROR(SEARCH("RIESGO ALTO",BL25)))</formula>
    </cfRule>
    <cfRule type="containsText" dxfId="735" priority="98" operator="containsText" text="RIESGO EXTREMO">
      <formula>NOT(ISERROR(SEARCH("RIESGO EXTREMO",BL25)))</formula>
    </cfRule>
  </conditionalFormatting>
  <conditionalFormatting sqref="BL29">
    <cfRule type="containsText" dxfId="734" priority="90" operator="containsText" text="RIESGO EXTREMO">
      <formula>NOT(ISERROR(SEARCH("RIESGO EXTREMO",BL29)))</formula>
    </cfRule>
    <cfRule type="containsText" dxfId="733" priority="87" operator="containsText" text="RIESGO BAJO">
      <formula>NOT(ISERROR(SEARCH("RIESGO BAJO",BL29)))</formula>
    </cfRule>
    <cfRule type="containsText" dxfId="732" priority="89" operator="containsText" text="RIESGO ALTO">
      <formula>NOT(ISERROR(SEARCH("RIESGO ALTO",BL29)))</formula>
    </cfRule>
    <cfRule type="containsText" dxfId="731" priority="88" operator="containsText" text="RIESGO MODERADO">
      <formula>NOT(ISERROR(SEARCH("RIESGO MODERADO",BL29)))</formula>
    </cfRule>
  </conditionalFormatting>
  <conditionalFormatting sqref="BL33">
    <cfRule type="containsText" dxfId="730" priority="79" operator="containsText" text="RIESGO BAJO">
      <formula>NOT(ISERROR(SEARCH("RIESGO BAJO",BL33)))</formula>
    </cfRule>
    <cfRule type="containsText" dxfId="729" priority="80" operator="containsText" text="RIESGO MODERADO">
      <formula>NOT(ISERROR(SEARCH("RIESGO MODERADO",BL33)))</formula>
    </cfRule>
    <cfRule type="containsText" dxfId="728" priority="81" operator="containsText" text="RIESGO ALTO">
      <formula>NOT(ISERROR(SEARCH("RIESGO ALTO",BL33)))</formula>
    </cfRule>
    <cfRule type="containsText" dxfId="727" priority="82" operator="containsText" text="RIESGO EXTREMO">
      <formula>NOT(ISERROR(SEARCH("RIESGO EXTREMO",BL33)))</formula>
    </cfRule>
  </conditionalFormatting>
  <conditionalFormatting sqref="BL37">
    <cfRule type="containsText" dxfId="726" priority="73" operator="containsText" text="RIESGO ALTO">
      <formula>NOT(ISERROR(SEARCH("RIESGO ALTO",BL37)))</formula>
    </cfRule>
    <cfRule type="containsText" dxfId="725" priority="72" operator="containsText" text="RIESGO MODERADO">
      <formula>NOT(ISERROR(SEARCH("RIESGO MODERADO",BL37)))</formula>
    </cfRule>
    <cfRule type="containsText" dxfId="724" priority="71" operator="containsText" text="RIESGO BAJO">
      <formula>NOT(ISERROR(SEARCH("RIESGO BAJO",BL37)))</formula>
    </cfRule>
    <cfRule type="containsText" dxfId="723" priority="74" operator="containsText" text="RIESGO EXTREMO">
      <formula>NOT(ISERROR(SEARCH("RIESGO EXTREMO",BL37)))</formula>
    </cfRule>
  </conditionalFormatting>
  <conditionalFormatting sqref="BL41">
    <cfRule type="containsText" dxfId="722" priority="66" operator="containsText" text="RIESGO EXTREMO">
      <formula>NOT(ISERROR(SEARCH("RIESGO EXTREMO",BL41)))</formula>
    </cfRule>
    <cfRule type="containsText" dxfId="721" priority="64" operator="containsText" text="RIESGO MODERADO">
      <formula>NOT(ISERROR(SEARCH("RIESGO MODERADO",BL41)))</formula>
    </cfRule>
    <cfRule type="containsText" dxfId="720" priority="65" operator="containsText" text="RIESGO ALTO">
      <formula>NOT(ISERROR(SEARCH("RIESGO ALTO",BL41)))</formula>
    </cfRule>
    <cfRule type="containsText" dxfId="719" priority="63" operator="containsText" text="RIESGO BAJO">
      <formula>NOT(ISERROR(SEARCH("RIESGO BAJO",BL41)))</formula>
    </cfRule>
  </conditionalFormatting>
  <conditionalFormatting sqref="BL45">
    <cfRule type="containsText" dxfId="718" priority="58" operator="containsText" text="RIESGO EXTREMO">
      <formula>NOT(ISERROR(SEARCH("RIESGO EXTREMO",BL45)))</formula>
    </cfRule>
    <cfRule type="containsText" dxfId="717" priority="55" operator="containsText" text="RIESGO BAJO">
      <formula>NOT(ISERROR(SEARCH("RIESGO BAJO",BL45)))</formula>
    </cfRule>
    <cfRule type="containsText" dxfId="716" priority="57" operator="containsText" text="RIESGO ALTO">
      <formula>NOT(ISERROR(SEARCH("RIESGO ALTO",BL45)))</formula>
    </cfRule>
    <cfRule type="containsText" dxfId="715" priority="56" operator="containsText" text="RIESGO MODERADO">
      <formula>NOT(ISERROR(SEARCH("RIESGO MODERADO",BL45)))</formula>
    </cfRule>
  </conditionalFormatting>
  <conditionalFormatting sqref="BL49">
    <cfRule type="containsText" dxfId="714" priority="50" operator="containsText" text="RIESGO EXTREMO">
      <formula>NOT(ISERROR(SEARCH("RIESGO EXTREMO",BL49)))</formula>
    </cfRule>
    <cfRule type="containsText" dxfId="713" priority="49" operator="containsText" text="RIESGO ALTO">
      <formula>NOT(ISERROR(SEARCH("RIESGO ALTO",BL49)))</formula>
    </cfRule>
    <cfRule type="containsText" dxfId="712" priority="48" operator="containsText" text="RIESGO MODERADO">
      <formula>NOT(ISERROR(SEARCH("RIESGO MODERADO",BL49)))</formula>
    </cfRule>
    <cfRule type="containsText" dxfId="711" priority="47" operator="containsText" text="RIESGO BAJO">
      <formula>NOT(ISERROR(SEARCH("RIESGO BAJO",BL49)))</formula>
    </cfRule>
  </conditionalFormatting>
  <dataValidations count="1">
    <dataValidation type="list" allowBlank="1" showInputMessage="1" showErrorMessage="1" sqref="G17:G52" xr:uid="{2E489FEF-FA86-4EB5-B25C-751F17904ADB}">
      <formula1>INDIRECT(F17)</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C9A0-A5DB-4267-A35C-B9F54123266E}">
  <sheetPr>
    <pageSetUpPr fitToPage="1"/>
  </sheetPr>
  <dimension ref="A1:BQ52"/>
  <sheetViews>
    <sheetView showGridLines="0" zoomScale="72" zoomScaleNormal="72" zoomScalePageLayoutView="70" workbookViewId="0"/>
  </sheetViews>
  <sheetFormatPr baseColWidth="10" defaultColWidth="11.453125" defaultRowHeight="14.5" customHeight="1" zeroHeight="1" x14ac:dyDescent="0.35"/>
  <cols>
    <col min="1" max="1" width="21.7265625" style="198" customWidth="1"/>
    <col min="2" max="2" width="47.7265625" style="198" customWidth="1"/>
    <col min="3" max="3" width="22.7265625" style="198" customWidth="1"/>
    <col min="4" max="4" width="22.26953125" style="198" customWidth="1"/>
    <col min="5" max="5" width="59.54296875" style="198" customWidth="1"/>
    <col min="6" max="6" width="48.26953125" style="198" customWidth="1"/>
    <col min="7" max="9" width="19" style="198" customWidth="1"/>
    <col min="10" max="10" width="33.7265625" style="198" customWidth="1"/>
    <col min="11" max="11" width="41.7265625" style="198" customWidth="1"/>
    <col min="12" max="12" width="71.7265625" style="198" customWidth="1"/>
    <col min="13" max="15" width="22.453125" style="198" customWidth="1"/>
    <col min="16" max="37" width="16.453125" style="198" hidden="1" customWidth="1"/>
    <col min="38" max="38" width="21.54296875" style="198" customWidth="1"/>
    <col min="39" max="39" width="37.7265625" style="198" customWidth="1"/>
    <col min="40" max="40" width="16.453125" style="198" hidden="1" customWidth="1"/>
    <col min="41" max="41" width="15" style="198" customWidth="1"/>
    <col min="42" max="44" width="18.453125" style="198" customWidth="1"/>
    <col min="45" max="45" width="27.26953125" style="198" hidden="1" customWidth="1"/>
    <col min="46" max="46" width="15.7265625" style="198" customWidth="1"/>
    <col min="47" max="47" width="71.54296875" style="198" customWidth="1"/>
    <col min="48" max="48" width="35.7265625" style="198" customWidth="1"/>
    <col min="49" max="49" width="46.453125" style="198" customWidth="1"/>
    <col min="50" max="50" width="54.7265625" style="198" customWidth="1"/>
    <col min="51" max="51" width="26.26953125" style="198" customWidth="1"/>
    <col min="52" max="52" width="19.453125" style="198" customWidth="1"/>
    <col min="53" max="53" width="19.7265625" style="198" customWidth="1"/>
    <col min="54" max="54" width="16.26953125" style="198" customWidth="1"/>
    <col min="55" max="55" width="17.26953125" style="198" hidden="1" customWidth="1"/>
    <col min="56" max="57" width="13.26953125" style="198" hidden="1" customWidth="1"/>
    <col min="58" max="61" width="14.7265625" style="198" customWidth="1"/>
    <col min="62" max="62" width="14.7265625" style="198" hidden="1" customWidth="1"/>
    <col min="63" max="63" width="14.7265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15"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225" customHeight="1" x14ac:dyDescent="0.3">
      <c r="A17" s="471">
        <v>1</v>
      </c>
      <c r="B17" s="474" t="s">
        <v>307</v>
      </c>
      <c r="C17" s="477" t="s">
        <v>308</v>
      </c>
      <c r="D17" s="478" t="s">
        <v>309</v>
      </c>
      <c r="E17" s="477" t="s">
        <v>5</v>
      </c>
      <c r="F17" s="462" t="s">
        <v>93</v>
      </c>
      <c r="G17" s="462" t="s">
        <v>94</v>
      </c>
      <c r="H17" s="481" t="s">
        <v>95</v>
      </c>
      <c r="I17" s="481" t="s">
        <v>310</v>
      </c>
      <c r="J17" s="481" t="s">
        <v>311</v>
      </c>
      <c r="K17" s="484" t="str">
        <f>CONCATENATE(H17," ",I17," ",J17)</f>
        <v>Posibilidad de afectación reputacional por inconsistencias en documentos e informes publicados por la Subcontaduría debido a fallas en la planeación y/o falta de diligencia o destrezas del personal para la elaboración y revisión de documentos e informes</v>
      </c>
      <c r="L17" s="462" t="s">
        <v>98</v>
      </c>
      <c r="M17" s="462" t="s">
        <v>99</v>
      </c>
      <c r="N17" s="462" t="s">
        <v>100</v>
      </c>
      <c r="O17" s="462" t="s">
        <v>116</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108</v>
      </c>
      <c r="AM17" s="465"/>
      <c r="AN17" s="465" t="str">
        <f>IF(AM17="Rara vez",1,(IF(AM17="Improbable",2,(IF(AM17="Posible",3,IF(AM17="Probable",4,IF(AM17="Seguro",5,"Revisar")))))))</f>
        <v>Revisar</v>
      </c>
      <c r="AO17" s="452">
        <f>IF(E17="Corrupción",AN17,IF(AL17&lt;=2,1,IF(AL17&lt;=24,2,IF(AL17&lt;=500,3,IF(AL17&lt;=5000,4,IF(AL17&gt;5000,5,"Revisar"))))))</f>
        <v>3</v>
      </c>
      <c r="AP17" s="452" t="str">
        <f>IF(E17="Corrupción",(IF(AO17=1,"Rara Vez",IF(AO17=2,"Improbable",IF(AO17=3,"Posible",IF(AO17=4,"Probable",IF(AO17=5,"Seguro","Revisar")))))),IF(AO17=1,"Muy Baja",IF(AO17=2,"Baja",IF(AO17=3,"Media",IF(AO17=4,"Alta","Muy Alta")))))</f>
        <v>Media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32</v>
      </c>
      <c r="AT17" s="446" t="str">
        <f>VLOOKUP(AS17,Datos!$I$37:$J$61,2,FALSE)</f>
        <v>MODERADO</v>
      </c>
      <c r="AU17" s="186" t="s">
        <v>480</v>
      </c>
      <c r="AV17" s="187" t="s">
        <v>313</v>
      </c>
      <c r="AW17" s="187" t="s">
        <v>314</v>
      </c>
      <c r="AX17" s="188" t="s">
        <v>120</v>
      </c>
      <c r="AY17" s="188" t="s">
        <v>105</v>
      </c>
      <c r="AZ17" s="188" t="s">
        <v>106</v>
      </c>
      <c r="BA17" s="188" t="s">
        <v>107</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0.54999999999999993</v>
      </c>
      <c r="BD17" s="145">
        <f>IF(AX17=Datos!$C$65,BC17,0)</f>
        <v>0</v>
      </c>
      <c r="BE17" s="145">
        <f>IF(OR(AX17=Datos!$C$63,AX17=Datos!$C$64),BC17,0)</f>
        <v>0.54999999999999993</v>
      </c>
      <c r="BF17" s="449">
        <f>IF(ROUND(AO17-SUM(BE17:BE20),0)&lt;=0,1,ROUND(AO17-SUM(BE17:BE20),0))</f>
        <v>1</v>
      </c>
      <c r="BG17" s="452" t="str">
        <f>IF(E17="Corrupción",(IF(BF17=1,"Rara Vez",IF(BF17=2,"Improbable",IF(BF17=3,"Posible",IF(BF17=4,"Probable","Seguro"))))),IF(BF17=1,"Muy Baja",IF(BF17=2,"Baja",IF(BF17=3,"Media",IF(BF17=4,"Alta","Muy Alta")))))</f>
        <v>Muy Baja</v>
      </c>
      <c r="BH17" s="449">
        <f>ROUND(AQ17-SUM(BD17:BD20),0)</f>
        <v>2</v>
      </c>
      <c r="BI17" s="449" t="str">
        <f>IF(BH17=1,"Insignificante",IF(BH17=2,"Menor",IF(BH17=3,"Moderado",IF(BH17=4,"Mayor","Catastrófico"))))</f>
        <v>Menor</v>
      </c>
      <c r="BJ17" s="453">
        <f>_xlfn.NUMBERVALUE(CONCATENATE(BF17,BH17),"##")</f>
        <v>12</v>
      </c>
      <c r="BK17" s="456" t="str">
        <f>+VLOOKUP(BJ17,Datos!$I$37:$J$65,2,FALSE)</f>
        <v>BAJO</v>
      </c>
      <c r="BL17" s="459" t="s">
        <v>122</v>
      </c>
      <c r="BM17" s="189"/>
      <c r="BN17" s="185"/>
      <c r="BO17" s="191"/>
      <c r="BP17" s="185"/>
      <c r="BQ17" s="190"/>
    </row>
    <row r="18" spans="1:69" ht="180.65" customHeight="1"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192" t="s">
        <v>481</v>
      </c>
      <c r="AV18" s="193" t="s">
        <v>316</v>
      </c>
      <c r="AW18" s="193" t="s">
        <v>482</v>
      </c>
      <c r="AX18" s="194" t="s">
        <v>104</v>
      </c>
      <c r="AY18" s="194" t="s">
        <v>105</v>
      </c>
      <c r="AZ18" s="194" t="s">
        <v>176</v>
      </c>
      <c r="BA18" s="194" t="s">
        <v>129</v>
      </c>
      <c r="BB18" s="191" t="s">
        <v>108</v>
      </c>
      <c r="BC18" s="195">
        <f>IF(AX18=Datos!$C$63,Datos!$C$73,IF(AX18=Datos!$C$64,Datos!$C$74,IF(AX18=Datos!$C$65,Datos!$C$75,"Revisar")))+IF(AY18=Datos!$D$63,Datos!$D$73,IF(AY18=Datos!$D$64,Datos!$D$74,"Revisar"))+IF(AZ18=Datos!$E$63,Datos!$E$73,IF(AZ18=Datos!$E$64,Datos!$E$74,"Revisar"))+IF(BB18=Datos!$G$63,Datos!$G$73,IF(BB18=Datos!$G$64,Datos!$G$74,IF(BB18=Datos!$G$65,Datos!$G$75,"Revisar")))</f>
        <v>0.5</v>
      </c>
      <c r="BD18" s="195">
        <f>IF(AX18=Datos!$C$65,BC18,0)</f>
        <v>0</v>
      </c>
      <c r="BE18" s="195">
        <f>IF(OR(AX18=Datos!$C$63,AX18=Datos!$C$64),BC18,0)</f>
        <v>0.5</v>
      </c>
      <c r="BF18" s="450"/>
      <c r="BG18" s="450"/>
      <c r="BH18" s="450"/>
      <c r="BI18" s="450"/>
      <c r="BJ18" s="454"/>
      <c r="BK18" s="457"/>
      <c r="BL18" s="460"/>
      <c r="BM18" s="196"/>
      <c r="BN18" s="191"/>
      <c r="BP18" s="191"/>
      <c r="BQ18" s="197"/>
    </row>
    <row r="19" spans="1:69" ht="186.65" customHeight="1"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424" t="s">
        <v>483</v>
      </c>
      <c r="AV19" s="226" t="s">
        <v>332</v>
      </c>
      <c r="AW19" s="226" t="s">
        <v>484</v>
      </c>
      <c r="AX19" s="221" t="s">
        <v>104</v>
      </c>
      <c r="AY19" s="221" t="s">
        <v>105</v>
      </c>
      <c r="AZ19" s="221" t="s">
        <v>106</v>
      </c>
      <c r="BA19" s="221" t="s">
        <v>107</v>
      </c>
      <c r="BB19" s="220" t="s">
        <v>108</v>
      </c>
      <c r="BC19" s="195">
        <f>IF(AX19=Datos!$C$63,Datos!$C$73,IF(AX19=Datos!$C$64,Datos!$C$74,IF(AX19=Datos!$C$65,Datos!$C$75,"Revisar")))+IF(AY19=Datos!$D$63,Datos!$D$73,IF(AY19=Datos!$D$64,Datos!$D$74,"Revisar"))+IF(AZ19=Datos!$E$63,Datos!$E$73,IF(AZ19=Datos!$E$64,Datos!$E$74,"Revisar"))+IF(BB19=Datos!$G$63,Datos!$G$73,IF(BB19=Datos!$G$64,Datos!$G$74,IF(BB19=Datos!$G$65,Datos!$G$75,"Revisar")))</f>
        <v>0.65</v>
      </c>
      <c r="BD19" s="195">
        <f>IF(AX19=Datos!$C$65,BC19,0)</f>
        <v>0</v>
      </c>
      <c r="BE19" s="195">
        <f>IF(OR(AX19=Datos!$C$63,AX19=Datos!$C$64),BC19,0)</f>
        <v>0.65</v>
      </c>
      <c r="BF19" s="450"/>
      <c r="BG19" s="450"/>
      <c r="BH19" s="450"/>
      <c r="BI19" s="450"/>
      <c r="BJ19" s="454"/>
      <c r="BK19" s="457"/>
      <c r="BL19" s="460"/>
      <c r="BM19" s="200"/>
      <c r="BN19" s="200"/>
      <c r="BO19" s="200"/>
      <c r="BP19" s="200"/>
      <c r="BQ19" s="201"/>
    </row>
    <row r="20" spans="1:69" ht="176.15" customHeight="1" thickBot="1" x14ac:dyDescent="0.4">
      <c r="A20" s="511"/>
      <c r="B20" s="512"/>
      <c r="C20" s="501"/>
      <c r="D20" s="513"/>
      <c r="E20" s="501"/>
      <c r="F20" s="510"/>
      <c r="G20" s="510"/>
      <c r="H20" s="482"/>
      <c r="I20" s="482"/>
      <c r="J20" s="482"/>
      <c r="K20" s="514"/>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05"/>
      <c r="AJ20" s="506"/>
      <c r="AK20" s="506"/>
      <c r="AL20" s="505"/>
      <c r="AM20" s="505"/>
      <c r="AN20" s="505"/>
      <c r="AO20" s="507"/>
      <c r="AP20" s="507"/>
      <c r="AQ20" s="507"/>
      <c r="AR20" s="441"/>
      <c r="AS20" s="444"/>
      <c r="AT20" s="508"/>
      <c r="AU20" s="192" t="s">
        <v>485</v>
      </c>
      <c r="AV20" s="193" t="s">
        <v>332</v>
      </c>
      <c r="AW20" s="193" t="s">
        <v>322</v>
      </c>
      <c r="AX20" s="194" t="s">
        <v>193</v>
      </c>
      <c r="AY20" s="194" t="s">
        <v>105</v>
      </c>
      <c r="AZ20" s="194" t="s">
        <v>176</v>
      </c>
      <c r="BA20" s="194" t="s">
        <v>129</v>
      </c>
      <c r="BB20" s="191" t="s">
        <v>108</v>
      </c>
      <c r="BC20" s="211">
        <f>IF(AX20=Datos!$C$63,Datos!$C$73,IF(AX20=Datos!$C$64,Datos!$C$74,IF(AX20=Datos!$C$65,Datos!$C$75,"Revisar")))+IF(AY20=Datos!$D$63,Datos!$D$73,IF(AY20=Datos!$D$64,Datos!$D$74,"Revisar"))+IF(AZ20=Datos!$E$63,Datos!$E$73,IF(AZ20=Datos!$E$64,Datos!$E$74,"Revisar"))+IF(BB20=Datos!$G$63,Datos!$G$73,IF(BB20=Datos!$G$64,Datos!$G$74,IF(BB20=Datos!$G$65,Datos!$G$75,"Revisar")))</f>
        <v>0.35</v>
      </c>
      <c r="BD20" s="211">
        <f>IF(AX20=Datos!$C$65,BC20,0)</f>
        <v>0.35</v>
      </c>
      <c r="BE20" s="211">
        <f>IF(OR(AX20=Datos!$C$63,AX20=Datos!$C$64),BC20,0)</f>
        <v>0</v>
      </c>
      <c r="BF20" s="507"/>
      <c r="BG20" s="507"/>
      <c r="BH20" s="507"/>
      <c r="BI20" s="507"/>
      <c r="BJ20" s="509"/>
      <c r="BK20" s="500"/>
      <c r="BL20" s="501"/>
      <c r="BM20" s="212"/>
      <c r="BN20" s="212"/>
      <c r="BO20" s="212"/>
      <c r="BP20" s="212"/>
      <c r="BQ20" s="213"/>
    </row>
    <row r="21" spans="1:69" s="138" customFormat="1" ht="217" x14ac:dyDescent="0.3">
      <c r="A21" s="471">
        <v>2</v>
      </c>
      <c r="B21" s="474" t="s">
        <v>307</v>
      </c>
      <c r="C21" s="477" t="s">
        <v>308</v>
      </c>
      <c r="D21" s="478" t="s">
        <v>309</v>
      </c>
      <c r="E21" s="477" t="s">
        <v>5</v>
      </c>
      <c r="F21" s="462" t="s">
        <v>93</v>
      </c>
      <c r="G21" s="462" t="s">
        <v>94</v>
      </c>
      <c r="H21" s="462" t="s">
        <v>95</v>
      </c>
      <c r="I21" s="462" t="s">
        <v>324</v>
      </c>
      <c r="J21" s="462" t="s">
        <v>325</v>
      </c>
      <c r="K21" s="484" t="str">
        <f>CONCATENATE(H21," ",I21," ",J21)</f>
        <v>Posibilidad de afectación reputacional por inoportunidad en la entrega de los informes establecidos por ley (Balance General de la Nación y de la Hacienda pública, CLC, BDME, ECIC, Certificado de Excedentes financieros, Inventario de entidades) debido a fallas en la planeación y/o falta de diligencia o destrezas del personal para la elaboración y revisión de documentos e informes y/o inconsistencias en la información reportada por las entidades y/o pérdida de la información elaborada por la CGN.</v>
      </c>
      <c r="L21" s="462" t="s">
        <v>98</v>
      </c>
      <c r="M21" s="462" t="s">
        <v>100</v>
      </c>
      <c r="N21" s="502" t="s">
        <v>116</v>
      </c>
      <c r="O21" s="502" t="s">
        <v>170</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7</v>
      </c>
      <c r="AM21" s="465"/>
      <c r="AN21" s="465" t="str">
        <f t="shared" ref="AN21" si="0">IF(AM21="Rara vez",1,(IF(AM21="Improbable",2,(IF(AM21="Posible",3,IF(AM21="Probable",4,IF(AM21="Seguro",5,"Revisar")))))))</f>
        <v>Revisar</v>
      </c>
      <c r="AO21" s="452">
        <f t="shared" ref="AO21" si="1">IF(E21="Corrupción",AN21,IF(AL21&lt;=2,1,IF(AL21&lt;=24,2,IF(AL21&lt;=500,3,IF(AL21&lt;=5000,4,IF(AL21&gt;5000,5,"Revisar"))))))</f>
        <v>2</v>
      </c>
      <c r="AP21" s="452" t="str">
        <f t="shared" ref="AP21" si="2">IF(E21="Corrupción",(IF(AO21=1,"Rara Vez",IF(AO21=2,"Improbable",IF(AO21=3,"Posible",IF(AO21=4,"Probable",IF(AO21=5,"Seguro","Revisar")))))),IF(AO21=1,"Muy Baja",IF(AO21=2,"Baja",IF(AO21=3,"Media",IF(AO21=4,"Alta","Muy Alta")))))</f>
        <v>Baja</v>
      </c>
      <c r="AQ21" s="452">
        <f>IF(E21="Corrupción",AJ21,(ROUND(((VLOOKUP(M21,Datos!$B$25:$C$29,2,FALSE)*Datos!$B$32)+(VLOOKUP(N21,Datos!$B$25:$C$29,2,FALSE)*Datos!$C$32)+(VLOOKUP(O21,Datos!$B$25:$C$29,2,FALSE)*Datos!$D$32))*5,0)))</f>
        <v>3</v>
      </c>
      <c r="AR21" s="452" t="str">
        <f>IF(AQ21=1,"Insignificante",IF(AQ21=2,"Menor",IF(AQ21=3,"Moderado",IF(AQ21=4,"Mayor","Catastrófico"))))</f>
        <v>Moderado</v>
      </c>
      <c r="AS21" s="497">
        <f>_xlfn.NUMBERVALUE(CONCATENATE(AO21,AQ21),"##")</f>
        <v>23</v>
      </c>
      <c r="AT21" s="446" t="str">
        <f>VLOOKUP(AS21,Datos!$I$37:$J$61,2,FALSE)</f>
        <v>MODERADO</v>
      </c>
      <c r="AU21" s="186" t="s">
        <v>486</v>
      </c>
      <c r="AV21" s="187" t="s">
        <v>487</v>
      </c>
      <c r="AW21" s="187" t="s">
        <v>488</v>
      </c>
      <c r="AX21" s="188" t="s">
        <v>120</v>
      </c>
      <c r="AY21" s="188" t="s">
        <v>105</v>
      </c>
      <c r="AZ21" s="188" t="s">
        <v>176</v>
      </c>
      <c r="BA21" s="188" t="s">
        <v>107</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0.4</v>
      </c>
      <c r="BD21" s="145">
        <f>IF(AX21=Datos!$C$65,BC21,0)</f>
        <v>0</v>
      </c>
      <c r="BE21" s="145">
        <f>IF(OR(AX21=Datos!$C$63,AX21=Datos!$C$64),BC21,0)</f>
        <v>0.4</v>
      </c>
      <c r="BF21" s="452">
        <f>IF(ROUND(AO21-SUM(BE21:BE24),0)&lt;=0,1,ROUND(AO21-SUM(BE21:BE24),0))</f>
        <v>1</v>
      </c>
      <c r="BG21" s="452" t="str">
        <f>IF(E21="Corrupción",(IF(BF21=1,"Rara Vez",IF(BF21=2,"Improbable",IF(BF21=3,"Posible",IF(BF21=4,"Probable","Seguro"))))),IF(BF21=1,"Muy Baja",IF(BF21=2,"Baja",IF(BF21=3,"Media",IF(BF21=4,"Alta","Muy Alta")))))</f>
        <v>Muy Baja</v>
      </c>
      <c r="BH21" s="452">
        <f>ROUND(AQ21-SUM(BD21:BD24),0)</f>
        <v>3</v>
      </c>
      <c r="BI21" s="452" t="str">
        <f>IF(BH21=1,"Insignificante",IF(BH21=2,"Menor",IF(BH21=3,"Moderado",IF(BH21=4,"Mayor","Catastrófico"))))</f>
        <v>Moderado</v>
      </c>
      <c r="BJ21" s="491">
        <f>_xlfn.NUMBERVALUE(CONCATENATE(BF21,BH21),"##")</f>
        <v>13</v>
      </c>
      <c r="BK21" s="492" t="str">
        <f>+VLOOKUP(BJ21,Datos!$I$37:$J$65,2,FALSE)</f>
        <v>MODERADO</v>
      </c>
      <c r="BL21" s="477" t="s">
        <v>109</v>
      </c>
      <c r="BM21" s="189" t="s">
        <v>489</v>
      </c>
      <c r="BN21" s="185" t="s">
        <v>330</v>
      </c>
      <c r="BO21" s="222">
        <v>45884</v>
      </c>
      <c r="BP21" s="222">
        <v>46111</v>
      </c>
      <c r="BQ21" s="425" t="s">
        <v>331</v>
      </c>
    </row>
    <row r="22" spans="1:69" ht="170.5" x14ac:dyDescent="0.35">
      <c r="A22" s="472"/>
      <c r="B22" s="475"/>
      <c r="C22" s="460"/>
      <c r="D22" s="479"/>
      <c r="E22" s="460"/>
      <c r="F22" s="463"/>
      <c r="G22" s="463"/>
      <c r="H22" s="463"/>
      <c r="I22" s="463"/>
      <c r="J22" s="463"/>
      <c r="K22" s="485"/>
      <c r="L22" s="463"/>
      <c r="M22" s="463"/>
      <c r="N22" s="503"/>
      <c r="O22" s="50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50"/>
      <c r="AS22" s="498"/>
      <c r="AT22" s="447"/>
      <c r="AU22" s="192" t="s">
        <v>481</v>
      </c>
      <c r="AV22" s="193" t="s">
        <v>332</v>
      </c>
      <c r="AW22" s="193" t="s">
        <v>482</v>
      </c>
      <c r="AX22" s="194" t="s">
        <v>104</v>
      </c>
      <c r="AY22" s="194" t="s">
        <v>105</v>
      </c>
      <c r="AZ22" s="194" t="s">
        <v>176</v>
      </c>
      <c r="BA22" s="194" t="s">
        <v>129</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0.5</v>
      </c>
      <c r="BD22" s="195">
        <f>IF(AX22=Datos!$C$65,BC22,0)</f>
        <v>0</v>
      </c>
      <c r="BE22" s="195">
        <f>IF(OR(AX22=Datos!$C$63,AX22=Datos!$C$64),BC22,0)</f>
        <v>0.5</v>
      </c>
      <c r="BF22" s="450"/>
      <c r="BG22" s="450"/>
      <c r="BH22" s="450"/>
      <c r="BI22" s="450"/>
      <c r="BJ22" s="454"/>
      <c r="BK22" s="457"/>
      <c r="BL22" s="460"/>
      <c r="BM22" s="196"/>
      <c r="BN22" s="191"/>
      <c r="BO22" s="191"/>
      <c r="BP22" s="191"/>
      <c r="BQ22" s="197"/>
    </row>
    <row r="23" spans="1:69" ht="403.5" thickBot="1" x14ac:dyDescent="0.4">
      <c r="A23" s="472"/>
      <c r="B23" s="475"/>
      <c r="C23" s="460"/>
      <c r="D23" s="479"/>
      <c r="E23" s="460"/>
      <c r="F23" s="463"/>
      <c r="G23" s="463"/>
      <c r="H23" s="463"/>
      <c r="I23" s="463"/>
      <c r="J23" s="463"/>
      <c r="K23" s="485"/>
      <c r="L23" s="463"/>
      <c r="M23" s="463"/>
      <c r="N23" s="503"/>
      <c r="O23" s="50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50"/>
      <c r="AS23" s="498"/>
      <c r="AT23" s="447"/>
      <c r="AU23" s="224" t="s">
        <v>490</v>
      </c>
      <c r="AV23" s="193" t="s">
        <v>334</v>
      </c>
      <c r="AW23" s="193" t="s">
        <v>335</v>
      </c>
      <c r="AX23" s="194" t="s">
        <v>104</v>
      </c>
      <c r="AY23" s="194" t="s">
        <v>105</v>
      </c>
      <c r="AZ23" s="194" t="s">
        <v>106</v>
      </c>
      <c r="BA23" s="194" t="s">
        <v>129</v>
      </c>
      <c r="BB23" s="191" t="s">
        <v>108</v>
      </c>
      <c r="BC23" s="195">
        <f>IF(AX23=Datos!$C$63,Datos!$C$73,IF(AX23=Datos!$C$64,Datos!$C$74,IF(AX23=Datos!$C$65,Datos!$C$75,"Revisar")))+IF(AY23=Datos!$D$63,Datos!$D$73,IF(AY23=Datos!$D$64,Datos!$D$74,"Revisar"))+IF(AZ23=Datos!$E$63,Datos!$E$73,IF(AZ23=Datos!$E$64,Datos!$E$74,"Revisar"))+IF(BB23=Datos!$G$63,Datos!$G$73,IF(BB23=Datos!$G$64,Datos!$G$74,IF(BB23=Datos!$G$65,Datos!$G$75,"Revisar")))</f>
        <v>0.65</v>
      </c>
      <c r="BD23" s="195">
        <f>IF(AX23=Datos!$C$65,BC23,0)</f>
        <v>0</v>
      </c>
      <c r="BE23" s="195">
        <f>IF(OR(AX23=Datos!$C$63,AX23=Datos!$C$64),BC23,0)</f>
        <v>0.65</v>
      </c>
      <c r="BF23" s="450"/>
      <c r="BG23" s="450"/>
      <c r="BH23" s="450"/>
      <c r="BI23" s="450"/>
      <c r="BJ23" s="454"/>
      <c r="BK23" s="457"/>
      <c r="BL23" s="460"/>
      <c r="BM23" s="200"/>
      <c r="BN23" s="200"/>
      <c r="BO23" s="200"/>
      <c r="BP23" s="200"/>
      <c r="BQ23" s="201"/>
    </row>
    <row r="24" spans="1:69" ht="202" customHeight="1" thickBot="1" x14ac:dyDescent="0.4">
      <c r="A24" s="473"/>
      <c r="B24" s="476"/>
      <c r="C24" s="461"/>
      <c r="D24" s="480"/>
      <c r="E24" s="461"/>
      <c r="F24" s="464"/>
      <c r="G24" s="464"/>
      <c r="H24" s="464"/>
      <c r="I24" s="464"/>
      <c r="J24" s="464"/>
      <c r="K24" s="486"/>
      <c r="L24" s="464"/>
      <c r="M24" s="464"/>
      <c r="N24" s="504"/>
      <c r="O24" s="50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51"/>
      <c r="AS24" s="499"/>
      <c r="AT24" s="448"/>
      <c r="AU24" s="224" t="s">
        <v>336</v>
      </c>
      <c r="AV24" s="204" t="s">
        <v>337</v>
      </c>
      <c r="AW24" s="204" t="s">
        <v>338</v>
      </c>
      <c r="AX24" s="205" t="s">
        <v>104</v>
      </c>
      <c r="AY24" s="205" t="s">
        <v>105</v>
      </c>
      <c r="AZ24" s="205" t="s">
        <v>176</v>
      </c>
      <c r="BA24" s="205" t="s">
        <v>129</v>
      </c>
      <c r="BB24" s="202" t="s">
        <v>108</v>
      </c>
      <c r="BC24" s="206">
        <f>IF(AX24=Datos!$C$63,Datos!$C$73,IF(AX24=Datos!$C$64,Datos!$C$74,IF(AX24=Datos!$C$65,Datos!$C$75,"Revisar")))+IF(AY24=Datos!$D$63,Datos!$D$73,IF(AY24=Datos!$D$64,Datos!$D$74,"Revisar"))+IF(AZ24=Datos!$E$63,Datos!$E$73,IF(AZ24=Datos!$E$64,Datos!$E$74,"Revisar"))+IF(BB24=Datos!$G$63,Datos!$G$73,IF(BB24=Datos!$G$64,Datos!$G$74,IF(BB24=Datos!$G$65,Datos!$G$75,"Revisar")))</f>
        <v>0.5</v>
      </c>
      <c r="BD24" s="206">
        <f>IF(AX24=Datos!$C$65,BC24,0)</f>
        <v>0</v>
      </c>
      <c r="BE24" s="206">
        <f>IF(OR(AX24=Datos!$C$63,AX24=Datos!$C$64),BC24,0)</f>
        <v>0.5</v>
      </c>
      <c r="BF24" s="451"/>
      <c r="BG24" s="451"/>
      <c r="BH24" s="451"/>
      <c r="BI24" s="451"/>
      <c r="BJ24" s="455"/>
      <c r="BK24" s="458"/>
      <c r="BL24" s="461"/>
      <c r="BM24" s="207"/>
      <c r="BN24" s="207"/>
      <c r="BO24" s="207"/>
      <c r="BP24" s="207"/>
      <c r="BQ24" s="208"/>
    </row>
    <row r="25" spans="1:69" s="138" customFormat="1" ht="225" customHeight="1" x14ac:dyDescent="0.3">
      <c r="A25" s="493">
        <v>3</v>
      </c>
      <c r="B25" s="494" t="s">
        <v>307</v>
      </c>
      <c r="C25" s="459" t="s">
        <v>308</v>
      </c>
      <c r="D25" s="495" t="s">
        <v>309</v>
      </c>
      <c r="E25" s="459" t="s">
        <v>5</v>
      </c>
      <c r="F25" s="488" t="s">
        <v>93</v>
      </c>
      <c r="G25" s="488" t="s">
        <v>94</v>
      </c>
      <c r="H25" s="482" t="s">
        <v>339</v>
      </c>
      <c r="I25" s="482" t="s">
        <v>340</v>
      </c>
      <c r="J25" s="482" t="s">
        <v>325</v>
      </c>
      <c r="K25" s="496" t="str">
        <f>CONCATENATE(H25," ",I25," ",J25)</f>
        <v>Posibilidad de afectaciones en la reputación  por incumplimiento en la entrega de productos  diferentes a los establecidos por ley debido a fallas en la planeación y/o falta de diligencia o destrezas del personal para la elaboración y revisión de documentos e informes y/o inconsistencias en la información reportada por las entidades y/o pérdida de la información elaborada por la CGN.</v>
      </c>
      <c r="L25" s="488" t="s">
        <v>98</v>
      </c>
      <c r="M25" s="488" t="s">
        <v>99</v>
      </c>
      <c r="N25" s="488" t="s">
        <v>100</v>
      </c>
      <c r="O25" s="488" t="s">
        <v>116</v>
      </c>
      <c r="P25" s="488"/>
      <c r="Q25" s="488"/>
      <c r="R25" s="488"/>
      <c r="S25" s="488"/>
      <c r="T25" s="488"/>
      <c r="U25" s="488"/>
      <c r="V25" s="488"/>
      <c r="W25" s="488"/>
      <c r="X25" s="488"/>
      <c r="Y25" s="488"/>
      <c r="Z25" s="488"/>
      <c r="AA25" s="488"/>
      <c r="AB25" s="488"/>
      <c r="AC25" s="488"/>
      <c r="AD25" s="488"/>
      <c r="AE25" s="488"/>
      <c r="AF25" s="488"/>
      <c r="AG25" s="488"/>
      <c r="AH25" s="488"/>
      <c r="AI25" s="489">
        <f>COUNTIF(P25:AH28,"Si")</f>
        <v>0</v>
      </c>
      <c r="AJ25" s="490">
        <f>IF((COUNTIF(O25:AH28,"Si"))&lt;=0,0,(IF((COUNTIF(O25:AH28,"Si"))&lt;=5,3,(IF(COUNTIF(O25:AH28,"Si")&lt;=11,4,5)))))</f>
        <v>0</v>
      </c>
      <c r="AK25" s="490">
        <f>IF((COUNTIF(O25:AH28,"Si"))&lt;=0,0,(IF((COUNTIF(O25:AH28,"Si"))&lt;=5,"MODERADO",(IF(COUNTIF(O25:AH28,"Si")&lt;=11,"ALTO","EXTREMO")))))</f>
        <v>0</v>
      </c>
      <c r="AL25" s="489">
        <v>101</v>
      </c>
      <c r="AM25" s="489"/>
      <c r="AN25" s="489" t="str">
        <f t="shared" ref="AN25" si="3">IF(AM25="Rara vez",1,(IF(AM25="Improbable",2,(IF(AM25="Posible",3,IF(AM25="Probable",4,IF(AM25="Seguro",5,"Revisar")))))))</f>
        <v>Revisar</v>
      </c>
      <c r="AO25" s="449">
        <f t="shared" ref="AO25" si="4">IF(E25="Corrupción",AN25,IF(AL25&lt;=2,1,IF(AL25&lt;=24,2,IF(AL25&lt;=500,3,IF(AL25&lt;=5000,4,IF(AL25&gt;5000,5,"Revisar"))))))</f>
        <v>3</v>
      </c>
      <c r="AP25" s="449" t="str">
        <f t="shared" ref="AP25" si="5">IF(E25="Corrupción",(IF(AO25=1,"Rara Vez",IF(AO25=2,"Improbable",IF(AO25=3,"Posible",IF(AO25=4,"Probable",IF(AO25=5,"Seguro","Revisar")))))),IF(AO25=1,"Muy Baja",IF(AO25=2,"Baja",IF(AO25=3,"Media",IF(AO25=4,"Alta","Muy Alta")))))</f>
        <v>Media</v>
      </c>
      <c r="AQ25" s="449">
        <f>IF(E25="Corrupción",AJ25,(ROUND(((VLOOKUP(M25,Datos!$B$25:$C$29,2,FALSE)*Datos!$B$32)+(VLOOKUP(N25,Datos!$B$25:$C$29,2,FALSE)*Datos!$C$32)+(VLOOKUP(O25,Datos!$B$25:$C$29,2,FALSE)*Datos!$D$32))*5,0)))</f>
        <v>2</v>
      </c>
      <c r="AR25" s="441" t="str">
        <f>IF(AQ25=1,"Insignificante",IF(AQ25=2,"Menor",IF(AQ25=3,"Moderado",IF(AQ25=4,"Mayor","Catastrófico"))))</f>
        <v>Menor</v>
      </c>
      <c r="AS25" s="444">
        <f>_xlfn.NUMBERVALUE(CONCATENATE(AO25,AQ25),"##")</f>
        <v>32</v>
      </c>
      <c r="AT25" s="487" t="str">
        <f>VLOOKUP(AS25,Datos!$I$37:$J$61,2,FALSE)</f>
        <v>MODERADO</v>
      </c>
      <c r="AU25" s="186" t="s">
        <v>491</v>
      </c>
      <c r="AV25" s="187" t="s">
        <v>487</v>
      </c>
      <c r="AW25" s="187" t="s">
        <v>488</v>
      </c>
      <c r="AX25" s="188" t="s">
        <v>120</v>
      </c>
      <c r="AY25" s="188" t="s">
        <v>105</v>
      </c>
      <c r="AZ25" s="188" t="s">
        <v>176</v>
      </c>
      <c r="BA25" s="188" t="s">
        <v>107</v>
      </c>
      <c r="BB25" s="185" t="s">
        <v>108</v>
      </c>
      <c r="BC25" s="218">
        <f>IF(AX25=Datos!$C$63,Datos!$C$73,IF(AX25=Datos!$C$64,Datos!$C$74,IF(AX25=Datos!$C$65,Datos!$C$75,"Revisar")))+IF(AY25=Datos!$D$63,Datos!$D$73,IF(AY25=Datos!$D$64,Datos!$D$74,"Revisar"))+IF(AZ25=Datos!$E$63,Datos!$E$73,IF(AZ25=Datos!$E$64,Datos!$E$74,"Revisar"))+IF(BB25=Datos!$G$63,Datos!$G$73,IF(BB25=Datos!$G$64,Datos!$G$74,IF(BB25=Datos!$G$65,Datos!$G$75,"Revisar")))</f>
        <v>0.4</v>
      </c>
      <c r="BD25" s="218">
        <f>IF(AX25=Datos!$C$65,BC25,0)</f>
        <v>0</v>
      </c>
      <c r="BE25" s="218">
        <f>IF(OR(AX25=Datos!$C$63,AX25=Datos!$C$64),BC25,0)</f>
        <v>0.4</v>
      </c>
      <c r="BF25" s="449">
        <f>IF(ROUND(AO25-SUM(BE25:BE28),0)&lt;=0,1,ROUND(AO25-SUM(BE25:BE28),0))</f>
        <v>1</v>
      </c>
      <c r="BG25" s="449" t="str">
        <f>IF(E25="Corrupción",(IF(BF25=1,"Rara Vez",IF(BF25=2,"Improbable",IF(BF25=3,"Posible",IF(BF25=4,"Probable","Seguro"))))),IF(BF25=1,"Muy Baja",IF(BF25=2,"Baja",IF(BF25=3,"Media",IF(BF25=4,"Alta","Muy Alta")))))</f>
        <v>Muy Baja</v>
      </c>
      <c r="BH25" s="449">
        <f>ROUND(AQ25-SUM(BD25:BD28),0)</f>
        <v>2</v>
      </c>
      <c r="BI25" s="449" t="str">
        <f>IF(BH25=1,"Insignificante",IF(BH25=2,"Menor",IF(BH25=3,"Moderado",IF(BH25=4,"Mayor","Catastrófico"))))</f>
        <v>Menor</v>
      </c>
      <c r="BJ25" s="453">
        <f>_xlfn.NUMBERVALUE(CONCATENATE(BF25,BH25),"##")</f>
        <v>12</v>
      </c>
      <c r="BK25" s="456" t="str">
        <f>+VLOOKUP(BJ25,Datos!$I$37:$J$65,2,FALSE)</f>
        <v>BAJO</v>
      </c>
      <c r="BL25" s="459" t="s">
        <v>122</v>
      </c>
      <c r="BM25" s="231"/>
      <c r="BN25" s="214"/>
      <c r="BO25" s="214"/>
      <c r="BP25" s="214"/>
      <c r="BQ25" s="232"/>
    </row>
    <row r="26" spans="1:69" ht="170.5"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t="s">
        <v>481</v>
      </c>
      <c r="AV26" s="193" t="s">
        <v>332</v>
      </c>
      <c r="AW26" s="193" t="s">
        <v>482</v>
      </c>
      <c r="AX26" s="194" t="s">
        <v>104</v>
      </c>
      <c r="AY26" s="194" t="s">
        <v>105</v>
      </c>
      <c r="AZ26" s="194" t="s">
        <v>176</v>
      </c>
      <c r="BA26" s="194" t="s">
        <v>129</v>
      </c>
      <c r="BB26" s="191" t="s">
        <v>108</v>
      </c>
      <c r="BC26" s="195">
        <f>IF(AX26=Datos!$C$63,Datos!$C$73,IF(AX26=Datos!$C$64,Datos!$C$74,IF(AX26=Datos!$C$65,Datos!$C$75,"Revisar")))+IF(AY26=Datos!$D$63,Datos!$D$73,IF(AY26=Datos!$D$64,Datos!$D$74,"Revisar"))+IF(AZ26=Datos!$E$63,Datos!$E$73,IF(AZ26=Datos!$E$64,Datos!$E$74,"Revisar"))+IF(BB26=Datos!$G$63,Datos!$G$73,IF(BB26=Datos!$G$64,Datos!$G$74,IF(BB26=Datos!$G$65,Datos!$G$75,"Revisar")))</f>
        <v>0.5</v>
      </c>
      <c r="BD26" s="195">
        <f>IF(AX26=Datos!$C$65,BC26,0)</f>
        <v>0</v>
      </c>
      <c r="BE26" s="195">
        <f>IF(OR(AX26=Datos!$C$63,AX26=Datos!$C$64),BC26,0)</f>
        <v>0.5</v>
      </c>
      <c r="BF26" s="450"/>
      <c r="BG26" s="450"/>
      <c r="BH26" s="450"/>
      <c r="BI26" s="450"/>
      <c r="BJ26" s="454"/>
      <c r="BK26" s="457"/>
      <c r="BL26" s="460"/>
      <c r="BM26" s="196"/>
      <c r="BN26" s="191"/>
      <c r="BO26" s="191"/>
      <c r="BP26" s="191"/>
      <c r="BQ26" s="197"/>
    </row>
    <row r="27" spans="1:69" ht="248"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426" t="s">
        <v>342</v>
      </c>
      <c r="AV27" s="193" t="s">
        <v>334</v>
      </c>
      <c r="AW27" s="193" t="s">
        <v>335</v>
      </c>
      <c r="AX27" s="194" t="s">
        <v>104</v>
      </c>
      <c r="AY27" s="194" t="s">
        <v>105</v>
      </c>
      <c r="AZ27" s="194" t="s">
        <v>106</v>
      </c>
      <c r="BA27" s="194" t="s">
        <v>129</v>
      </c>
      <c r="BB27" s="191" t="s">
        <v>108</v>
      </c>
      <c r="BC27" s="195">
        <f>IF(AX27=Datos!$C$63,Datos!$C$73,IF(AX27=Datos!$C$64,Datos!$C$74,IF(AX27=Datos!$C$65,Datos!$C$75,"Revisar")))+IF(AY27=Datos!$D$63,Datos!$D$73,IF(AY27=Datos!$D$64,Datos!$D$74,"Revisar"))+IF(AZ27=Datos!$E$63,Datos!$E$73,IF(AZ27=Datos!$E$64,Datos!$E$74,"Revisar"))+IF(BB27=Datos!$G$63,Datos!$G$73,IF(BB27=Datos!$G$64,Datos!$G$74,IF(BB27=Datos!$G$65,Datos!$G$75,"Revisar")))</f>
        <v>0.65</v>
      </c>
      <c r="BD27" s="195">
        <f>IF(AX27=Datos!$C$65,BC27,0)</f>
        <v>0</v>
      </c>
      <c r="BE27" s="195">
        <f>IF(OR(AX27=Datos!$C$63,AX27=Datos!$C$64),BC27,0)</f>
        <v>0.65</v>
      </c>
      <c r="BF27" s="450"/>
      <c r="BG27" s="450"/>
      <c r="BH27" s="450"/>
      <c r="BI27" s="450"/>
      <c r="BJ27" s="454"/>
      <c r="BK27" s="457"/>
      <c r="BL27" s="460"/>
      <c r="BM27" s="200"/>
      <c r="BN27" s="200"/>
      <c r="BO27" s="200"/>
      <c r="BP27" s="200"/>
      <c r="BQ27" s="201"/>
    </row>
    <row r="28" spans="1:69" ht="186.5"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24" t="s">
        <v>336</v>
      </c>
      <c r="AV28" s="204" t="s">
        <v>337</v>
      </c>
      <c r="AW28" s="204" t="s">
        <v>338</v>
      </c>
      <c r="AX28" s="205" t="s">
        <v>104</v>
      </c>
      <c r="AY28" s="205" t="s">
        <v>105</v>
      </c>
      <c r="AZ28" s="205" t="s">
        <v>176</v>
      </c>
      <c r="BA28" s="205" t="s">
        <v>129</v>
      </c>
      <c r="BB28" s="202" t="s">
        <v>108</v>
      </c>
      <c r="BC28" s="206">
        <f>IF(AX28=Datos!$C$63,Datos!$C$73,IF(AX28=Datos!$C$64,Datos!$C$74,IF(AX28=Datos!$C$65,Datos!$C$75,"Revisar")))+IF(AY28=Datos!$D$63,Datos!$D$73,IF(AY28=Datos!$D$64,Datos!$D$74,"Revisar"))+IF(AZ28=Datos!$E$63,Datos!$E$73,IF(AZ28=Datos!$E$64,Datos!$E$74,"Revisar"))+IF(BB28=Datos!$G$63,Datos!$G$73,IF(BB28=Datos!$G$64,Datos!$G$74,IF(BB28=Datos!$G$65,Datos!$G$75,"Revisar")))</f>
        <v>0.5</v>
      </c>
      <c r="BD28" s="206">
        <f>IF(AX28=Datos!$C$65,BC28,0)</f>
        <v>0</v>
      </c>
      <c r="BE28" s="206">
        <f>IF(OR(AX28=Datos!$C$63,AX28=Datos!$C$64),BC28,0)</f>
        <v>0.5</v>
      </c>
      <c r="BF28" s="451"/>
      <c r="BG28" s="451"/>
      <c r="BH28" s="451"/>
      <c r="BI28" s="451"/>
      <c r="BJ28" s="455"/>
      <c r="BK28" s="458"/>
      <c r="BL28" s="461"/>
      <c r="BM28" s="207"/>
      <c r="BN28" s="207"/>
      <c r="BO28" s="207"/>
      <c r="BP28" s="207"/>
      <c r="BQ28" s="208"/>
    </row>
    <row r="29" spans="1:69" s="138" customFormat="1" ht="130.9" customHeight="1" x14ac:dyDescent="0.3">
      <c r="A29" s="471">
        <v>4</v>
      </c>
      <c r="B29" s="474" t="s">
        <v>307</v>
      </c>
      <c r="C29" s="477" t="s">
        <v>308</v>
      </c>
      <c r="D29" s="478" t="s">
        <v>309</v>
      </c>
      <c r="E29" s="477" t="s">
        <v>5</v>
      </c>
      <c r="F29" s="462" t="s">
        <v>93</v>
      </c>
      <c r="G29" s="462" t="s">
        <v>94</v>
      </c>
      <c r="H29" s="481" t="s">
        <v>343</v>
      </c>
      <c r="I29" s="481" t="s">
        <v>344</v>
      </c>
      <c r="J29" s="481" t="s">
        <v>492</v>
      </c>
      <c r="K29" s="484" t="str">
        <f>CONCATENATE(H29," ",I29," ",J29)</f>
        <v>Posibilidad  de afectación operacional por desacierto o equivocación en el procesamiento de información fuente para la elaboración de los productos debido a falta de diligencia o destrezas del personal para el procesamiento de la información y demás insumos utilizados para la elaboración de informes y/o falta de claridad en los instructivos, guías, procedimientos, establecidos para el procesamiento de los datos</v>
      </c>
      <c r="L29" s="462" t="s">
        <v>98</v>
      </c>
      <c r="M29" s="462" t="s">
        <v>99</v>
      </c>
      <c r="N29" s="462" t="s">
        <v>116</v>
      </c>
      <c r="O29" s="462" t="s">
        <v>99</v>
      </c>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v>108</v>
      </c>
      <c r="AM29" s="465"/>
      <c r="AN29" s="465" t="str">
        <f t="shared" ref="AN29" si="6">IF(AM29="Rara vez",1,(IF(AM29="Improbable",2,(IF(AM29="Posible",3,IF(AM29="Probable",4,IF(AM29="Seguro",5,"Revisar")))))))</f>
        <v>Revisar</v>
      </c>
      <c r="AO29" s="452">
        <f t="shared" ref="AO29" si="7">IF(E29="Corrupción",AN29,IF(AL29&lt;=2,1,IF(AL29&lt;=24,2,IF(AL29&lt;=500,3,IF(AL29&lt;=5000,4,IF(AL29&gt;5000,5,"Revisar"))))))</f>
        <v>3</v>
      </c>
      <c r="AP29" s="452" t="str">
        <f t="shared" ref="AP29" si="8">IF(E29="Corrupción",(IF(AO29=1,"Rara Vez",IF(AO29=2,"Improbable",IF(AO29=3,"Posible",IF(AO29=4,"Probable",IF(AO29=5,"Seguro","Revisar")))))),IF(AO29=1,"Muy Baja",IF(AO29=2,"Baja",IF(AO29=3,"Media",IF(AO29=4,"Alta","Muy Alta")))))</f>
        <v>Media</v>
      </c>
      <c r="AQ29" s="452">
        <f>IF(E29="Corrupción",AJ29,(ROUND(((VLOOKUP(M29,Datos!$B$25:$C$29,2,FALSE)*Datos!$B$32)+(VLOOKUP(N29,Datos!$B$25:$C$29,2,FALSE)*Datos!$C$32)+(VLOOKUP(O29,Datos!$B$25:$C$29,2,FALSE)*Datos!$D$32))*5,0)))</f>
        <v>2</v>
      </c>
      <c r="AR29" s="440" t="str">
        <f>IF(AQ29=1,"Insignificante",IF(AQ29=2,"Menor",IF(AQ29=3,"Moderado",IF(AQ29=4,"Mayor","Catastrófico"))))</f>
        <v>Menor</v>
      </c>
      <c r="AS29" s="443">
        <f>_xlfn.NUMBERVALUE(CONCATENATE(AO29,AQ29),"##")</f>
        <v>32</v>
      </c>
      <c r="AT29" s="446" t="str">
        <f>VLOOKUP(AS29,Datos!$I$37:$J$61,2,FALSE)</f>
        <v>MODERADO</v>
      </c>
      <c r="AU29" s="186" t="s">
        <v>481</v>
      </c>
      <c r="AV29" s="193" t="s">
        <v>332</v>
      </c>
      <c r="AW29" s="193" t="s">
        <v>493</v>
      </c>
      <c r="AX29" s="188" t="s">
        <v>104</v>
      </c>
      <c r="AY29" s="188" t="s">
        <v>105</v>
      </c>
      <c r="AZ29" s="188" t="s">
        <v>106</v>
      </c>
      <c r="BA29" s="188" t="s">
        <v>107</v>
      </c>
      <c r="BB29" s="185" t="s">
        <v>108</v>
      </c>
      <c r="BC29" s="145">
        <f>IF(AX29=Datos!$C$63,Datos!$C$73,IF(AX29=Datos!$C$64,Datos!$C$74,IF(AX29=Datos!$C$65,Datos!$C$75,"Revisar")))+IF(AY29=Datos!$D$63,Datos!$D$73,IF(AY29=Datos!$D$64,Datos!$D$74,"Revisar"))+IF(AZ29=Datos!$E$63,Datos!$E$73,IF(AZ29=Datos!$E$64,Datos!$E$74,"Revisar"))+IF(BB29=Datos!$G$63,Datos!$G$73,IF(BB29=Datos!$G$64,Datos!$G$74,IF(BB29=Datos!$G$65,Datos!$G$75,"Revisar")))</f>
        <v>0.65</v>
      </c>
      <c r="BD29" s="145">
        <f>IF(AX29=Datos!$C$65,BC29,0)</f>
        <v>0</v>
      </c>
      <c r="BE29" s="145">
        <f>IF(OR(AX29=Datos!$C$63,AX29=Datos!$C$64),BC29,0)</f>
        <v>0.65</v>
      </c>
      <c r="BF29" s="449">
        <f>IF(ROUND(AO29-SUM(BE29:BE32),0)&lt;=0,1,ROUND(AO29-SUM(BE29:BE32),0))</f>
        <v>1</v>
      </c>
      <c r="BG29" s="452" t="str">
        <f>IF(E29="Corrupción",(IF(BF29=1,"Rara Vez",IF(BF29=2,"Improbable",IF(BF29=3,"Posible",IF(BF29=4,"Probable","Seguro"))))),IF(BF29=1,"Muy Baja",IF(BF29=2,"Baja",IF(BF29=3,"Media",IF(BF29=4,"Alta","Muy Alta")))))</f>
        <v>Muy Baja</v>
      </c>
      <c r="BH29" s="449">
        <f>ROUND(AQ29-SUM(BD29:BD32),0)</f>
        <v>2</v>
      </c>
      <c r="BI29" s="449" t="str">
        <f>IF(BH29=1,"Insignificante",IF(BH29=2,"Menor",IF(BH29=3,"Moderado",IF(BH29=4,"Mayor","Catastrófico"))))</f>
        <v>Menor</v>
      </c>
      <c r="BJ29" s="453">
        <f>_xlfn.NUMBERVALUE(CONCATENATE(BF29,BH29),"##")</f>
        <v>12</v>
      </c>
      <c r="BK29" s="456" t="str">
        <f>+VLOOKUP(BJ29,Datos!$I$37:$J$65,2,FALSE)</f>
        <v>BAJO</v>
      </c>
      <c r="BL29" s="459" t="s">
        <v>122</v>
      </c>
      <c r="BM29" s="189"/>
      <c r="BN29" s="185"/>
      <c r="BO29" s="185"/>
      <c r="BP29" s="185"/>
      <c r="BQ29" s="190"/>
    </row>
    <row r="30" spans="1:69" ht="403"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t="s">
        <v>490</v>
      </c>
      <c r="AV30" s="193" t="s">
        <v>334</v>
      </c>
      <c r="AW30" s="193" t="s">
        <v>335</v>
      </c>
      <c r="AX30" s="194" t="s">
        <v>120</v>
      </c>
      <c r="AY30" s="194" t="s">
        <v>105</v>
      </c>
      <c r="AZ30" s="194" t="s">
        <v>106</v>
      </c>
      <c r="BA30" s="194" t="s">
        <v>107</v>
      </c>
      <c r="BB30" s="191" t="s">
        <v>108</v>
      </c>
      <c r="BC30" s="195">
        <f>IF(AX30=Datos!$C$63,Datos!$C$73,IF(AX30=Datos!$C$64,Datos!$C$74,IF(AX30=Datos!$C$65,Datos!$C$75,"Revisar")))+IF(AY30=Datos!$D$63,Datos!$D$73,IF(AY30=Datos!$D$64,Datos!$D$74,"Revisar"))+IF(AZ30=Datos!$E$63,Datos!$E$73,IF(AZ30=Datos!$E$64,Datos!$E$74,"Revisar"))+IF(BB30=Datos!$G$63,Datos!$G$73,IF(BB30=Datos!$G$64,Datos!$G$74,IF(BB30=Datos!$G$65,Datos!$G$75,"Revisar")))</f>
        <v>0.54999999999999993</v>
      </c>
      <c r="BD30" s="195">
        <f>IF(AX30=Datos!$C$65,BC30,0)</f>
        <v>0</v>
      </c>
      <c r="BE30" s="195">
        <f>IF(OR(AX30=Datos!$C$63,AX30=Datos!$C$64),BC30,0)</f>
        <v>0.54999999999999993</v>
      </c>
      <c r="BF30" s="450"/>
      <c r="BG30" s="450"/>
      <c r="BH30" s="450"/>
      <c r="BI30" s="450"/>
      <c r="BJ30" s="454"/>
      <c r="BK30" s="457"/>
      <c r="BL30" s="460"/>
      <c r="BM30" s="196"/>
      <c r="BN30" s="191"/>
      <c r="BO30" s="191"/>
      <c r="BP30" s="191"/>
      <c r="BQ30" s="197"/>
    </row>
    <row r="31" spans="1:69" ht="186"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427" t="s">
        <v>483</v>
      </c>
      <c r="AV31" s="193" t="s">
        <v>332</v>
      </c>
      <c r="AW31" s="226" t="s">
        <v>484</v>
      </c>
      <c r="AX31" s="194" t="s">
        <v>104</v>
      </c>
      <c r="AY31" s="194" t="s">
        <v>105</v>
      </c>
      <c r="AZ31" s="194" t="s">
        <v>176</v>
      </c>
      <c r="BA31" s="194" t="s">
        <v>107</v>
      </c>
      <c r="BB31" s="191" t="s">
        <v>108</v>
      </c>
      <c r="BC31" s="195">
        <f>IF(AX31=Datos!$C$63,Datos!$C$73,IF(AX31=Datos!$C$64,Datos!$C$74,IF(AX31=Datos!$C$65,Datos!$C$75,"Revisar")))+IF(AY31=Datos!$D$63,Datos!$D$73,IF(AY31=Datos!$D$64,Datos!$D$74,"Revisar"))+IF(AZ31=Datos!$E$63,Datos!$E$73,IF(AZ31=Datos!$E$64,Datos!$E$74,"Revisar"))+IF(BB31=Datos!$G$63,Datos!$G$73,IF(BB31=Datos!$G$64,Datos!$G$74,IF(BB31=Datos!$G$65,Datos!$G$75,"Revisar")))</f>
        <v>0.5</v>
      </c>
      <c r="BD31" s="195">
        <f>IF(AX31=Datos!$C$65,BC31,0)</f>
        <v>0</v>
      </c>
      <c r="BE31" s="195">
        <f>IF(OR(AX31=Datos!$C$63,AX31=Datos!$C$64),BC31,0)</f>
        <v>0.5</v>
      </c>
      <c r="BF31" s="450"/>
      <c r="BG31" s="450"/>
      <c r="BH31" s="450"/>
      <c r="BI31" s="450"/>
      <c r="BJ31" s="454"/>
      <c r="BK31" s="457"/>
      <c r="BL31" s="460"/>
      <c r="BM31" s="200"/>
      <c r="BN31" s="200"/>
      <c r="BO31" s="200"/>
      <c r="BP31" s="200"/>
      <c r="BQ31" s="201"/>
    </row>
    <row r="32" spans="1:69" ht="17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24" t="s">
        <v>494</v>
      </c>
      <c r="AV32" s="204" t="s">
        <v>348</v>
      </c>
      <c r="AW32" s="204" t="s">
        <v>495</v>
      </c>
      <c r="AX32" s="205" t="s">
        <v>193</v>
      </c>
      <c r="AY32" s="205" t="s">
        <v>105</v>
      </c>
      <c r="AZ32" s="205" t="s">
        <v>176</v>
      </c>
      <c r="BA32" s="205" t="s">
        <v>129</v>
      </c>
      <c r="BB32" s="202" t="s">
        <v>108</v>
      </c>
      <c r="BC32" s="206">
        <f>IF(AX32=Datos!$C$63,Datos!$C$73,IF(AX32=Datos!$C$64,Datos!$C$74,IF(AX32=Datos!$C$65,Datos!$C$75,"Revisar")))+IF(AY32=Datos!$D$63,Datos!$D$73,IF(AY32=Datos!$D$64,Datos!$D$74,"Revisar"))+IF(AZ32=Datos!$E$63,Datos!$E$73,IF(AZ32=Datos!$E$64,Datos!$E$74,"Revisar"))+IF(BB32=Datos!$G$63,Datos!$G$73,IF(BB32=Datos!$G$64,Datos!$G$74,IF(BB32=Datos!$G$65,Datos!$G$75,"Revisar")))</f>
        <v>0.35</v>
      </c>
      <c r="BD32" s="206">
        <f>IF(AX32=Datos!$C$65,BC32,0)</f>
        <v>0.35</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9">IF(AM33="Rara vez",1,(IF(AM33="Improbable",2,(IF(AM33="Posible",3,IF(AM33="Probable",4,IF(AM33="Seguro",5,"Revisar")))))))</f>
        <v>Revisar</v>
      </c>
      <c r="AO33" s="452">
        <f t="shared" ref="AO33" si="10">IF(E33="Corrupción",AN33,IF(AL33&lt;=2,1,IF(AL33&lt;=24,2,IF(AL33&lt;=500,3,IF(AL33&lt;=5000,4,IF(AL33&gt;5000,5,"Revisar"))))))</f>
        <v>1</v>
      </c>
      <c r="AP33" s="452" t="str">
        <f t="shared" ref="AP33" si="11">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2.6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sheetData>
  <sheetProtection algorithmName="SHA-512" hashValue="XzHv2DJ7x3QhR7NlV8QqnWAtDo4HcIPj/rrxilK5S8f85a2YpVUkJrJxAksyUNoyLWh8Nc/452cMyZk1V7xY4A==" saltValue="sD3XiZI40qH5AE0rki/MWQ==" spinCount="100000" sheet="1" objects="1" scenarios="1"/>
  <mergeCells count="499">
    <mergeCell ref="C9:D9"/>
    <mergeCell ref="E9:F9"/>
    <mergeCell ref="G9:H9"/>
    <mergeCell ref="B11:L11"/>
    <mergeCell ref="A13:AH13"/>
    <mergeCell ref="AL13:AT13"/>
    <mergeCell ref="B5:H5"/>
    <mergeCell ref="C6:H6"/>
    <mergeCell ref="C7:H7"/>
    <mergeCell ref="C8:D8"/>
    <mergeCell ref="E8:F8"/>
    <mergeCell ref="G8:H8"/>
    <mergeCell ref="AU13:BB14"/>
    <mergeCell ref="BF13:BL14"/>
    <mergeCell ref="BM13:BQ14"/>
    <mergeCell ref="M14:O14"/>
    <mergeCell ref="P14:AK14"/>
    <mergeCell ref="AI15:AK15"/>
    <mergeCell ref="AO15:AP15"/>
    <mergeCell ref="AQ15:AR15"/>
    <mergeCell ref="BF15:BG15"/>
    <mergeCell ref="BH15:BI15"/>
    <mergeCell ref="G17:G20"/>
    <mergeCell ref="H17:H20"/>
    <mergeCell ref="I17:I20"/>
    <mergeCell ref="J17:J20"/>
    <mergeCell ref="K17:K20"/>
    <mergeCell ref="L17:L20"/>
    <mergeCell ref="A17:A20"/>
    <mergeCell ref="B17:B20"/>
    <mergeCell ref="C17:C20"/>
    <mergeCell ref="D17:D20"/>
    <mergeCell ref="E17:E20"/>
    <mergeCell ref="F17:F20"/>
    <mergeCell ref="S17:S20"/>
    <mergeCell ref="T17:T20"/>
    <mergeCell ref="U17:U20"/>
    <mergeCell ref="V17:V20"/>
    <mergeCell ref="W17:W20"/>
    <mergeCell ref="X17:X20"/>
    <mergeCell ref="M17:M20"/>
    <mergeCell ref="N17:N20"/>
    <mergeCell ref="O17:O20"/>
    <mergeCell ref="P17:P20"/>
    <mergeCell ref="Q17:Q20"/>
    <mergeCell ref="R17:R20"/>
    <mergeCell ref="AG17:AG20"/>
    <mergeCell ref="AH17:AH20"/>
    <mergeCell ref="AI17:AI20"/>
    <mergeCell ref="AJ17:AJ20"/>
    <mergeCell ref="Y17:Y20"/>
    <mergeCell ref="Z17:Z20"/>
    <mergeCell ref="AA17:AA20"/>
    <mergeCell ref="AB17:AB20"/>
    <mergeCell ref="AC17:AC20"/>
    <mergeCell ref="AD17:AD20"/>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L21:L24"/>
    <mergeCell ref="M21:M24"/>
    <mergeCell ref="N21:N24"/>
    <mergeCell ref="O21:O24"/>
    <mergeCell ref="P21:P24"/>
    <mergeCell ref="Q21:Q24"/>
    <mergeCell ref="F21:F24"/>
    <mergeCell ref="G21:G24"/>
    <mergeCell ref="H21:H24"/>
    <mergeCell ref="I21:I24"/>
    <mergeCell ref="J21:J24"/>
    <mergeCell ref="K21:K24"/>
    <mergeCell ref="X21:X24"/>
    <mergeCell ref="Y21:Y24"/>
    <mergeCell ref="Z21:Z24"/>
    <mergeCell ref="AA21:AA24"/>
    <mergeCell ref="AB21:AB24"/>
    <mergeCell ref="AC21:AC24"/>
    <mergeCell ref="R21:R24"/>
    <mergeCell ref="S21:S24"/>
    <mergeCell ref="T21:T24"/>
    <mergeCell ref="U21:U24"/>
    <mergeCell ref="V21:V24"/>
    <mergeCell ref="W21:W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BG21:BG24"/>
    <mergeCell ref="BH21:BH24"/>
    <mergeCell ref="BI21:BI24"/>
    <mergeCell ref="BJ21:BJ24"/>
    <mergeCell ref="BK21:BK24"/>
    <mergeCell ref="BL21:BL24"/>
    <mergeCell ref="AP21:AP24"/>
    <mergeCell ref="AQ21:AQ24"/>
    <mergeCell ref="AR21:AR24"/>
    <mergeCell ref="AS21:AS24"/>
    <mergeCell ref="AT21:AT24"/>
    <mergeCell ref="BF21:BF24"/>
    <mergeCell ref="G25:G28"/>
    <mergeCell ref="H25:H28"/>
    <mergeCell ref="I25:I28"/>
    <mergeCell ref="J25:J28"/>
    <mergeCell ref="K25:K28"/>
    <mergeCell ref="L25:L28"/>
    <mergeCell ref="A25:A28"/>
    <mergeCell ref="B25:B28"/>
    <mergeCell ref="C25:C28"/>
    <mergeCell ref="D25:D28"/>
    <mergeCell ref="E25:E28"/>
    <mergeCell ref="F25:F28"/>
    <mergeCell ref="S25:S28"/>
    <mergeCell ref="T25:T28"/>
    <mergeCell ref="U25:U28"/>
    <mergeCell ref="V25:V28"/>
    <mergeCell ref="W25:W28"/>
    <mergeCell ref="X25:X28"/>
    <mergeCell ref="M25:M28"/>
    <mergeCell ref="N25:N28"/>
    <mergeCell ref="O25:O28"/>
    <mergeCell ref="P25:P28"/>
    <mergeCell ref="Q25:Q28"/>
    <mergeCell ref="R25:R28"/>
    <mergeCell ref="AG25:AG28"/>
    <mergeCell ref="AH25:AH28"/>
    <mergeCell ref="AI25:AI28"/>
    <mergeCell ref="AJ25:AJ28"/>
    <mergeCell ref="Y25:Y28"/>
    <mergeCell ref="Z25:Z28"/>
    <mergeCell ref="AA25:AA28"/>
    <mergeCell ref="AB25:AB28"/>
    <mergeCell ref="AC25:AC28"/>
    <mergeCell ref="AD25:AD28"/>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L29:L32"/>
    <mergeCell ref="M29:M32"/>
    <mergeCell ref="N29:N32"/>
    <mergeCell ref="O29:O32"/>
    <mergeCell ref="P29:P32"/>
    <mergeCell ref="Q29:Q32"/>
    <mergeCell ref="F29:F32"/>
    <mergeCell ref="G29:G32"/>
    <mergeCell ref="H29:H32"/>
    <mergeCell ref="I29:I32"/>
    <mergeCell ref="J29:J32"/>
    <mergeCell ref="K29:K32"/>
    <mergeCell ref="X29:X32"/>
    <mergeCell ref="Y29:Y32"/>
    <mergeCell ref="Z29:Z32"/>
    <mergeCell ref="AA29:AA32"/>
    <mergeCell ref="AB29:AB32"/>
    <mergeCell ref="AC29:AC32"/>
    <mergeCell ref="R29:R32"/>
    <mergeCell ref="S29:S32"/>
    <mergeCell ref="T29:T32"/>
    <mergeCell ref="U29:U32"/>
    <mergeCell ref="V29:V32"/>
    <mergeCell ref="W29:W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BG29:BG32"/>
    <mergeCell ref="BH29:BH32"/>
    <mergeCell ref="BI29:BI32"/>
    <mergeCell ref="BJ29:BJ32"/>
    <mergeCell ref="BK29:BK32"/>
    <mergeCell ref="BL29:BL32"/>
    <mergeCell ref="AP29:AP32"/>
    <mergeCell ref="AQ29:AQ32"/>
    <mergeCell ref="AR29:AR32"/>
    <mergeCell ref="AS29:AS32"/>
    <mergeCell ref="AT29:AT32"/>
    <mergeCell ref="BF29:BF32"/>
    <mergeCell ref="G33:G36"/>
    <mergeCell ref="H33:H36"/>
    <mergeCell ref="I33:I36"/>
    <mergeCell ref="J33:J36"/>
    <mergeCell ref="K33:K36"/>
    <mergeCell ref="L33:L36"/>
    <mergeCell ref="A33:A36"/>
    <mergeCell ref="B33:B36"/>
    <mergeCell ref="C33:C36"/>
    <mergeCell ref="D33:D36"/>
    <mergeCell ref="E33:E36"/>
    <mergeCell ref="F33:F36"/>
    <mergeCell ref="S33:S36"/>
    <mergeCell ref="T33:T36"/>
    <mergeCell ref="U33:U36"/>
    <mergeCell ref="V33:V36"/>
    <mergeCell ref="W33:W36"/>
    <mergeCell ref="X33:X36"/>
    <mergeCell ref="M33:M36"/>
    <mergeCell ref="N33:N36"/>
    <mergeCell ref="O33:O36"/>
    <mergeCell ref="P33:P36"/>
    <mergeCell ref="Q33:Q36"/>
    <mergeCell ref="R33:R36"/>
    <mergeCell ref="AG33:AG36"/>
    <mergeCell ref="AH33:AH36"/>
    <mergeCell ref="AI33:AI36"/>
    <mergeCell ref="AJ33:AJ36"/>
    <mergeCell ref="Y33:Y36"/>
    <mergeCell ref="Z33:Z36"/>
    <mergeCell ref="AA33:AA36"/>
    <mergeCell ref="AB33:AB36"/>
    <mergeCell ref="AC33:AC36"/>
    <mergeCell ref="AD33:AD36"/>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L37:L40"/>
    <mergeCell ref="M37:M40"/>
    <mergeCell ref="N37:N40"/>
    <mergeCell ref="O37:O40"/>
    <mergeCell ref="P37:P40"/>
    <mergeCell ref="Q37:Q40"/>
    <mergeCell ref="F37:F40"/>
    <mergeCell ref="G37:G40"/>
    <mergeCell ref="H37:H40"/>
    <mergeCell ref="I37:I40"/>
    <mergeCell ref="J37:J40"/>
    <mergeCell ref="K37:K40"/>
    <mergeCell ref="X37:X40"/>
    <mergeCell ref="Y37:Y40"/>
    <mergeCell ref="Z37:Z40"/>
    <mergeCell ref="AA37:AA40"/>
    <mergeCell ref="AB37:AB40"/>
    <mergeCell ref="AC37:AC40"/>
    <mergeCell ref="R37:R40"/>
    <mergeCell ref="S37:S40"/>
    <mergeCell ref="T37:T40"/>
    <mergeCell ref="U37:U40"/>
    <mergeCell ref="V37:V40"/>
    <mergeCell ref="W37:W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BG37:BG40"/>
    <mergeCell ref="BH37:BH40"/>
    <mergeCell ref="BI37:BI40"/>
    <mergeCell ref="BJ37:BJ40"/>
    <mergeCell ref="BK37:BK40"/>
    <mergeCell ref="BL37:BL40"/>
    <mergeCell ref="AP37:AP40"/>
    <mergeCell ref="AQ37:AQ40"/>
    <mergeCell ref="AR37:AR40"/>
    <mergeCell ref="AS37:AS40"/>
    <mergeCell ref="AT37:AT40"/>
    <mergeCell ref="BF37:BF40"/>
    <mergeCell ref="G41:G44"/>
    <mergeCell ref="H41:H44"/>
    <mergeCell ref="I41:I44"/>
    <mergeCell ref="J41:J44"/>
    <mergeCell ref="K41:K44"/>
    <mergeCell ref="L41:L44"/>
    <mergeCell ref="A41:A44"/>
    <mergeCell ref="B41:B44"/>
    <mergeCell ref="C41:C44"/>
    <mergeCell ref="D41:D44"/>
    <mergeCell ref="E41:E44"/>
    <mergeCell ref="F41:F44"/>
    <mergeCell ref="S41:S44"/>
    <mergeCell ref="T41:T44"/>
    <mergeCell ref="U41:U44"/>
    <mergeCell ref="V41:V44"/>
    <mergeCell ref="W41:W44"/>
    <mergeCell ref="X41:X44"/>
    <mergeCell ref="M41:M44"/>
    <mergeCell ref="N41:N44"/>
    <mergeCell ref="O41:O44"/>
    <mergeCell ref="P41:P44"/>
    <mergeCell ref="Q41:Q44"/>
    <mergeCell ref="R41:R44"/>
    <mergeCell ref="AG41:AG44"/>
    <mergeCell ref="AH41:AH44"/>
    <mergeCell ref="AI41:AI44"/>
    <mergeCell ref="AJ41:AJ44"/>
    <mergeCell ref="Y41:Y44"/>
    <mergeCell ref="Z41:Z44"/>
    <mergeCell ref="AA41:AA44"/>
    <mergeCell ref="AB41:AB44"/>
    <mergeCell ref="AC41:AC44"/>
    <mergeCell ref="AD41:AD44"/>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L45:L48"/>
    <mergeCell ref="M45:M48"/>
    <mergeCell ref="N45:N48"/>
    <mergeCell ref="O45:O48"/>
    <mergeCell ref="P45:P48"/>
    <mergeCell ref="Q45:Q48"/>
    <mergeCell ref="F45:F48"/>
    <mergeCell ref="G45:G48"/>
    <mergeCell ref="H45:H48"/>
    <mergeCell ref="I45:I48"/>
    <mergeCell ref="J45:J48"/>
    <mergeCell ref="K45:K48"/>
    <mergeCell ref="AA45:AA48"/>
    <mergeCell ref="AB45:AB48"/>
    <mergeCell ref="AC45:AC48"/>
    <mergeCell ref="R45:R48"/>
    <mergeCell ref="S45:S48"/>
    <mergeCell ref="T45:T48"/>
    <mergeCell ref="U45:U48"/>
    <mergeCell ref="V45:V48"/>
    <mergeCell ref="W45:W48"/>
    <mergeCell ref="BJ45:BJ48"/>
    <mergeCell ref="BK45:BK48"/>
    <mergeCell ref="BL45:BL48"/>
    <mergeCell ref="AP45:AP48"/>
    <mergeCell ref="AQ45:AQ48"/>
    <mergeCell ref="AR45:AR48"/>
    <mergeCell ref="AS45:AS48"/>
    <mergeCell ref="AT45:AT48"/>
    <mergeCell ref="BF45:BF48"/>
    <mergeCell ref="A49:A52"/>
    <mergeCell ref="B49:B52"/>
    <mergeCell ref="C49:C52"/>
    <mergeCell ref="D49:D52"/>
    <mergeCell ref="E49:E52"/>
    <mergeCell ref="F49:F52"/>
    <mergeCell ref="BG45:BG48"/>
    <mergeCell ref="BH45:BH48"/>
    <mergeCell ref="BI45:BI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M49:M52"/>
    <mergeCell ref="N49:N52"/>
    <mergeCell ref="O49:O52"/>
    <mergeCell ref="P49:P52"/>
    <mergeCell ref="Q49:Q52"/>
    <mergeCell ref="R49:R52"/>
    <mergeCell ref="G49:G52"/>
    <mergeCell ref="H49:H52"/>
    <mergeCell ref="I49:I52"/>
    <mergeCell ref="J49:J52"/>
    <mergeCell ref="K49:K52"/>
    <mergeCell ref="L49:L52"/>
    <mergeCell ref="Y49:Y52"/>
    <mergeCell ref="Z49:Z52"/>
    <mergeCell ref="AA49:AA52"/>
    <mergeCell ref="AB49:AB52"/>
    <mergeCell ref="AC49:AC52"/>
    <mergeCell ref="AD49:AD52"/>
    <mergeCell ref="S49:S52"/>
    <mergeCell ref="T49:T52"/>
    <mergeCell ref="U49:U52"/>
    <mergeCell ref="V49:V52"/>
    <mergeCell ref="W49:W52"/>
    <mergeCell ref="X49:X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BH49:BH52"/>
    <mergeCell ref="BI49:BI52"/>
    <mergeCell ref="BJ49:BJ52"/>
    <mergeCell ref="BK49:BK52"/>
    <mergeCell ref="BL49:BL52"/>
    <mergeCell ref="AQ49:AQ52"/>
    <mergeCell ref="AR49:AR52"/>
    <mergeCell ref="AS49:AS52"/>
    <mergeCell ref="AT49:AT52"/>
    <mergeCell ref="BF49:BF52"/>
    <mergeCell ref="BG49:BG52"/>
  </mergeCells>
  <conditionalFormatting sqref="AP17:AP52 BG17:BG52">
    <cfRule type="cellIs" dxfId="710" priority="1" operator="equal">
      <formula>"Seguro"</formula>
    </cfRule>
    <cfRule type="cellIs" dxfId="709" priority="2" operator="equal">
      <formula>"Probable"</formula>
    </cfRule>
    <cfRule type="cellIs" dxfId="708" priority="3" operator="equal">
      <formula>"Posible"</formula>
    </cfRule>
    <cfRule type="cellIs" dxfId="707" priority="4" operator="equal">
      <formula>"Improbable"</formula>
    </cfRule>
    <cfRule type="cellIs" dxfId="706" priority="5" operator="equal">
      <formula>"Rara Vez"</formula>
    </cfRule>
    <cfRule type="cellIs" dxfId="705" priority="6" operator="equal">
      <formula>"Muy Alta"</formula>
    </cfRule>
    <cfRule type="cellIs" dxfId="704" priority="7" operator="equal">
      <formula>"Alta"</formula>
    </cfRule>
    <cfRule type="cellIs" dxfId="703" priority="8" operator="equal">
      <formula>"Media"</formula>
    </cfRule>
    <cfRule type="cellIs" dxfId="702" priority="9" operator="equal">
      <formula>"Baja"</formula>
    </cfRule>
    <cfRule type="cellIs" dxfId="701" priority="10" operator="equal">
      <formula>"Muy Baja"</formula>
    </cfRule>
  </conditionalFormatting>
  <conditionalFormatting sqref="AR17:AR52 BI17:BI52">
    <cfRule type="cellIs" dxfId="700" priority="23" operator="equal">
      <formula>"Insignificante"</formula>
    </cfRule>
    <cfRule type="cellIs" dxfId="699" priority="19" operator="equal">
      <formula>"Catastrófico"</formula>
    </cfRule>
    <cfRule type="cellIs" dxfId="698" priority="20" operator="equal">
      <formula>"Mayor"</formula>
    </cfRule>
    <cfRule type="cellIs" dxfId="697" priority="21" operator="equal">
      <formula>"Moderado"</formula>
    </cfRule>
    <cfRule type="cellIs" dxfId="696" priority="22" operator="equal">
      <formula>"Menor"</formula>
    </cfRule>
  </conditionalFormatting>
  <conditionalFormatting sqref="AT17">
    <cfRule type="containsText" dxfId="695" priority="24" operator="containsText" text="BAJO">
      <formula>NOT(ISERROR(SEARCH("BAJO",AT17)))</formula>
    </cfRule>
    <cfRule type="containsText" dxfId="694" priority="25" operator="containsText" text="MODERADO">
      <formula>NOT(ISERROR(SEARCH("MODERADO",AT17)))</formula>
    </cfRule>
    <cfRule type="containsText" dxfId="693" priority="26" operator="containsText" text="ALTO">
      <formula>NOT(ISERROR(SEARCH("ALTO",AT17)))</formula>
    </cfRule>
    <cfRule type="containsText" dxfId="692" priority="27" operator="containsText" text="EXTREMO">
      <formula>NOT(ISERROR(SEARCH("EXTREMO",AT17)))</formula>
    </cfRule>
  </conditionalFormatting>
  <conditionalFormatting sqref="AT21">
    <cfRule type="containsText" dxfId="691" priority="94" operator="containsText" text="ALTO">
      <formula>NOT(ISERROR(SEARCH("ALTO",AT21)))</formula>
    </cfRule>
    <cfRule type="containsText" dxfId="690" priority="93" operator="containsText" text="MODERADO">
      <formula>NOT(ISERROR(SEARCH("MODERADO",AT21)))</formula>
    </cfRule>
    <cfRule type="containsText" dxfId="689" priority="92" operator="containsText" text="BAJO">
      <formula>NOT(ISERROR(SEARCH("BAJO",AT21)))</formula>
    </cfRule>
    <cfRule type="containsText" dxfId="688" priority="95" operator="containsText" text="EXTREMO">
      <formula>NOT(ISERROR(SEARCH("EXTREMO",AT21)))</formula>
    </cfRule>
  </conditionalFormatting>
  <conditionalFormatting sqref="AT25">
    <cfRule type="containsText" dxfId="687" priority="84" operator="containsText" text="BAJO">
      <formula>NOT(ISERROR(SEARCH("BAJO",AT25)))</formula>
    </cfRule>
    <cfRule type="containsText" dxfId="686" priority="85" operator="containsText" text="MODERADO">
      <formula>NOT(ISERROR(SEARCH("MODERADO",AT25)))</formula>
    </cfRule>
    <cfRule type="containsText" dxfId="685" priority="86" operator="containsText" text="ALTO">
      <formula>NOT(ISERROR(SEARCH("ALTO",AT25)))</formula>
    </cfRule>
    <cfRule type="containsText" dxfId="684" priority="87" operator="containsText" text="EXTREMO">
      <formula>NOT(ISERROR(SEARCH("EXTREMO",AT25)))</formula>
    </cfRule>
  </conditionalFormatting>
  <conditionalFormatting sqref="AT29">
    <cfRule type="containsText" dxfId="683" priority="79" operator="containsText" text="EXTREMO">
      <formula>NOT(ISERROR(SEARCH("EXTREMO",AT29)))</formula>
    </cfRule>
    <cfRule type="containsText" dxfId="682" priority="78" operator="containsText" text="ALTO">
      <formula>NOT(ISERROR(SEARCH("ALTO",AT29)))</formula>
    </cfRule>
    <cfRule type="containsText" dxfId="681" priority="77" operator="containsText" text="MODERADO">
      <formula>NOT(ISERROR(SEARCH("MODERADO",AT29)))</formula>
    </cfRule>
    <cfRule type="containsText" dxfId="680" priority="76" operator="containsText" text="BAJO">
      <formula>NOT(ISERROR(SEARCH("BAJO",AT29)))</formula>
    </cfRule>
  </conditionalFormatting>
  <conditionalFormatting sqref="AT33">
    <cfRule type="containsText" dxfId="679" priority="70" operator="containsText" text="ALTO">
      <formula>NOT(ISERROR(SEARCH("ALTO",AT33)))</formula>
    </cfRule>
    <cfRule type="containsText" dxfId="678" priority="69" operator="containsText" text="MODERADO">
      <formula>NOT(ISERROR(SEARCH("MODERADO",AT33)))</formula>
    </cfRule>
    <cfRule type="containsText" dxfId="677" priority="68" operator="containsText" text="BAJO">
      <formula>NOT(ISERROR(SEARCH("BAJO",AT33)))</formula>
    </cfRule>
    <cfRule type="containsText" dxfId="676" priority="71" operator="containsText" text="EXTREMO">
      <formula>NOT(ISERROR(SEARCH("EXTREMO",AT33)))</formula>
    </cfRule>
  </conditionalFormatting>
  <conditionalFormatting sqref="AT37">
    <cfRule type="containsText" dxfId="675" priority="62" operator="containsText" text="ALTO">
      <formula>NOT(ISERROR(SEARCH("ALTO",AT37)))</formula>
    </cfRule>
    <cfRule type="containsText" dxfId="674" priority="63" operator="containsText" text="EXTREMO">
      <formula>NOT(ISERROR(SEARCH("EXTREMO",AT37)))</formula>
    </cfRule>
    <cfRule type="containsText" dxfId="673" priority="60" operator="containsText" text="BAJO">
      <formula>NOT(ISERROR(SEARCH("BAJO",AT37)))</formula>
    </cfRule>
    <cfRule type="containsText" dxfId="672" priority="61" operator="containsText" text="MODERADO">
      <formula>NOT(ISERROR(SEARCH("MODERADO",AT37)))</formula>
    </cfRule>
  </conditionalFormatting>
  <conditionalFormatting sqref="AT41">
    <cfRule type="containsText" dxfId="671" priority="52" operator="containsText" text="BAJO">
      <formula>NOT(ISERROR(SEARCH("BAJO",AT41)))</formula>
    </cfRule>
    <cfRule type="containsText" dxfId="670" priority="53" operator="containsText" text="MODERADO">
      <formula>NOT(ISERROR(SEARCH("MODERADO",AT41)))</formula>
    </cfRule>
    <cfRule type="containsText" dxfId="669" priority="55" operator="containsText" text="EXTREMO">
      <formula>NOT(ISERROR(SEARCH("EXTREMO",AT41)))</formula>
    </cfRule>
    <cfRule type="containsText" dxfId="668" priority="54" operator="containsText" text="ALTO">
      <formula>NOT(ISERROR(SEARCH("ALTO",AT41)))</formula>
    </cfRule>
  </conditionalFormatting>
  <conditionalFormatting sqref="AT45">
    <cfRule type="containsText" dxfId="667" priority="44" operator="containsText" text="BAJO">
      <formula>NOT(ISERROR(SEARCH("BAJO",AT45)))</formula>
    </cfRule>
    <cfRule type="containsText" dxfId="666" priority="45" operator="containsText" text="MODERADO">
      <formula>NOT(ISERROR(SEARCH("MODERADO",AT45)))</formula>
    </cfRule>
    <cfRule type="containsText" dxfId="665" priority="46" operator="containsText" text="ALTO">
      <formula>NOT(ISERROR(SEARCH("ALTO",AT45)))</formula>
    </cfRule>
    <cfRule type="containsText" dxfId="664" priority="47" operator="containsText" text="EXTREMO">
      <formula>NOT(ISERROR(SEARCH("EXTREMO",AT45)))</formula>
    </cfRule>
  </conditionalFormatting>
  <conditionalFormatting sqref="AT49">
    <cfRule type="containsText" dxfId="663" priority="36" operator="containsText" text="BAJO">
      <formula>NOT(ISERROR(SEARCH("BAJO",AT49)))</formula>
    </cfRule>
    <cfRule type="containsText" dxfId="662" priority="37" operator="containsText" text="MODERADO">
      <formula>NOT(ISERROR(SEARCH("MODERADO",AT49)))</formula>
    </cfRule>
    <cfRule type="containsText" dxfId="661" priority="38" operator="containsText" text="ALTO">
      <formula>NOT(ISERROR(SEARCH("ALTO",AT49)))</formula>
    </cfRule>
    <cfRule type="containsText" dxfId="660" priority="39" operator="containsText" text="EXTREMO">
      <formula>NOT(ISERROR(SEARCH("EXTREMO",AT49)))</formula>
    </cfRule>
  </conditionalFormatting>
  <conditionalFormatting sqref="BK17">
    <cfRule type="containsText" dxfId="659" priority="13" operator="containsText" text="ALTO">
      <formula>NOT(ISERROR(SEARCH("ALTO",BK17)))</formula>
    </cfRule>
    <cfRule type="containsText" dxfId="658" priority="14" operator="containsText" text="EXTREMO">
      <formula>NOT(ISERROR(SEARCH("EXTREMO",BK17)))</formula>
    </cfRule>
    <cfRule type="containsText" dxfId="657" priority="12" operator="containsText" text="MODERADO">
      <formula>NOT(ISERROR(SEARCH("MODERADO",BK17)))</formula>
    </cfRule>
    <cfRule type="containsText" dxfId="656" priority="11" operator="containsText" text="BAJO">
      <formula>NOT(ISERROR(SEARCH("BAJO",BK17)))</formula>
    </cfRule>
  </conditionalFormatting>
  <conditionalFormatting sqref="BK21 BK25 BK29 BK33 BK37 BK41 BK45 BK49">
    <cfRule type="containsText" dxfId="655" priority="29" operator="containsText" text="MODERADO">
      <formula>NOT(ISERROR(SEARCH("MODERADO",BK21)))</formula>
    </cfRule>
    <cfRule type="containsText" dxfId="654" priority="30" operator="containsText" text="ALTO">
      <formula>NOT(ISERROR(SEARCH("ALTO",BK21)))</formula>
    </cfRule>
    <cfRule type="containsText" dxfId="653" priority="31" operator="containsText" text="EXTREMO">
      <formula>NOT(ISERROR(SEARCH("EXTREMO",BK21)))</formula>
    </cfRule>
    <cfRule type="containsText" dxfId="652" priority="28" operator="containsText" text="BAJO">
      <formula>NOT(ISERROR(SEARCH("BAJO",BK21)))</formula>
    </cfRule>
  </conditionalFormatting>
  <conditionalFormatting sqref="BL17">
    <cfRule type="containsText" dxfId="651" priority="15" operator="containsText" text="RIESGO BAJO">
      <formula>NOT(ISERROR(SEARCH("RIESGO BAJO",BL17)))</formula>
    </cfRule>
    <cfRule type="containsText" dxfId="650" priority="16" operator="containsText" text="RIESGO MODERADO">
      <formula>NOT(ISERROR(SEARCH("RIESGO MODERADO",BL17)))</formula>
    </cfRule>
    <cfRule type="containsText" dxfId="649" priority="17" operator="containsText" text="RIESGO ALTO">
      <formula>NOT(ISERROR(SEARCH("RIESGO ALTO",BL17)))</formula>
    </cfRule>
    <cfRule type="containsText" dxfId="648" priority="18" operator="containsText" text="RIESGO EXTREMO">
      <formula>NOT(ISERROR(SEARCH("RIESGO EXTREMO",BL17)))</formula>
    </cfRule>
  </conditionalFormatting>
  <conditionalFormatting sqref="BL21">
    <cfRule type="containsText" dxfId="647" priority="88" operator="containsText" text="RIESGO BAJO">
      <formula>NOT(ISERROR(SEARCH("RIESGO BAJO",BL21)))</formula>
    </cfRule>
    <cfRule type="containsText" dxfId="646" priority="89" operator="containsText" text="RIESGO MODERADO">
      <formula>NOT(ISERROR(SEARCH("RIESGO MODERADO",BL21)))</formula>
    </cfRule>
    <cfRule type="containsText" dxfId="645" priority="90" operator="containsText" text="RIESGO ALTO">
      <formula>NOT(ISERROR(SEARCH("RIESGO ALTO",BL21)))</formula>
    </cfRule>
    <cfRule type="containsText" dxfId="644" priority="91" operator="containsText" text="RIESGO EXTREMO">
      <formula>NOT(ISERROR(SEARCH("RIESGO EXTREMO",BL21)))</formula>
    </cfRule>
  </conditionalFormatting>
  <conditionalFormatting sqref="BL25">
    <cfRule type="containsText" dxfId="643" priority="80" operator="containsText" text="RIESGO BAJO">
      <formula>NOT(ISERROR(SEARCH("RIESGO BAJO",BL25)))</formula>
    </cfRule>
    <cfRule type="containsText" dxfId="642" priority="81" operator="containsText" text="RIESGO MODERADO">
      <formula>NOT(ISERROR(SEARCH("RIESGO MODERADO",BL25)))</formula>
    </cfRule>
    <cfRule type="containsText" dxfId="641" priority="82" operator="containsText" text="RIESGO ALTO">
      <formula>NOT(ISERROR(SEARCH("RIESGO ALTO",BL25)))</formula>
    </cfRule>
    <cfRule type="containsText" dxfId="640" priority="83" operator="containsText" text="RIESGO EXTREMO">
      <formula>NOT(ISERROR(SEARCH("RIESGO EXTREMO",BL25)))</formula>
    </cfRule>
  </conditionalFormatting>
  <conditionalFormatting sqref="BL29">
    <cfRule type="containsText" dxfId="639" priority="75" operator="containsText" text="RIESGO EXTREMO">
      <formula>NOT(ISERROR(SEARCH("RIESGO EXTREMO",BL29)))</formula>
    </cfRule>
    <cfRule type="containsText" dxfId="638" priority="72" operator="containsText" text="RIESGO BAJO">
      <formula>NOT(ISERROR(SEARCH("RIESGO BAJO",BL29)))</formula>
    </cfRule>
    <cfRule type="containsText" dxfId="637" priority="74" operator="containsText" text="RIESGO ALTO">
      <formula>NOT(ISERROR(SEARCH("RIESGO ALTO",BL29)))</formula>
    </cfRule>
    <cfRule type="containsText" dxfId="636" priority="73" operator="containsText" text="RIESGO MODERADO">
      <formula>NOT(ISERROR(SEARCH("RIESGO MODERADO",BL29)))</formula>
    </cfRule>
  </conditionalFormatting>
  <conditionalFormatting sqref="BL33">
    <cfRule type="containsText" dxfId="635" priority="64" operator="containsText" text="RIESGO BAJO">
      <formula>NOT(ISERROR(SEARCH("RIESGO BAJO",BL33)))</formula>
    </cfRule>
    <cfRule type="containsText" dxfId="634" priority="65" operator="containsText" text="RIESGO MODERADO">
      <formula>NOT(ISERROR(SEARCH("RIESGO MODERADO",BL33)))</formula>
    </cfRule>
    <cfRule type="containsText" dxfId="633" priority="66" operator="containsText" text="RIESGO ALTO">
      <formula>NOT(ISERROR(SEARCH("RIESGO ALTO",BL33)))</formula>
    </cfRule>
    <cfRule type="containsText" dxfId="632" priority="67" operator="containsText" text="RIESGO EXTREMO">
      <formula>NOT(ISERROR(SEARCH("RIESGO EXTREMO",BL33)))</formula>
    </cfRule>
  </conditionalFormatting>
  <conditionalFormatting sqref="BL37">
    <cfRule type="containsText" dxfId="631" priority="58" operator="containsText" text="RIESGO ALTO">
      <formula>NOT(ISERROR(SEARCH("RIESGO ALTO",BL37)))</formula>
    </cfRule>
    <cfRule type="containsText" dxfId="630" priority="57" operator="containsText" text="RIESGO MODERADO">
      <formula>NOT(ISERROR(SEARCH("RIESGO MODERADO",BL37)))</formula>
    </cfRule>
    <cfRule type="containsText" dxfId="629" priority="56" operator="containsText" text="RIESGO BAJO">
      <formula>NOT(ISERROR(SEARCH("RIESGO BAJO",BL37)))</formula>
    </cfRule>
    <cfRule type="containsText" dxfId="628" priority="59" operator="containsText" text="RIESGO EXTREMO">
      <formula>NOT(ISERROR(SEARCH("RIESGO EXTREMO",BL37)))</formula>
    </cfRule>
  </conditionalFormatting>
  <conditionalFormatting sqref="BL41">
    <cfRule type="containsText" dxfId="627" priority="51" operator="containsText" text="RIESGO EXTREMO">
      <formula>NOT(ISERROR(SEARCH("RIESGO EXTREMO",BL41)))</formula>
    </cfRule>
    <cfRule type="containsText" dxfId="626" priority="49" operator="containsText" text="RIESGO MODERADO">
      <formula>NOT(ISERROR(SEARCH("RIESGO MODERADO",BL41)))</formula>
    </cfRule>
    <cfRule type="containsText" dxfId="625" priority="50" operator="containsText" text="RIESGO ALTO">
      <formula>NOT(ISERROR(SEARCH("RIESGO ALTO",BL41)))</formula>
    </cfRule>
    <cfRule type="containsText" dxfId="624" priority="48" operator="containsText" text="RIESGO BAJO">
      <formula>NOT(ISERROR(SEARCH("RIESGO BAJO",BL41)))</formula>
    </cfRule>
  </conditionalFormatting>
  <conditionalFormatting sqref="BL45">
    <cfRule type="containsText" dxfId="623" priority="43" operator="containsText" text="RIESGO EXTREMO">
      <formula>NOT(ISERROR(SEARCH("RIESGO EXTREMO",BL45)))</formula>
    </cfRule>
    <cfRule type="containsText" dxfId="622" priority="40" operator="containsText" text="RIESGO BAJO">
      <formula>NOT(ISERROR(SEARCH("RIESGO BAJO",BL45)))</formula>
    </cfRule>
    <cfRule type="containsText" dxfId="621" priority="42" operator="containsText" text="RIESGO ALTO">
      <formula>NOT(ISERROR(SEARCH("RIESGO ALTO",BL45)))</formula>
    </cfRule>
    <cfRule type="containsText" dxfId="620" priority="41" operator="containsText" text="RIESGO MODERADO">
      <formula>NOT(ISERROR(SEARCH("RIESGO MODERADO",BL45)))</formula>
    </cfRule>
  </conditionalFormatting>
  <conditionalFormatting sqref="BL49">
    <cfRule type="containsText" dxfId="619" priority="35" operator="containsText" text="RIESGO EXTREMO">
      <formula>NOT(ISERROR(SEARCH("RIESGO EXTREMO",BL49)))</formula>
    </cfRule>
    <cfRule type="containsText" dxfId="618" priority="34" operator="containsText" text="RIESGO ALTO">
      <formula>NOT(ISERROR(SEARCH("RIESGO ALTO",BL49)))</formula>
    </cfRule>
    <cfRule type="containsText" dxfId="617" priority="33" operator="containsText" text="RIESGO MODERADO">
      <formula>NOT(ISERROR(SEARCH("RIESGO MODERADO",BL49)))</formula>
    </cfRule>
    <cfRule type="containsText" dxfId="616" priority="32" operator="containsText" text="RIESGO BAJO">
      <formula>NOT(ISERROR(SEARCH("RIESGO BAJO",BL49)))</formula>
    </cfRule>
  </conditionalFormatting>
  <dataValidations count="1">
    <dataValidation type="list" allowBlank="1" showInputMessage="1" showErrorMessage="1" sqref="G17:G52" xr:uid="{C427C07C-AF05-4835-B3DB-DE483D1A7384}">
      <formula1>INDIRECT(F17)</formula1>
    </dataValidation>
  </dataValidations>
  <pageMargins left="0.7" right="0.7" top="0.75" bottom="0.75" header="0.3" footer="0.3"/>
  <pageSetup paperSize="9" scale="12" fitToWidth="0" orientation="landscape" r:id="rId1"/>
  <headerFoot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56B7-AD5D-45B1-B352-2A8CBB6AAA7A}">
  <dimension ref="A1:BQ139"/>
  <sheetViews>
    <sheetView showGridLines="0" zoomScale="56" zoomScaleNormal="56" workbookViewId="0">
      <selection activeCell="A2" sqref="A2"/>
    </sheetView>
  </sheetViews>
  <sheetFormatPr baseColWidth="10" defaultColWidth="11.453125" defaultRowHeight="14.5" customHeight="1" zeroHeight="1" x14ac:dyDescent="0.35"/>
  <cols>
    <col min="1" max="1" width="21.7265625" style="198" customWidth="1"/>
    <col min="2" max="2" width="47.81640625" style="198" customWidth="1"/>
    <col min="3" max="3" width="22.7265625" style="198" customWidth="1"/>
    <col min="4" max="4" width="22.26953125" style="198" customWidth="1"/>
    <col min="5" max="5" width="59.54296875" style="198" customWidth="1"/>
    <col min="6" max="6" width="48.1796875" style="198" customWidth="1"/>
    <col min="7" max="9" width="19" style="198" customWidth="1"/>
    <col min="10" max="10" width="21.7265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5.81640625" style="198" customWidth="1"/>
    <col min="47" max="47" width="71.7265625" style="198" customWidth="1"/>
    <col min="48" max="48" width="35.7265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15" customHeight="1"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86.65" customHeight="1" x14ac:dyDescent="0.3">
      <c r="A17" s="471">
        <v>1</v>
      </c>
      <c r="B17" s="474" t="s">
        <v>199</v>
      </c>
      <c r="C17" s="477" t="s">
        <v>200</v>
      </c>
      <c r="D17" s="478" t="s">
        <v>201</v>
      </c>
      <c r="E17" s="477" t="s">
        <v>5</v>
      </c>
      <c r="F17" s="462" t="s">
        <v>93</v>
      </c>
      <c r="G17" s="462" t="s">
        <v>94</v>
      </c>
      <c r="H17" s="481" t="s">
        <v>95</v>
      </c>
      <c r="I17" s="481" t="s">
        <v>202</v>
      </c>
      <c r="J17" s="481" t="s">
        <v>203</v>
      </c>
      <c r="K17" s="484" t="str">
        <f>CONCATENATE(H17," ",I17," ",J17)</f>
        <v>Posibilidad de afectación reputacional por el incumplimiento en las actividades del plan estratégico de talento humano debido a fallas en la ejecución del plan</v>
      </c>
      <c r="L17" s="462" t="s">
        <v>98</v>
      </c>
      <c r="M17" s="462" t="s">
        <v>99</v>
      </c>
      <c r="N17" s="462" t="s">
        <v>99</v>
      </c>
      <c r="O17" s="462" t="s">
        <v>116</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50</v>
      </c>
      <c r="AM17" s="465"/>
      <c r="AN17" s="465" t="str">
        <f>IF(AM17="Rara vez",1,(IF(AM17="Improbable",2,(IF(AM17="Posible",3,IF(AM17="Probable",4,IF(AM17="Seguro",5,"Revisar")))))))</f>
        <v>Revisar</v>
      </c>
      <c r="AO17" s="452">
        <f>IF(E17="Corrupción",AN17,IF(AL17&lt;=2,1,IF(AL17&lt;=24,2,IF(AL17&lt;=500,3,IF(AL17&lt;=5000,4,IF(AL17&gt;5000,5,"Revisar"))))))</f>
        <v>3</v>
      </c>
      <c r="AP17" s="452" t="str">
        <f>IF(E17="Corrupción",(IF(AO17=1,"Rara Vez",IF(AO17=2,"Improbable",IF(AO17=3,"Posible",IF(AO17=4,"Probable",IF(AO17=5,"Seguro","Revisar")))))),IF(AO17=1,"Muy Baja",IF(AO17=2,"Baja",IF(AO17=3,"Media",IF(AO17=4,"Alta","Muy Alta")))))</f>
        <v>Media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32</v>
      </c>
      <c r="AT17" s="446" t="str">
        <f>VLOOKUP(AS17,Datos!$I$37:$J$61,2,FALSE)</f>
        <v>MODERADO</v>
      </c>
      <c r="AU17" s="186" t="s">
        <v>204</v>
      </c>
      <c r="AV17" s="187" t="s">
        <v>205</v>
      </c>
      <c r="AW17" s="187" t="s">
        <v>206</v>
      </c>
      <c r="AX17" s="188" t="s">
        <v>120</v>
      </c>
      <c r="AY17" s="188" t="s">
        <v>105</v>
      </c>
      <c r="AZ17" s="188" t="s">
        <v>106</v>
      </c>
      <c r="BA17" s="188" t="s">
        <v>148</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0.54999999999999993</v>
      </c>
      <c r="BD17" s="145">
        <f>IF(AX17=Datos!$C$65,BC17,0)</f>
        <v>0</v>
      </c>
      <c r="BE17" s="145">
        <f>IF(OR(AX17=Datos!$C$63,AX17=Datos!$C$64),BC17,0)</f>
        <v>0.54999999999999993</v>
      </c>
      <c r="BF17" s="449">
        <f>IF(ROUND(AO17-SUM(BE17:BE20),0)&lt;=0,1,ROUND(AO17-SUM(BE17:BE20),0))</f>
        <v>2</v>
      </c>
      <c r="BG17" s="452" t="str">
        <f>IF(E17="Corrupción",(IF(BF17=1,"Rara Vez",IF(BF17=2,"Improbable",IF(BF17=3,"Posible",IF(BF17=4,"Probable","Seguro"))))),IF(BF17=1,"Muy Baja",IF(BF17=2,"Baja",IF(BF17=3,"Media",IF(BF17=4,"Alta","Muy Alta")))))</f>
        <v>Baja</v>
      </c>
      <c r="BH17" s="449">
        <f>ROUND(AQ17-SUM(BD17:BD20),0)</f>
        <v>2</v>
      </c>
      <c r="BI17" s="449" t="str">
        <f>IF(BH17=1,"Insignificante",IF(BH17=2,"Menor",IF(BH17=3,"Moderado",IF(BH17=4,"Mayor","Catastrófico"))))</f>
        <v>Menor</v>
      </c>
      <c r="BJ17" s="453">
        <f>_xlfn.NUMBERVALUE(CONCATENATE(BF17,BH17),"##")</f>
        <v>22</v>
      </c>
      <c r="BK17" s="456" t="str">
        <f>+VLOOKUP(BJ17,Datos!$I$37:$J$65,2,FALSE)</f>
        <v>MODERADO</v>
      </c>
      <c r="BL17" s="459" t="s">
        <v>109</v>
      </c>
      <c r="BM17" s="189" t="s">
        <v>207</v>
      </c>
      <c r="BN17" s="185" t="s">
        <v>205</v>
      </c>
      <c r="BO17" s="222">
        <v>45870</v>
      </c>
      <c r="BP17" s="222">
        <v>46022</v>
      </c>
      <c r="BQ17" s="190" t="s">
        <v>111</v>
      </c>
    </row>
    <row r="18" spans="1:69" ht="15.5"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219"/>
      <c r="AV18" s="193"/>
      <c r="AW18" s="193"/>
      <c r="AX18" s="194"/>
      <c r="AY18" s="194"/>
      <c r="AZ18" s="194"/>
      <c r="BA18" s="194"/>
      <c r="BB18" s="191"/>
      <c r="BC18" s="195" t="e">
        <f>IF(AX18=Datos!$C$63,Datos!$C$73,IF(AX18=Datos!$C$64,Datos!$C$74,IF(AX18=Datos!$C$65,Datos!$C$75,"Revisar")))+IF(AY18=Datos!$D$63,Datos!$D$73,IF(AY18=Datos!$D$64,Datos!$D$74,"Revisar"))+IF(AZ18=Datos!$E$63,Datos!$E$73,IF(AZ18=Datos!$E$64,Datos!$E$74,"Revisar"))+IF(BB18=Datos!$G$63,Datos!$G$73,IF(BB18=Datos!$G$64,Datos!$G$74,IF(BB18=Datos!$G$65,Datos!$G$75,"Revisar")))</f>
        <v>#VALUE!</v>
      </c>
      <c r="BD18" s="195">
        <f>IF(AX18=Datos!$C$65,BC18,0)</f>
        <v>0</v>
      </c>
      <c r="BE18" s="195">
        <f>IF(OR(AX18=Datos!$C$63,AX18=Datos!$C$64),BC18,0)</f>
        <v>0</v>
      </c>
      <c r="BF18" s="450"/>
      <c r="BG18" s="450"/>
      <c r="BH18" s="450"/>
      <c r="BI18" s="450"/>
      <c r="BJ18" s="454"/>
      <c r="BK18" s="457"/>
      <c r="BL18" s="460"/>
      <c r="BM18" s="196"/>
      <c r="BN18" s="191"/>
      <c r="BO18" s="191"/>
      <c r="BP18" s="191"/>
      <c r="BQ18" s="197"/>
    </row>
    <row r="19" spans="1:69" ht="15.5"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192"/>
      <c r="AV19" s="193"/>
      <c r="AW19" s="193"/>
      <c r="AX19" s="194"/>
      <c r="AY19" s="194"/>
      <c r="AZ19" s="194"/>
      <c r="BA19" s="194"/>
      <c r="BB19" s="191"/>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16" thickBot="1" x14ac:dyDescent="0.4">
      <c r="A20" s="511"/>
      <c r="B20" s="512"/>
      <c r="C20" s="501"/>
      <c r="D20" s="513"/>
      <c r="E20" s="501"/>
      <c r="F20" s="510"/>
      <c r="G20" s="510"/>
      <c r="H20" s="482"/>
      <c r="I20" s="482"/>
      <c r="J20" s="482"/>
      <c r="K20" s="514"/>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05"/>
      <c r="AJ20" s="506"/>
      <c r="AK20" s="506"/>
      <c r="AL20" s="505"/>
      <c r="AM20" s="505"/>
      <c r="AN20" s="505"/>
      <c r="AO20" s="507"/>
      <c r="AP20" s="507"/>
      <c r="AQ20" s="507"/>
      <c r="AR20" s="441"/>
      <c r="AS20" s="444"/>
      <c r="AT20" s="508"/>
      <c r="AU20" s="225"/>
      <c r="AV20" s="226"/>
      <c r="AW20" s="226"/>
      <c r="AX20" s="221"/>
      <c r="AY20" s="221"/>
      <c r="AZ20" s="221"/>
      <c r="BA20" s="221"/>
      <c r="BB20" s="220"/>
      <c r="BC20" s="211" t="e">
        <f>IF(AX20=Datos!$C$63,Datos!$C$73,IF(AX20=Datos!$C$64,Datos!$C$74,IF(AX20=Datos!$C$65,Datos!$C$75,"Revisar")))+IF(AY20=Datos!$D$63,Datos!$D$73,IF(AY20=Datos!$D$64,Datos!$D$74,"Revisar"))+IF(AZ20=Datos!$E$63,Datos!$E$73,IF(AZ20=Datos!$E$64,Datos!$E$74,"Revisar"))+IF(BB20=Datos!$G$63,Datos!$G$73,IF(BB20=Datos!$G$64,Datos!$G$74,IF(BB20=Datos!$G$65,Datos!$G$75,"Revisar")))</f>
        <v>#VALUE!</v>
      </c>
      <c r="BD20" s="211">
        <f>IF(AX20=Datos!$C$65,BC20,0)</f>
        <v>0</v>
      </c>
      <c r="BE20" s="211">
        <f>IF(OR(AX20=Datos!$C$63,AX20=Datos!$C$64),BC20,0)</f>
        <v>0</v>
      </c>
      <c r="BF20" s="507"/>
      <c r="BG20" s="507"/>
      <c r="BH20" s="507"/>
      <c r="BI20" s="507"/>
      <c r="BJ20" s="509"/>
      <c r="BK20" s="500"/>
      <c r="BL20" s="501"/>
      <c r="BM20" s="212"/>
      <c r="BN20" s="212"/>
      <c r="BO20" s="212"/>
      <c r="BP20" s="212"/>
      <c r="BQ20" s="213"/>
    </row>
    <row r="21" spans="1:69" s="138" customFormat="1" ht="186" x14ac:dyDescent="0.3">
      <c r="A21" s="471">
        <v>2</v>
      </c>
      <c r="B21" s="474" t="s">
        <v>199</v>
      </c>
      <c r="C21" s="477" t="s">
        <v>200</v>
      </c>
      <c r="D21" s="478" t="s">
        <v>201</v>
      </c>
      <c r="E21" s="477" t="s">
        <v>5</v>
      </c>
      <c r="F21" s="462" t="s">
        <v>93</v>
      </c>
      <c r="G21" s="462" t="s">
        <v>94</v>
      </c>
      <c r="H21" s="462" t="s">
        <v>167</v>
      </c>
      <c r="I21" s="462" t="s">
        <v>208</v>
      </c>
      <c r="J21" s="462" t="s">
        <v>209</v>
      </c>
      <c r="K21" s="484" t="str">
        <f>CONCATENATE(H21," ",I21," ",J21)</f>
        <v>Posibilidad de afectación operacional por la ocurrencia de accidentes y/o enfermedades laborales  debido a la falta de ejecución del SGSST</v>
      </c>
      <c r="L21" s="462" t="s">
        <v>98</v>
      </c>
      <c r="M21" s="462" t="s">
        <v>116</v>
      </c>
      <c r="N21" s="462" t="s">
        <v>116</v>
      </c>
      <c r="O21" s="462" t="s">
        <v>116</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60</v>
      </c>
      <c r="AM21" s="465"/>
      <c r="AN21" s="465" t="str">
        <f t="shared" ref="AN21" si="0">IF(AM21="Rara vez",1,(IF(AM21="Improbable",2,(IF(AM21="Posible",3,IF(AM21="Probable",4,IF(AM21="Seguro",5,"Revisar")))))))</f>
        <v>Revisar</v>
      </c>
      <c r="AO21" s="452">
        <f t="shared" ref="AO21" si="1">IF(E21="Corrupción",AN21,IF(AL21&lt;=2,1,IF(AL21&lt;=24,2,IF(AL21&lt;=500,3,IF(AL21&lt;=5000,4,IF(AL21&gt;5000,5,"Revisar"))))))</f>
        <v>3</v>
      </c>
      <c r="AP21" s="452" t="str">
        <f t="shared" ref="AP21" si="2">IF(E21="Corrupción",(IF(AO21=1,"Rara Vez",IF(AO21=2,"Improbable",IF(AO21=3,"Posible",IF(AO21=4,"Probable",IF(AO21=5,"Seguro","Revisar")))))),IF(AO21=1,"Muy Baja",IF(AO21=2,"Baja",IF(AO21=3,"Media",IF(AO21=4,"Alta","Muy Alta")))))</f>
        <v>Media</v>
      </c>
      <c r="AQ21" s="452">
        <f>IF(E21="Corrupción",AJ21,(ROUND(((VLOOKUP(M21,Datos!$B$25:$C$29,2,FALSE)*Datos!$B$32)+(VLOOKUP(N21,Datos!$B$25:$C$29,2,FALSE)*Datos!$C$32)+(VLOOKUP(O21,Datos!$B$25:$C$29,2,FALSE)*Datos!$D$32))*5,0)))</f>
        <v>3</v>
      </c>
      <c r="AR21" s="452" t="str">
        <f>IF(AQ21=1,"Insignificante",IF(AQ21=2,"Menor",IF(AQ21=3,"Moderado",IF(AQ21=4,"Mayor","Catastrófico"))))</f>
        <v>Moderado</v>
      </c>
      <c r="AS21" s="497">
        <f>_xlfn.NUMBERVALUE(CONCATENATE(AO21,AQ21),"##")</f>
        <v>33</v>
      </c>
      <c r="AT21" s="446" t="str">
        <f>VLOOKUP(AS21,Datos!$I$37:$J$61,2,FALSE)</f>
        <v>MODERADO</v>
      </c>
      <c r="AU21" s="186" t="s">
        <v>210</v>
      </c>
      <c r="AV21" s="187" t="s">
        <v>211</v>
      </c>
      <c r="AW21" s="187" t="s">
        <v>212</v>
      </c>
      <c r="AX21" s="188" t="s">
        <v>120</v>
      </c>
      <c r="AY21" s="188" t="s">
        <v>105</v>
      </c>
      <c r="AZ21" s="188" t="s">
        <v>106</v>
      </c>
      <c r="BA21" s="188" t="s">
        <v>148</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0.54999999999999993</v>
      </c>
      <c r="BD21" s="145">
        <f>IF(AX21=Datos!$C$65,BC21,0)</f>
        <v>0</v>
      </c>
      <c r="BE21" s="145">
        <f>IF(OR(AX21=Datos!$C$63,AX21=Datos!$C$64),BC21,0)</f>
        <v>0.54999999999999993</v>
      </c>
      <c r="BF21" s="452">
        <f>IF(ROUND(AO21-SUM(BE21:BE24),0)&lt;=0,1,ROUND(AO21-SUM(BE21:BE24),0))</f>
        <v>2</v>
      </c>
      <c r="BG21" s="452" t="str">
        <f>IF(E21="Corrupción",(IF(BF21=1,"Rara Vez",IF(BF21=2,"Improbable",IF(BF21=3,"Posible",IF(BF21=4,"Probable","Seguro"))))),IF(BF21=1,"Muy Baja",IF(BF21=2,"Baja",IF(BF21=3,"Media",IF(BF21=4,"Alta","Muy Alta")))))</f>
        <v>Baja</v>
      </c>
      <c r="BH21" s="452">
        <f>ROUND(AQ21-SUM(BD21:BD24),0)</f>
        <v>2</v>
      </c>
      <c r="BI21" s="452" t="str">
        <f>IF(BH21=1,"Insignificante",IF(BH21=2,"Menor",IF(BH21=3,"Moderado",IF(BH21=4,"Mayor","Catastrófico"))))</f>
        <v>Menor</v>
      </c>
      <c r="BJ21" s="491">
        <f>_xlfn.NUMBERVALUE(CONCATENATE(BF21,BH21),"##")</f>
        <v>22</v>
      </c>
      <c r="BK21" s="492" t="str">
        <f>+VLOOKUP(BJ21,Datos!$I$37:$J$65,2,FALSE)</f>
        <v>MODERADO</v>
      </c>
      <c r="BL21" s="477" t="s">
        <v>109</v>
      </c>
      <c r="BM21" s="189" t="s">
        <v>213</v>
      </c>
      <c r="BN21" s="185" t="s">
        <v>205</v>
      </c>
      <c r="BO21" s="222">
        <v>45870</v>
      </c>
      <c r="BP21" s="222">
        <v>46022</v>
      </c>
      <c r="BQ21" s="190" t="s">
        <v>111</v>
      </c>
    </row>
    <row r="22" spans="1:69" ht="165" customHeight="1" x14ac:dyDescent="0.35">
      <c r="A22" s="472"/>
      <c r="B22" s="475"/>
      <c r="C22" s="460"/>
      <c r="D22" s="479"/>
      <c r="E22" s="460"/>
      <c r="F22" s="463"/>
      <c r="G22" s="463"/>
      <c r="H22" s="463"/>
      <c r="I22" s="463"/>
      <c r="J22" s="463"/>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50"/>
      <c r="AS22" s="498"/>
      <c r="AT22" s="447"/>
      <c r="AU22" s="192" t="s">
        <v>214</v>
      </c>
      <c r="AV22" s="193" t="s">
        <v>215</v>
      </c>
      <c r="AW22" s="193" t="s">
        <v>216</v>
      </c>
      <c r="AX22" s="194" t="s">
        <v>193</v>
      </c>
      <c r="AY22" s="194" t="s">
        <v>105</v>
      </c>
      <c r="AZ22" s="194" t="s">
        <v>106</v>
      </c>
      <c r="BA22" s="194" t="s">
        <v>148</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0.5</v>
      </c>
      <c r="BD22" s="195">
        <f>IF(AX22=Datos!$C$65,BC22,0)</f>
        <v>0.5</v>
      </c>
      <c r="BE22" s="195">
        <f>IF(OR(AX22=Datos!$C$63,AX22=Datos!$C$64),BC22,0)</f>
        <v>0</v>
      </c>
      <c r="BF22" s="450"/>
      <c r="BG22" s="450"/>
      <c r="BH22" s="450"/>
      <c r="BI22" s="450"/>
      <c r="BJ22" s="454"/>
      <c r="BK22" s="457"/>
      <c r="BL22" s="460"/>
      <c r="BM22" s="196"/>
      <c r="BN22" s="191"/>
      <c r="BO22" s="191"/>
      <c r="BP22" s="191"/>
      <c r="BQ22" s="197"/>
    </row>
    <row r="23" spans="1:69" ht="171.75" customHeight="1" x14ac:dyDescent="0.35">
      <c r="A23" s="472"/>
      <c r="B23" s="475"/>
      <c r="C23" s="460"/>
      <c r="D23" s="479"/>
      <c r="E23" s="460"/>
      <c r="F23" s="463"/>
      <c r="G23" s="463"/>
      <c r="H23" s="463"/>
      <c r="I23" s="463"/>
      <c r="J23" s="463"/>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50"/>
      <c r="AS23" s="498"/>
      <c r="AT23" s="447"/>
      <c r="AU23" s="192" t="s">
        <v>217</v>
      </c>
      <c r="AV23" s="193" t="s">
        <v>205</v>
      </c>
      <c r="AW23" s="193" t="s">
        <v>218</v>
      </c>
      <c r="AX23" s="194" t="s">
        <v>193</v>
      </c>
      <c r="AY23" s="194" t="s">
        <v>105</v>
      </c>
      <c r="AZ23" s="194" t="s">
        <v>106</v>
      </c>
      <c r="BA23" s="194" t="s">
        <v>148</v>
      </c>
      <c r="BB23" s="191" t="s">
        <v>108</v>
      </c>
      <c r="BC23" s="195">
        <f>IF(AX23=Datos!$C$63,Datos!$C$73,IF(AX23=Datos!$C$64,Datos!$C$74,IF(AX23=Datos!$C$65,Datos!$C$75,"Revisar")))+IF(AY23=Datos!$D$63,Datos!$D$73,IF(AY23=Datos!$D$64,Datos!$D$74,"Revisar"))+IF(AZ23=Datos!$E$63,Datos!$E$73,IF(AZ23=Datos!$E$64,Datos!$E$74,"Revisar"))+IF(BB23=Datos!$G$63,Datos!$G$73,IF(BB23=Datos!$G$64,Datos!$G$74,IF(BB23=Datos!$G$65,Datos!$G$75,"Revisar")))</f>
        <v>0.5</v>
      </c>
      <c r="BD23" s="195">
        <f>IF(AX23=Datos!$C$65,BC23,0)</f>
        <v>0.5</v>
      </c>
      <c r="BE23" s="195">
        <f>IF(OR(AX23=Datos!$C$63,AX23=Datos!$C$64),BC23,0)</f>
        <v>0</v>
      </c>
      <c r="BF23" s="450"/>
      <c r="BG23" s="450"/>
      <c r="BH23" s="450"/>
      <c r="BI23" s="450"/>
      <c r="BJ23" s="454"/>
      <c r="BK23" s="457"/>
      <c r="BL23" s="460"/>
      <c r="BM23" s="200"/>
      <c r="BN23" s="200"/>
      <c r="BO23" s="200"/>
      <c r="BP23" s="200"/>
      <c r="BQ23" s="201"/>
    </row>
    <row r="24" spans="1:69" ht="132" customHeight="1" thickBot="1" x14ac:dyDescent="0.4">
      <c r="A24" s="473"/>
      <c r="B24" s="476"/>
      <c r="C24" s="461"/>
      <c r="D24" s="480"/>
      <c r="E24" s="461"/>
      <c r="F24" s="464"/>
      <c r="G24" s="464"/>
      <c r="H24" s="464"/>
      <c r="I24" s="464"/>
      <c r="J24" s="464"/>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51"/>
      <c r="AS24" s="499"/>
      <c r="AT24" s="448"/>
      <c r="AU24" s="224"/>
      <c r="AV24" s="204"/>
      <c r="AW24" s="204"/>
      <c r="AX24" s="205"/>
      <c r="AY24" s="205"/>
      <c r="AZ24" s="205"/>
      <c r="BA24" s="205"/>
      <c r="BB24" s="202"/>
      <c r="BC24" s="206">
        <f>IF(AX23=Datos!$C$63,Datos!$C$73,IF(AX23=Datos!$C$64,Datos!$C$74,IF(AX23=Datos!$C$65,Datos!$C$75,"Revisar")))+IF(AY23=Datos!$D$63,Datos!$D$73,IF(AY23=Datos!$D$64,Datos!$D$74,"Revisar"))+IF(AZ23=Datos!$E$63,Datos!$E$73,IF(AZ23=Datos!$E$64,Datos!$E$74,"Revisar"))+IF(BB23=Datos!$G$63,Datos!$G$73,IF(BB23=Datos!$G$64,Datos!$G$74,IF(BB23=Datos!$G$65,Datos!$G$75,"Revisar")))</f>
        <v>0.5</v>
      </c>
      <c r="BD24" s="206">
        <f>IF(AX23=Datos!$C$65,BC24,0)</f>
        <v>0.5</v>
      </c>
      <c r="BE24" s="206">
        <f>IF(OR(AX23=Datos!$C$63,AX23=Datos!$C$64),BC24,0)</f>
        <v>0</v>
      </c>
      <c r="BF24" s="451"/>
      <c r="BG24" s="451"/>
      <c r="BH24" s="451"/>
      <c r="BI24" s="451"/>
      <c r="BJ24" s="455"/>
      <c r="BK24" s="458"/>
      <c r="BL24" s="461"/>
      <c r="BM24" s="207"/>
      <c r="BN24" s="207"/>
      <c r="BO24" s="207"/>
      <c r="BP24" s="207"/>
      <c r="BQ24" s="208"/>
    </row>
    <row r="25" spans="1:69" s="138" customFormat="1" ht="228" customHeight="1" x14ac:dyDescent="0.3">
      <c r="A25" s="493">
        <v>3</v>
      </c>
      <c r="B25" s="494" t="s">
        <v>199</v>
      </c>
      <c r="C25" s="459" t="s">
        <v>200</v>
      </c>
      <c r="D25" s="495" t="s">
        <v>201</v>
      </c>
      <c r="E25" s="459" t="s">
        <v>2</v>
      </c>
      <c r="F25" s="488" t="s">
        <v>151</v>
      </c>
      <c r="G25" s="488" t="s">
        <v>219</v>
      </c>
      <c r="H25" s="482" t="s">
        <v>220</v>
      </c>
      <c r="I25" s="482" t="s">
        <v>221</v>
      </c>
      <c r="J25" s="482" t="s">
        <v>222</v>
      </c>
      <c r="K25" s="496" t="str">
        <f>CONCATENATE(H25," ",I25," ",J25)</f>
        <v xml:space="preserve">
Posibilidad de incurrir en favorecimiento a un tercero, por medio de la selección o vinculación de personal a causa de un ajuste en los requisitos  </v>
      </c>
      <c r="L25" s="488" t="s">
        <v>156</v>
      </c>
      <c r="M25" s="488"/>
      <c r="N25" s="488"/>
      <c r="O25" s="488"/>
      <c r="P25" s="488" t="s">
        <v>157</v>
      </c>
      <c r="Q25" s="488" t="s">
        <v>158</v>
      </c>
      <c r="R25" s="488" t="s">
        <v>158</v>
      </c>
      <c r="S25" s="488" t="s">
        <v>158</v>
      </c>
      <c r="T25" s="488" t="s">
        <v>157</v>
      </c>
      <c r="U25" s="488" t="s">
        <v>158</v>
      </c>
      <c r="V25" s="488" t="s">
        <v>158</v>
      </c>
      <c r="W25" s="488" t="s">
        <v>158</v>
      </c>
      <c r="X25" s="488" t="s">
        <v>158</v>
      </c>
      <c r="Y25" s="488" t="s">
        <v>157</v>
      </c>
      <c r="Z25" s="488" t="s">
        <v>157</v>
      </c>
      <c r="AA25" s="488" t="s">
        <v>157</v>
      </c>
      <c r="AB25" s="488" t="s">
        <v>157</v>
      </c>
      <c r="AC25" s="488" t="s">
        <v>157</v>
      </c>
      <c r="AD25" s="488" t="s">
        <v>158</v>
      </c>
      <c r="AE25" s="488" t="s">
        <v>158</v>
      </c>
      <c r="AF25" s="488" t="s">
        <v>158</v>
      </c>
      <c r="AG25" s="488" t="s">
        <v>158</v>
      </c>
      <c r="AH25" s="488" t="s">
        <v>158</v>
      </c>
      <c r="AI25" s="489">
        <f>COUNTIF(P25:AH28,"Si")</f>
        <v>7</v>
      </c>
      <c r="AJ25" s="490">
        <f>IF((COUNTIF(O25:AH28,"Si"))&lt;=0,0,(IF((COUNTIF(O25:AH28,"Si"))&lt;=5,3,(IF(COUNTIF(O25:AH28,"Si")&lt;=11,4,5)))))</f>
        <v>4</v>
      </c>
      <c r="AK25" s="490" t="str">
        <f>IF((COUNTIF(O25:AH28,"Si"))&lt;=0,0,(IF((COUNTIF(O25:AH28,"Si"))&lt;=5,"MODERADO",(IF(COUNTIF(O25:AH28,"Si")&lt;=11,"ALTO","EXTREMO")))))</f>
        <v>ALTO</v>
      </c>
      <c r="AL25" s="489"/>
      <c r="AM25" s="489" t="s">
        <v>223</v>
      </c>
      <c r="AN25" s="489">
        <f t="shared" ref="AN25" si="3">IF(AM25="Rara vez",1,(IF(AM25="Improbable",2,(IF(AM25="Posible",3,IF(AM25="Probable",4,IF(AM25="Seguro",5,"Revisar")))))))</f>
        <v>2</v>
      </c>
      <c r="AO25" s="449">
        <f t="shared" ref="AO25" si="4">IF(E25="Corrupción",AN25,IF(AL25&lt;=2,1,IF(AL25&lt;=24,2,IF(AL25&lt;=500,3,IF(AL25&lt;=5000,4,IF(AL25&gt;5000,5,"Revisar"))))))</f>
        <v>2</v>
      </c>
      <c r="AP25" s="449" t="str">
        <f t="shared" ref="AP25" si="5">IF(E25="Corrupción",(IF(AO25=1,"Rara Vez",IF(AO25=2,"Improbable",IF(AO25=3,"Posible",IF(AO25=4,"Probable",IF(AO25=5,"Seguro","Revisar")))))),IF(AO25=1,"Muy Baja",IF(AO25=2,"Baja",IF(AO25=3,"Media",IF(AO25=4,"Alta","Muy Alta")))))</f>
        <v>Improbable</v>
      </c>
      <c r="AQ25" s="449">
        <f>IF(E25="Corrupción",AJ25,(ROUND(((VLOOKUP(M25,Datos!$B$25:$C$29,2,FALSE)*Datos!$B$32)+(VLOOKUP(N25,Datos!$B$25:$C$29,2,FALSE)*Datos!$C$32)+(VLOOKUP(O25,Datos!$B$25:$C$29,2,FALSE)*Datos!$D$32))*5,0)))</f>
        <v>4</v>
      </c>
      <c r="AR25" s="441" t="str">
        <f>IF(AQ25=1,"Insignificante",IF(AQ25=2,"Menor",IF(AQ25=3,"Moderado",IF(AQ25=4,"Mayor","Catastrófico"))))</f>
        <v>Mayor</v>
      </c>
      <c r="AS25" s="444">
        <f>_xlfn.NUMBERVALUE(CONCATENATE(AO25,AQ25),"##")</f>
        <v>24</v>
      </c>
      <c r="AT25" s="487" t="str">
        <f>VLOOKUP(AS25,Datos!$I$37:$J$61,2,FALSE)</f>
        <v>ALTO</v>
      </c>
      <c r="AU25" s="215" t="s">
        <v>224</v>
      </c>
      <c r="AV25" s="216" t="s">
        <v>205</v>
      </c>
      <c r="AW25" s="216" t="s">
        <v>225</v>
      </c>
      <c r="AX25" s="217" t="s">
        <v>193</v>
      </c>
      <c r="AY25" s="217" t="s">
        <v>105</v>
      </c>
      <c r="AZ25" s="217" t="s">
        <v>106</v>
      </c>
      <c r="BA25" s="217" t="s">
        <v>148</v>
      </c>
      <c r="BB25" s="214" t="s">
        <v>108</v>
      </c>
      <c r="BC25" s="218">
        <f>IF(AX25=Datos!$C$63,Datos!$C$73,IF(AX25=Datos!$C$64,Datos!$C$74,IF(AX25=Datos!$C$65,Datos!$C$75,"Revisar")))+IF(AY25=Datos!$D$63,Datos!$D$73,IF(AY25=Datos!$D$64,Datos!$D$74,"Revisar"))+IF(AZ25=Datos!$E$63,Datos!$E$73,IF(AZ25=Datos!$E$64,Datos!$E$74,"Revisar"))+IF(BB25=Datos!$G$63,Datos!$G$73,IF(BB25=Datos!$G$64,Datos!$G$74,IF(BB25=Datos!$G$65,Datos!$G$75,"Revisar")))</f>
        <v>0.5</v>
      </c>
      <c r="BD25" s="218">
        <f>IF(AX25=Datos!$C$65,BC25,0)</f>
        <v>0.5</v>
      </c>
      <c r="BE25" s="218">
        <f>IF(OR(AX25=Datos!$C$63,AX25=Datos!$C$64),BC25,0)</f>
        <v>0</v>
      </c>
      <c r="BF25" s="449">
        <f>IF(ROUND(AO25-SUM(BE25:BE28),0)&lt;=0,1,ROUND(AO25-SUM(BE25:BE28),0))</f>
        <v>2</v>
      </c>
      <c r="BG25" s="449" t="str">
        <f>IF(E25="Corrupción",(IF(BF25=1,"Rara Vez",IF(BF25=2,"Improbable",IF(BF25=3,"Posible",IF(BF25=4,"Probable","Seguro"))))),IF(BF25=1,"Muy Baja",IF(BF25=2,"Baja",IF(BF25=3,"Media",IF(BF25=4,"Alta","Muy Alta")))))</f>
        <v>Improbable</v>
      </c>
      <c r="BH25" s="449">
        <f>ROUND(AQ25-SUM(BD25:BD28),0)</f>
        <v>4</v>
      </c>
      <c r="BI25" s="449" t="str">
        <f>IF(BH25=1,"Insignificante",IF(BH25=2,"Menor",IF(BH25=3,"Moderado",IF(BH25=4,"Mayor","Catastrófico"))))</f>
        <v>Mayor</v>
      </c>
      <c r="BJ25" s="453">
        <f>_xlfn.NUMBERVALUE(CONCATENATE(BF25,BH25),"##")</f>
        <v>24</v>
      </c>
      <c r="BK25" s="456" t="str">
        <f>+VLOOKUP(BJ25,Datos!$I$37:$J$65,2,FALSE)</f>
        <v>ALTO</v>
      </c>
      <c r="BL25" s="477" t="s">
        <v>109</v>
      </c>
      <c r="BM25" s="227" t="s">
        <v>226</v>
      </c>
      <c r="BN25" s="223" t="s">
        <v>205</v>
      </c>
      <c r="BO25" s="223">
        <v>45870</v>
      </c>
      <c r="BP25" s="223">
        <v>46022</v>
      </c>
      <c r="BQ25" s="223" t="s">
        <v>227</v>
      </c>
    </row>
    <row r="26" spans="1:69" ht="186" customHeight="1"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62.15" customHeight="1"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43.5" customHeight="1"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251.25" customHeight="1" x14ac:dyDescent="0.3">
      <c r="A29" s="471">
        <v>4</v>
      </c>
      <c r="B29" s="474" t="s">
        <v>199</v>
      </c>
      <c r="C29" s="477" t="s">
        <v>200</v>
      </c>
      <c r="D29" s="478" t="s">
        <v>201</v>
      </c>
      <c r="E29" s="477" t="s">
        <v>4</v>
      </c>
      <c r="F29" s="462" t="s">
        <v>93</v>
      </c>
      <c r="G29" s="462" t="s">
        <v>94</v>
      </c>
      <c r="H29" s="481" t="s">
        <v>228</v>
      </c>
      <c r="I29" s="481" t="s">
        <v>229</v>
      </c>
      <c r="J29" s="481" t="s">
        <v>230</v>
      </c>
      <c r="K29" s="484" t="str">
        <f>CONCATENATE(H29," ",I29," ",J29)</f>
        <v>Posibilidad de efecto dañoso sobre intereses patrimoniales de naturaleza pública por el incumplimiento en la liquidación de sueldos y prestaciones sociales a causa de una falla humana en la aplicación del procedimiento</v>
      </c>
      <c r="L29" s="462" t="s">
        <v>98</v>
      </c>
      <c r="M29" s="462" t="s">
        <v>170</v>
      </c>
      <c r="N29" s="462" t="s">
        <v>100</v>
      </c>
      <c r="O29" s="462" t="s">
        <v>100</v>
      </c>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v>12</v>
      </c>
      <c r="AM29" s="465"/>
      <c r="AN29" s="465" t="str">
        <f t="shared" ref="AN29" si="6">IF(AM29="Rara vez",1,(IF(AM29="Improbable",2,(IF(AM29="Posible",3,IF(AM29="Probable",4,IF(AM29="Seguro",5,"Revisar")))))))</f>
        <v>Revisar</v>
      </c>
      <c r="AO29" s="452">
        <f t="shared" ref="AO29" si="7">IF(E29="Corrupción",AN29,IF(AL29&lt;=2,1,IF(AL29&lt;=24,2,IF(AL29&lt;=500,3,IF(AL29&lt;=5000,4,IF(AL29&gt;5000,5,"Revisar"))))))</f>
        <v>2</v>
      </c>
      <c r="AP29" s="452" t="str">
        <f t="shared" ref="AP29" si="8">IF(E29="Corrupción",(IF(AO29=1,"Rara Vez",IF(AO29=2,"Improbable",IF(AO29=3,"Posible",IF(AO29=4,"Probable",IF(AO29=5,"Seguro","Revisar")))))),IF(AO29=1,"Muy Baja",IF(AO29=2,"Baja",IF(AO29=3,"Media",IF(AO29=4,"Alta","Muy Alta")))))</f>
        <v>Baja</v>
      </c>
      <c r="AQ29" s="452">
        <f>IF(E29="Corrupción",AJ29,(ROUND(((VLOOKUP(M29,Datos!$B$25:$C$29,2,FALSE)*Datos!$B$32)+(VLOOKUP(N29,Datos!$B$25:$C$29,2,FALSE)*Datos!$C$32)+(VLOOKUP(O29,Datos!$B$25:$C$29,2,FALSE)*Datos!$D$32))*5,0)))</f>
        <v>3</v>
      </c>
      <c r="AR29" s="440" t="str">
        <f>IF(AQ29=1,"Insignificante",IF(AQ29=2,"Menor",IF(AQ29=3,"Moderado",IF(AQ29=4,"Mayor","Catastrófico"))))</f>
        <v>Moderado</v>
      </c>
      <c r="AS29" s="443">
        <f>_xlfn.NUMBERVALUE(CONCATENATE(AO29,AQ29),"##")</f>
        <v>23</v>
      </c>
      <c r="AT29" s="446" t="str">
        <f>VLOOKUP(AS29,Datos!$I$37:$J$61,2,FALSE)</f>
        <v>MODERADO</v>
      </c>
      <c r="AU29" s="186" t="s">
        <v>231</v>
      </c>
      <c r="AV29" s="187" t="s">
        <v>232</v>
      </c>
      <c r="AW29" s="187" t="s">
        <v>233</v>
      </c>
      <c r="AX29" s="188" t="s">
        <v>104</v>
      </c>
      <c r="AY29" s="188" t="s">
        <v>105</v>
      </c>
      <c r="AZ29" s="188" t="s">
        <v>106</v>
      </c>
      <c r="BA29" s="188" t="s">
        <v>148</v>
      </c>
      <c r="BB29" s="185" t="s">
        <v>108</v>
      </c>
      <c r="BC29" s="145">
        <f>IF(AX29=Datos!$C$63,Datos!$C$73,IF(AX29=Datos!$C$64,Datos!$C$74,IF(AX29=Datos!$C$65,Datos!$C$75,"Revisar")))+IF(AY29=Datos!$D$63,Datos!$D$73,IF(AY29=Datos!$D$64,Datos!$D$74,"Revisar"))+IF(AZ29=Datos!$E$63,Datos!$E$73,IF(AZ29=Datos!$E$64,Datos!$E$74,"Revisar"))+IF(BB29=Datos!$G$63,Datos!$G$73,IF(BB29=Datos!$G$64,Datos!$G$74,IF(BB29=Datos!$G$65,Datos!$G$75,"Revisar")))</f>
        <v>0.65</v>
      </c>
      <c r="BD29" s="145">
        <f>IF(AX29=Datos!$C$65,BC29,0)</f>
        <v>0</v>
      </c>
      <c r="BE29" s="145">
        <f>IF(OR(AX29=Datos!$C$63,AX29=Datos!$C$64),BC29,0)</f>
        <v>0.65</v>
      </c>
      <c r="BF29" s="449">
        <f>IF(ROUND(AO29-SUM(BE29:BE32),0)&lt;=0,1,ROUND(AO29-SUM(BE29:BE32),0))</f>
        <v>1</v>
      </c>
      <c r="BG29" s="452" t="str">
        <f>IF(E29="Corrupción",(IF(BF29=1,"Rara Vez",IF(BF29=2,"Improbable",IF(BF29=3,"Posible",IF(BF29=4,"Probable","Seguro"))))),IF(BF29=1,"Muy Baja",IF(BF29=2,"Baja",IF(BF29=3,"Media",IF(BF29=4,"Alta","Muy Alta")))))</f>
        <v>Muy Baja</v>
      </c>
      <c r="BH29" s="449">
        <f>ROUND(AQ29-SUM(BD29:BD32),0)</f>
        <v>3</v>
      </c>
      <c r="BI29" s="449" t="str">
        <f>IF(BH29=1,"Insignificante",IF(BH29=2,"Menor",IF(BH29=3,"Moderado",IF(BH29=4,"Mayor","Catastrófico"))))</f>
        <v>Moderado</v>
      </c>
      <c r="BJ29" s="453">
        <f>_xlfn.NUMBERVALUE(CONCATENATE(BF29,BH29),"##")</f>
        <v>13</v>
      </c>
      <c r="BK29" s="456" t="str">
        <f>+VLOOKUP(BJ29,Datos!$I$37:$J$65,2,FALSE)</f>
        <v>MODERADO</v>
      </c>
      <c r="BL29" s="477" t="s">
        <v>109</v>
      </c>
      <c r="BM29" s="222" t="s">
        <v>234</v>
      </c>
      <c r="BN29" s="222" t="s">
        <v>235</v>
      </c>
      <c r="BO29" s="222">
        <v>45870</v>
      </c>
      <c r="BP29" s="222">
        <v>46022</v>
      </c>
      <c r="BQ29" s="222" t="s">
        <v>111</v>
      </c>
    </row>
    <row r="30" spans="1:69" ht="107.25"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43.5"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208.5" customHeight="1" x14ac:dyDescent="0.3">
      <c r="A33" s="471">
        <v>5</v>
      </c>
      <c r="B33" s="474" t="s">
        <v>199</v>
      </c>
      <c r="C33" s="477" t="s">
        <v>200</v>
      </c>
      <c r="D33" s="478" t="s">
        <v>201</v>
      </c>
      <c r="E33" s="477" t="s">
        <v>5</v>
      </c>
      <c r="F33" s="462" t="s">
        <v>93</v>
      </c>
      <c r="G33" s="462" t="s">
        <v>94</v>
      </c>
      <c r="H33" s="481" t="s">
        <v>167</v>
      </c>
      <c r="I33" s="481" t="s">
        <v>236</v>
      </c>
      <c r="J33" s="481" t="s">
        <v>237</v>
      </c>
      <c r="K33" s="484" t="str">
        <f>CONCATENATE(H33," ",I33," ",J33)</f>
        <v>Posibilidad de afectación operacional por fuga de conocimiento de la entidad debido a falta de articulación del procedimiento de gestión del conocimiento con otros procedimientos asociados a la desvinculación o movilidad administrativa</v>
      </c>
      <c r="L33" s="462" t="s">
        <v>98</v>
      </c>
      <c r="M33" s="462" t="s">
        <v>99</v>
      </c>
      <c r="N33" s="462" t="s">
        <v>116</v>
      </c>
      <c r="O33" s="462" t="s">
        <v>99</v>
      </c>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v>18</v>
      </c>
      <c r="AM33" s="465"/>
      <c r="AN33" s="465" t="str">
        <f t="shared" ref="AN33" si="9">IF(AM33="Rara vez",1,(IF(AM33="Improbable",2,(IF(AM33="Posible",3,IF(AM33="Probable",4,IF(AM33="Seguro",5,"Revisar")))))))</f>
        <v>Revisar</v>
      </c>
      <c r="AO33" s="452">
        <f t="shared" ref="AO33" si="10">IF(E33="Corrupción",AN33,IF(AL33&lt;=2,1,IF(AL33&lt;=24,2,IF(AL33&lt;=500,3,IF(AL33&lt;=5000,4,IF(AL33&gt;5000,5,"Revisar"))))))</f>
        <v>2</v>
      </c>
      <c r="AP33" s="452" t="str">
        <f t="shared" ref="AP33" si="11">IF(E33="Corrupción",(IF(AO33=1,"Rara Vez",IF(AO33=2,"Improbable",IF(AO33=3,"Posible",IF(AO33=4,"Probable",IF(AO33=5,"Seguro","Revisar")))))),IF(AO33=1,"Muy Baja",IF(AO33=2,"Baja",IF(AO33=3,"Media",IF(AO33=4,"Alta","Muy Alta")))))</f>
        <v>Baja</v>
      </c>
      <c r="AQ33" s="452">
        <f>IF(E33="Corrupción",AJ33,(ROUND(((VLOOKUP(M33,Datos!$B$25:$C$29,2,FALSE)*Datos!$B$32)+(VLOOKUP(N33,Datos!$B$25:$C$29,2,FALSE)*Datos!$C$32)+(VLOOKUP(O33,Datos!$B$25:$C$29,2,FALSE)*Datos!$D$32))*5,0)))</f>
        <v>2</v>
      </c>
      <c r="AR33" s="440" t="str">
        <f>IF(AQ33=1,"Insignificante",IF(AQ33=2,"Menor",IF(AQ33=3,"Moderado",IF(AQ33=4,"Mayor","Catastrófico"))))</f>
        <v>Menor</v>
      </c>
      <c r="AS33" s="443">
        <f>_xlfn.NUMBERVALUE(CONCATENATE(AO33,AQ33),"##")</f>
        <v>22</v>
      </c>
      <c r="AT33" s="446" t="str">
        <f>VLOOKUP(AS33,Datos!$I$37:$J$61,2,FALSE)</f>
        <v>MODERADO</v>
      </c>
      <c r="AU33" s="186" t="s">
        <v>238</v>
      </c>
      <c r="AV33" s="187" t="s">
        <v>239</v>
      </c>
      <c r="AW33" s="187" t="s">
        <v>240</v>
      </c>
      <c r="AX33" s="188" t="s">
        <v>120</v>
      </c>
      <c r="AY33" s="188" t="s">
        <v>105</v>
      </c>
      <c r="AZ33" s="188" t="s">
        <v>106</v>
      </c>
      <c r="BA33" s="188" t="s">
        <v>107</v>
      </c>
      <c r="BB33" s="185" t="s">
        <v>108</v>
      </c>
      <c r="BC33" s="145">
        <f>IF(AX33=Datos!$C$63,Datos!$C$73,IF(AX33=Datos!$C$64,Datos!$C$74,IF(AX33=Datos!$C$65,Datos!$C$75,"Revisar")))+IF(AY33=Datos!$D$63,Datos!$D$73,IF(AY33=Datos!$D$64,Datos!$D$74,"Revisar"))+IF(AZ33=Datos!$E$63,Datos!$E$73,IF(AZ33=Datos!$E$64,Datos!$E$74,"Revisar"))+IF(BB33=Datos!$G$63,Datos!$G$73,IF(BB33=Datos!$G$64,Datos!$G$74,IF(BB33=Datos!$G$65,Datos!$G$75,"Revisar")))</f>
        <v>0.54999999999999993</v>
      </c>
      <c r="BD33" s="145">
        <f>IF(AX33=Datos!$C$65,BC33,0)</f>
        <v>0</v>
      </c>
      <c r="BE33" s="145">
        <f>IF(OR(AX33=Datos!$C$63,AX33=Datos!$C$64),BC33,0)</f>
        <v>0.54999999999999993</v>
      </c>
      <c r="BF33" s="449">
        <f>IF(ROUND(AO33-SUM(BE33:BE36),0)&lt;=0,1,ROUND(AO33-SUM(BE33:BE36),0))</f>
        <v>1</v>
      </c>
      <c r="BG33" s="452" t="str">
        <f>IF(E33="Corrupción",(IF(BF33=1,"Rara Vez",IF(BF33=2,"Improbable",IF(BF33=3,"Posible",IF(BF33=4,"Probable","Seguro"))))),IF(BF33=1,"Muy Baja",IF(BF33=2,"Baja",IF(BF33=3,"Media",IF(BF33=4,"Alta","Muy Alta")))))</f>
        <v>Muy Baja</v>
      </c>
      <c r="BH33" s="449">
        <f>ROUND(AQ33-SUM(BD33:BD36),0)</f>
        <v>2</v>
      </c>
      <c r="BI33" s="449" t="str">
        <f>IF(BH33=1,"Insignificante",IF(BH33=2,"Menor",IF(BH33=3,"Moderado",IF(BH33=4,"Mayor","Catastrófico"))))</f>
        <v>Menor</v>
      </c>
      <c r="BJ33" s="453">
        <f>_xlfn.NUMBERVALUE(CONCATENATE(BF33,BH33),"##")</f>
        <v>12</v>
      </c>
      <c r="BK33" s="456" t="str">
        <f>+VLOOKUP(BJ33,Datos!$I$37:$J$65,2,FALSE)</f>
        <v>BAJO</v>
      </c>
      <c r="BL33" s="459" t="s">
        <v>122</v>
      </c>
      <c r="BM33" s="189"/>
      <c r="BN33" s="185"/>
      <c r="BO33" s="185"/>
      <c r="BP33" s="185"/>
      <c r="BQ33" s="190"/>
    </row>
    <row r="34" spans="1:69" ht="182.5"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219" t="s">
        <v>241</v>
      </c>
      <c r="AV34" s="193" t="s">
        <v>239</v>
      </c>
      <c r="AW34" s="193" t="s">
        <v>242</v>
      </c>
      <c r="AX34" s="194" t="s">
        <v>120</v>
      </c>
      <c r="AY34" s="194" t="s">
        <v>105</v>
      </c>
      <c r="AZ34" s="194" t="s">
        <v>106</v>
      </c>
      <c r="BA34" s="194" t="s">
        <v>107</v>
      </c>
      <c r="BB34" s="191" t="s">
        <v>108</v>
      </c>
      <c r="BC34" s="195">
        <f>IF(AX34=Datos!$C$63,Datos!$C$73,IF(AX34=Datos!$C$64,Datos!$C$74,IF(AX34=Datos!$C$65,Datos!$C$75,"Revisar")))+IF(AY34=Datos!$D$63,Datos!$D$73,IF(AY34=Datos!$D$64,Datos!$D$74,"Revisar"))+IF(AZ34=Datos!$E$63,Datos!$E$73,IF(AZ34=Datos!$E$64,Datos!$E$74,"Revisar"))+IF(BB34=Datos!$G$63,Datos!$G$73,IF(BB34=Datos!$G$64,Datos!$G$74,IF(BB34=Datos!$G$65,Datos!$G$75,"Revisar")))</f>
        <v>0.54999999999999993</v>
      </c>
      <c r="BD34" s="195">
        <f>IF(AX34=Datos!$C$65,BC34,0)</f>
        <v>0</v>
      </c>
      <c r="BE34" s="195">
        <f>IF(OR(AX34=Datos!$C$63,AX34=Datos!$C$64),BC34,0)</f>
        <v>0.54999999999999993</v>
      </c>
      <c r="BF34" s="450"/>
      <c r="BG34" s="450"/>
      <c r="BH34" s="450"/>
      <c r="BI34" s="450"/>
      <c r="BJ34" s="454"/>
      <c r="BK34" s="457"/>
      <c r="BL34" s="460"/>
      <c r="BM34" s="196"/>
      <c r="BN34" s="191"/>
      <c r="BO34" s="191"/>
      <c r="BP34" s="191"/>
      <c r="BQ34" s="197"/>
    </row>
    <row r="35" spans="1:69" ht="15.5"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429"/>
      <c r="AV35" s="430"/>
      <c r="AW35" s="430"/>
      <c r="AX35" s="431"/>
      <c r="AY35" s="431"/>
      <c r="AZ35" s="431"/>
      <c r="BA35" s="431"/>
      <c r="BB35" s="369"/>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16"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435"/>
      <c r="AV36" s="436"/>
      <c r="AW36" s="436"/>
      <c r="AX36" s="433"/>
      <c r="AY36" s="433"/>
      <c r="AZ36" s="433"/>
      <c r="BA36" s="433"/>
      <c r="BB36" s="434"/>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3" spans="1:69" s="138" customFormat="1" ht="15.65" hidden="1" customHeight="1" x14ac:dyDescent="0.3">
      <c r="A53" s="471"/>
      <c r="B53" s="474"/>
      <c r="C53" s="477"/>
      <c r="D53" s="478"/>
      <c r="E53" s="477"/>
      <c r="F53" s="462"/>
      <c r="G53" s="462"/>
      <c r="H53" s="481"/>
      <c r="I53" s="481"/>
      <c r="J53" s="481"/>
      <c r="K53" s="484" t="str">
        <f>CONCATENATE(H53," ",I53," ",J53)</f>
        <v xml:space="preserve">  </v>
      </c>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5">
        <f>COUNTIF(P53:AH56,"Si")</f>
        <v>0</v>
      </c>
      <c r="AJ53" s="468">
        <f>IF((COUNTIF(O53:AH56,"Si"))&lt;=0,0,(IF((COUNTIF(O53:AH56,"Si"))&lt;=5,3,(IF(COUNTIF(O53:AH56,"Si")&lt;=11,4,5)))))</f>
        <v>0</v>
      </c>
      <c r="AK53" s="468">
        <f>IF((COUNTIF(O53:AH56,"Si"))&lt;=0,0,(IF((COUNTIF(O53:AH56,"Si"))&lt;=5,"MODERADO",(IF(COUNTIF(O53:AH56,"Si")&lt;=11,"ALTO","EXTREMO")))))</f>
        <v>0</v>
      </c>
      <c r="AL53" s="465"/>
      <c r="AM53" s="465"/>
      <c r="AN53" s="465" t="str">
        <f t="shared" ref="AN53" si="24">IF(AM53="Rara vez",1,(IF(AM53="Improbable",2,(IF(AM53="Posible",3,IF(AM53="Probable",4,IF(AM53="Seguro",5,"Revisar")))))))</f>
        <v>Revisar</v>
      </c>
      <c r="AO53" s="452">
        <f t="shared" ref="AO53" si="25">IF(E53="Corrupción",AN53,IF(AL53&lt;=2,1,IF(AL53&lt;=24,2,IF(AL53&lt;=500,3,IF(AL53&lt;=5000,4,IF(AL53&gt;5000,5,"Revisar"))))))</f>
        <v>1</v>
      </c>
      <c r="AP53" s="452" t="str">
        <f t="shared" ref="AP53" si="26">IF(E53="Corrupción",(IF(AO53=1,"Rara Vez",IF(AO53=2,"Improbable",IF(AO53=3,"Posible",IF(AO53=4,"Probable",IF(AO53=5,"Seguro","Revisar")))))),IF(AO53=1,"Muy Baja",IF(AO53=2,"Baja",IF(AO53=3,"Media",IF(AO53=4,"Alta","Muy Alta")))))</f>
        <v>Muy Baja</v>
      </c>
      <c r="AQ53" s="452" t="e">
        <f>IF(E53="Corrupción",AJ53,(ROUND(((VLOOKUP(M53,Datos!$B$25:$C$29,2,FALSE)*Datos!$B$32)+(VLOOKUP(N53,Datos!$B$25:$C$29,2,FALSE)*Datos!$C$32)+(VLOOKUP(O53,Datos!$B$25:$C$29,2,FALSE)*Datos!$D$32))*5,0)))</f>
        <v>#N/A</v>
      </c>
      <c r="AR53" s="440" t="e">
        <f>IF(AQ53=1,"Insignificante",IF(AQ53=2,"Menor",IF(AQ53=3,"Moderado",IF(AQ53=4,"Mayor","Catastrófico"))))</f>
        <v>#N/A</v>
      </c>
      <c r="AS53" s="443" t="e">
        <f>_xlfn.NUMBERVALUE(CONCATENATE(AO53,AQ53),"##")</f>
        <v>#N/A</v>
      </c>
      <c r="AT53" s="446" t="e">
        <f>VLOOKUP(AS53,Datos!$I$37:$J$61,2,FALSE)</f>
        <v>#N/A</v>
      </c>
      <c r="AU53" s="186"/>
      <c r="AV53" s="187"/>
      <c r="AW53" s="187"/>
      <c r="AX53" s="188"/>
      <c r="AY53" s="188"/>
      <c r="AZ53" s="188"/>
      <c r="BA53" s="188"/>
      <c r="BB53" s="185"/>
      <c r="BC53" s="145" t="e">
        <f>IF(AX53=Datos!$C$63,Datos!$C$73,IF(AX53=Datos!$C$64,Datos!$C$74,IF(AX53=Datos!$C$65,Datos!$C$75,"Revisar")))+IF(AY53=Datos!$D$63,Datos!$D$73,IF(AY53=Datos!$D$64,Datos!$D$74,"Revisar"))+IF(AZ53=Datos!$E$63,Datos!$E$73,IF(AZ53=Datos!$E$64,Datos!$E$74,"Revisar"))+IF(BB53=Datos!$G$63,Datos!$G$73,IF(BB53=Datos!$G$64,Datos!$G$74,IF(BB53=Datos!$G$65,Datos!$G$75,"Revisar")))</f>
        <v>#VALUE!</v>
      </c>
      <c r="BD53" s="145">
        <f>IF(AX53=Datos!$C$65,BC53,0)</f>
        <v>0</v>
      </c>
      <c r="BE53" s="145">
        <f>IF(OR(AX53=Datos!$C$63,AX53=Datos!$C$64),BC53,0)</f>
        <v>0</v>
      </c>
      <c r="BF53" s="449">
        <f>IF(ROUND(AO53-SUM(BE53:BE56),0)&lt;=0,1,ROUND(AO53-SUM(BE53:BE56),0))</f>
        <v>1</v>
      </c>
      <c r="BG53" s="452" t="str">
        <f>IF(E53="Corrupción",(IF(BF53=1,"Rara Vez",IF(BF53=2,"Improbable",IF(BF53=3,"Posible",IF(BF53=4,"Probable","Seguro"))))),IF(BF53=1,"Muy Baja",IF(BF53=2,"Baja",IF(BF53=3,"Media",IF(BF53=4,"Alta","Muy Alta")))))</f>
        <v>Muy Baja</v>
      </c>
      <c r="BH53" s="449" t="e">
        <f>ROUND(AQ53-SUM(BD53:BD56),0)</f>
        <v>#N/A</v>
      </c>
      <c r="BI53" s="449" t="e">
        <f>IF(BH53=1,"Insignificante",IF(BH53=2,"Menor",IF(BH53=3,"Moderado",IF(BH53=4,"Mayor","Catastrófico"))))</f>
        <v>#N/A</v>
      </c>
      <c r="BJ53" s="453" t="e">
        <f>_xlfn.NUMBERVALUE(CONCATENATE(BF53,BH53),"##")</f>
        <v>#N/A</v>
      </c>
      <c r="BK53" s="456" t="e">
        <f>+VLOOKUP(BJ53,Datos!$I$37:$J$65,2,FALSE)</f>
        <v>#N/A</v>
      </c>
      <c r="BL53" s="459"/>
      <c r="BM53" s="189"/>
      <c r="BN53" s="185"/>
      <c r="BO53" s="185"/>
      <c r="BP53" s="185"/>
      <c r="BQ53" s="190"/>
    </row>
    <row r="54" spans="1:69" ht="15.65" hidden="1" customHeight="1" x14ac:dyDescent="0.35">
      <c r="A54" s="472"/>
      <c r="B54" s="475"/>
      <c r="C54" s="460"/>
      <c r="D54" s="479"/>
      <c r="E54" s="460"/>
      <c r="F54" s="463"/>
      <c r="G54" s="463"/>
      <c r="H54" s="482"/>
      <c r="I54" s="482"/>
      <c r="J54" s="482"/>
      <c r="K54" s="485"/>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6"/>
      <c r="AJ54" s="469"/>
      <c r="AK54" s="469"/>
      <c r="AL54" s="466"/>
      <c r="AM54" s="466"/>
      <c r="AN54" s="466"/>
      <c r="AO54" s="450"/>
      <c r="AP54" s="450"/>
      <c r="AQ54" s="450"/>
      <c r="AR54" s="441"/>
      <c r="AS54" s="444"/>
      <c r="AT54" s="447"/>
      <c r="AU54" s="192"/>
      <c r="AV54" s="193"/>
      <c r="AW54" s="193"/>
      <c r="AX54" s="194"/>
      <c r="AY54" s="194"/>
      <c r="AZ54" s="194"/>
      <c r="BA54" s="194"/>
      <c r="BB54" s="191"/>
      <c r="BC54" s="195" t="e">
        <f>IF(AX54=Datos!$C$63,Datos!$C$73,IF(AX54=Datos!$C$64,Datos!$C$74,IF(AX54=Datos!$C$65,Datos!$C$75,"Revisar")))+IF(AY54=Datos!$D$63,Datos!$D$73,IF(AY54=Datos!$D$64,Datos!$D$74,"Revisar"))+IF(AZ54=Datos!$E$63,Datos!$E$73,IF(AZ54=Datos!$E$64,Datos!$E$74,"Revisar"))+IF(BB54=Datos!$G$63,Datos!$G$73,IF(BB54=Datos!$G$64,Datos!$G$74,IF(BB54=Datos!$G$65,Datos!$G$75,"Revisar")))</f>
        <v>#VALUE!</v>
      </c>
      <c r="BD54" s="195">
        <f>IF(AX54=Datos!$C$65,BC54,0)</f>
        <v>0</v>
      </c>
      <c r="BE54" s="195">
        <f>IF(OR(AX54=Datos!$C$63,AX54=Datos!$C$64),BC54,0)</f>
        <v>0</v>
      </c>
      <c r="BF54" s="450"/>
      <c r="BG54" s="450"/>
      <c r="BH54" s="450"/>
      <c r="BI54" s="450"/>
      <c r="BJ54" s="454"/>
      <c r="BK54" s="457"/>
      <c r="BL54" s="460"/>
      <c r="BM54" s="196"/>
      <c r="BN54" s="191"/>
      <c r="BO54" s="191"/>
      <c r="BP54" s="191"/>
      <c r="BQ54" s="197"/>
    </row>
    <row r="55" spans="1:69" ht="43.5" hidden="1" customHeight="1" x14ac:dyDescent="0.35">
      <c r="A55" s="472"/>
      <c r="B55" s="475"/>
      <c r="C55" s="460"/>
      <c r="D55" s="479"/>
      <c r="E55" s="460"/>
      <c r="F55" s="463"/>
      <c r="G55" s="463"/>
      <c r="H55" s="482"/>
      <c r="I55" s="482"/>
      <c r="J55" s="482"/>
      <c r="K55" s="485"/>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6"/>
      <c r="AJ55" s="469"/>
      <c r="AK55" s="469"/>
      <c r="AL55" s="466"/>
      <c r="AM55" s="466"/>
      <c r="AN55" s="466"/>
      <c r="AO55" s="450"/>
      <c r="AP55" s="450"/>
      <c r="AQ55" s="450"/>
      <c r="AR55" s="441"/>
      <c r="AS55" s="444"/>
      <c r="AT55" s="447"/>
      <c r="AU55" s="199"/>
      <c r="AV55" s="193"/>
      <c r="AW55" s="193"/>
      <c r="AX55" s="194"/>
      <c r="AY55" s="194"/>
      <c r="AZ55" s="194"/>
      <c r="BA55" s="194"/>
      <c r="BB55" s="191"/>
      <c r="BC55" s="195" t="e">
        <f>IF(AX55=Datos!$C$63,Datos!$C$73,IF(AX55=Datos!$C$64,Datos!$C$74,IF(AX55=Datos!$C$65,Datos!$C$75,"Revisar")))+IF(AY55=Datos!$D$63,Datos!$D$73,IF(AY55=Datos!$D$64,Datos!$D$74,"Revisar"))+IF(AZ55=Datos!$E$63,Datos!$E$73,IF(AZ55=Datos!$E$64,Datos!$E$74,"Revisar"))+IF(BB55=Datos!$G$63,Datos!$G$73,IF(BB55=Datos!$G$64,Datos!$G$74,IF(BB55=Datos!$G$65,Datos!$G$75,"Revisar")))</f>
        <v>#VALUE!</v>
      </c>
      <c r="BD55" s="195">
        <f>IF(AX55=Datos!$C$65,BC55,0)</f>
        <v>0</v>
      </c>
      <c r="BE55" s="195">
        <f>IF(OR(AX55=Datos!$C$63,AX55=Datos!$C$64),BC55,0)</f>
        <v>0</v>
      </c>
      <c r="BF55" s="450"/>
      <c r="BG55" s="450"/>
      <c r="BH55" s="450"/>
      <c r="BI55" s="450"/>
      <c r="BJ55" s="454"/>
      <c r="BK55" s="457"/>
      <c r="BL55" s="460"/>
      <c r="BM55" s="200"/>
      <c r="BN55" s="200"/>
      <c r="BO55" s="200"/>
      <c r="BP55" s="200"/>
      <c r="BQ55" s="201"/>
    </row>
    <row r="56" spans="1:69" ht="43.5" hidden="1" customHeight="1" thickBot="1" x14ac:dyDescent="0.4">
      <c r="A56" s="473"/>
      <c r="B56" s="476"/>
      <c r="C56" s="461"/>
      <c r="D56" s="480"/>
      <c r="E56" s="461"/>
      <c r="F56" s="464"/>
      <c r="G56" s="464"/>
      <c r="H56" s="483"/>
      <c r="I56" s="483"/>
      <c r="J56" s="483"/>
      <c r="K56" s="486"/>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7"/>
      <c r="AJ56" s="470"/>
      <c r="AK56" s="470"/>
      <c r="AL56" s="467"/>
      <c r="AM56" s="467"/>
      <c r="AN56" s="467"/>
      <c r="AO56" s="451"/>
      <c r="AP56" s="451"/>
      <c r="AQ56" s="451"/>
      <c r="AR56" s="442"/>
      <c r="AS56" s="445"/>
      <c r="AT56" s="448"/>
      <c r="AU56" s="203"/>
      <c r="AV56" s="204"/>
      <c r="AW56" s="204"/>
      <c r="AX56" s="205"/>
      <c r="AY56" s="205"/>
      <c r="AZ56" s="205"/>
      <c r="BA56" s="205"/>
      <c r="BB56" s="202"/>
      <c r="BC56" s="206" t="e">
        <f>IF(AX56=Datos!$C$63,Datos!$C$73,IF(AX56=Datos!$C$64,Datos!$C$74,IF(AX56=Datos!$C$65,Datos!$C$75,"Revisar")))+IF(AY56=Datos!$D$63,Datos!$D$73,IF(AY56=Datos!$D$64,Datos!$D$74,"Revisar"))+IF(AZ56=Datos!$E$63,Datos!$E$73,IF(AZ56=Datos!$E$64,Datos!$E$74,"Revisar"))+IF(BB56=Datos!$G$63,Datos!$G$73,IF(BB56=Datos!$G$64,Datos!$G$74,IF(BB56=Datos!$G$65,Datos!$G$75,"Revisar")))</f>
        <v>#VALUE!</v>
      </c>
      <c r="BD56" s="206">
        <f>IF(AX56=Datos!$C$65,BC56,0)</f>
        <v>0</v>
      </c>
      <c r="BE56" s="206">
        <f>IF(OR(AX56=Datos!$C$63,AX56=Datos!$C$64),BC56,0)</f>
        <v>0</v>
      </c>
      <c r="BF56" s="451"/>
      <c r="BG56" s="451"/>
      <c r="BH56" s="451"/>
      <c r="BI56" s="451"/>
      <c r="BJ56" s="455"/>
      <c r="BK56" s="458"/>
      <c r="BL56" s="461"/>
      <c r="BM56" s="207"/>
      <c r="BN56" s="207"/>
      <c r="BO56" s="207"/>
      <c r="BP56" s="207"/>
      <c r="BQ56" s="208"/>
    </row>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row r="139" ht="15" hidden="1" customHeight="1" x14ac:dyDescent="0.35"/>
  </sheetData>
  <sheetProtection algorithmName="SHA-512" hashValue="6X8NOiXIKIS8zxL7gs5eb4dPmm2MGv3bHskPKmuunctYFFFtKlFOz215R3MB8kEjmOP3feYOY1XrYZIKrXDE+A==" saltValue="tmBUzt4u5LUIs/aFBX/bYQ==" spinCount="100000" sheet="1" formatCells="0" formatColumns="0" formatRows="0"/>
  <mergeCells count="552">
    <mergeCell ref="BG53:BG56"/>
    <mergeCell ref="BH53:BH56"/>
    <mergeCell ref="BI53:BI56"/>
    <mergeCell ref="BJ53:BJ56"/>
    <mergeCell ref="BK53:BK56"/>
    <mergeCell ref="BL53:BL56"/>
    <mergeCell ref="AP53:AP56"/>
    <mergeCell ref="AQ53:AQ56"/>
    <mergeCell ref="AR53:AR56"/>
    <mergeCell ref="AS53:AS56"/>
    <mergeCell ref="AT53:AT56"/>
    <mergeCell ref="BF53:BF56"/>
    <mergeCell ref="AJ53:AJ56"/>
    <mergeCell ref="AK53:AK56"/>
    <mergeCell ref="AL53:AL56"/>
    <mergeCell ref="AM53:AM56"/>
    <mergeCell ref="AN53:AN56"/>
    <mergeCell ref="AO53:AO56"/>
    <mergeCell ref="AD53:AD56"/>
    <mergeCell ref="AE53:AE56"/>
    <mergeCell ref="AF53:AF56"/>
    <mergeCell ref="AG53:AG56"/>
    <mergeCell ref="AH53:AH56"/>
    <mergeCell ref="AI53:AI56"/>
    <mergeCell ref="X53:X56"/>
    <mergeCell ref="Y53:Y56"/>
    <mergeCell ref="Z53:Z56"/>
    <mergeCell ref="AA53:AA56"/>
    <mergeCell ref="AB53:AB56"/>
    <mergeCell ref="AC53:AC56"/>
    <mergeCell ref="R53:R56"/>
    <mergeCell ref="S53:S56"/>
    <mergeCell ref="T53:T56"/>
    <mergeCell ref="U53:U56"/>
    <mergeCell ref="V53:V56"/>
    <mergeCell ref="W53:W56"/>
    <mergeCell ref="L53:L56"/>
    <mergeCell ref="M53:M56"/>
    <mergeCell ref="N53:N56"/>
    <mergeCell ref="O53:O56"/>
    <mergeCell ref="P53:P56"/>
    <mergeCell ref="Q53:Q56"/>
    <mergeCell ref="F53:F56"/>
    <mergeCell ref="G53:G56"/>
    <mergeCell ref="H53:H56"/>
    <mergeCell ref="I53:I56"/>
    <mergeCell ref="J53:J56"/>
    <mergeCell ref="K53:K56"/>
    <mergeCell ref="BH49:BH52"/>
    <mergeCell ref="BI49:BI52"/>
    <mergeCell ref="BJ49:BJ52"/>
    <mergeCell ref="BK49:BK52"/>
    <mergeCell ref="BL49:BL52"/>
    <mergeCell ref="A53:A56"/>
    <mergeCell ref="B53:B56"/>
    <mergeCell ref="C53:C56"/>
    <mergeCell ref="D53:D56"/>
    <mergeCell ref="E53:E56"/>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BJ45:BJ48"/>
    <mergeCell ref="BK45:BK48"/>
    <mergeCell ref="BL45:BL48"/>
    <mergeCell ref="AP45:AP48"/>
    <mergeCell ref="AQ45:AQ48"/>
    <mergeCell ref="AR45:AR48"/>
    <mergeCell ref="AS45:AS48"/>
    <mergeCell ref="AT45:AT48"/>
    <mergeCell ref="BF45:BF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6">
    <cfRule type="cellIs" dxfId="615" priority="20" operator="equal">
      <formula>"Probable"</formula>
    </cfRule>
    <cfRule type="cellIs" dxfId="614" priority="21" operator="equal">
      <formula>"Posible"</formula>
    </cfRule>
    <cfRule type="cellIs" dxfId="613" priority="22" operator="equal">
      <formula>"Improbable"</formula>
    </cfRule>
    <cfRule type="cellIs" dxfId="612" priority="50" operator="equal">
      <formula>"Muy Baja"</formula>
    </cfRule>
    <cfRule type="cellIs" dxfId="611" priority="49" operator="equal">
      <formula>"Baja"</formula>
    </cfRule>
    <cfRule type="cellIs" dxfId="610" priority="48" operator="equal">
      <formula>"Media"</formula>
    </cfRule>
    <cfRule type="cellIs" dxfId="609" priority="23" operator="equal">
      <formula>"Rara Vez"</formula>
    </cfRule>
    <cfRule type="cellIs" dxfId="608" priority="47" operator="equal">
      <formula>"Alta"</formula>
    </cfRule>
    <cfRule type="cellIs" dxfId="607" priority="46" operator="equal">
      <formula>"Muy Alta"</formula>
    </cfRule>
    <cfRule type="cellIs" dxfId="606" priority="19" operator="equal">
      <formula>"Seguro"</formula>
    </cfRule>
  </conditionalFormatting>
  <conditionalFormatting sqref="AR17:AR56">
    <cfRule type="cellIs" dxfId="605" priority="38" operator="equal">
      <formula>"Mayor"</formula>
    </cfRule>
    <cfRule type="cellIs" dxfId="604" priority="37" operator="equal">
      <formula>"Catastrófico"</formula>
    </cfRule>
    <cfRule type="cellIs" dxfId="603" priority="41" operator="equal">
      <formula>"Insignificante"</formula>
    </cfRule>
    <cfRule type="cellIs" dxfId="602" priority="40" operator="equal">
      <formula>"Menor"</formula>
    </cfRule>
    <cfRule type="cellIs" dxfId="601" priority="39" operator="equal">
      <formula>"Moderado"</formula>
    </cfRule>
  </conditionalFormatting>
  <conditionalFormatting sqref="AT17">
    <cfRule type="containsText" dxfId="600" priority="45" operator="containsText" text="EXTREMO">
      <formula>NOT(ISERROR(SEARCH("EXTREMO",AT17)))</formula>
    </cfRule>
    <cfRule type="containsText" dxfId="599" priority="44" operator="containsText" text="ALTO">
      <formula>NOT(ISERROR(SEARCH("ALTO",AT17)))</formula>
    </cfRule>
    <cfRule type="containsText" dxfId="598" priority="43" operator="containsText" text="MODERADO">
      <formula>NOT(ISERROR(SEARCH("MODERADO",AT17)))</formula>
    </cfRule>
    <cfRule type="containsText" dxfId="597" priority="42" operator="containsText" text="BAJO">
      <formula>NOT(ISERROR(SEARCH("BAJO",AT17)))</formula>
    </cfRule>
  </conditionalFormatting>
  <conditionalFormatting sqref="AT21">
    <cfRule type="containsText" dxfId="596" priority="219" operator="containsText" text="MODERADO">
      <formula>NOT(ISERROR(SEARCH("MODERADO",AT21)))</formula>
    </cfRule>
    <cfRule type="containsText" dxfId="595" priority="218" operator="containsText" text="BAJO">
      <formula>NOT(ISERROR(SEARCH("BAJO",AT21)))</formula>
    </cfRule>
    <cfRule type="containsText" dxfId="594" priority="221" operator="containsText" text="EXTREMO">
      <formula>NOT(ISERROR(SEARCH("EXTREMO",AT21)))</formula>
    </cfRule>
    <cfRule type="containsText" dxfId="593" priority="220" operator="containsText" text="ALTO">
      <formula>NOT(ISERROR(SEARCH("ALTO",AT21)))</formula>
    </cfRule>
  </conditionalFormatting>
  <conditionalFormatting sqref="AT25">
    <cfRule type="containsText" dxfId="592" priority="201" operator="containsText" text="MODERADO">
      <formula>NOT(ISERROR(SEARCH("MODERADO",AT25)))</formula>
    </cfRule>
    <cfRule type="containsText" dxfId="591" priority="200" operator="containsText" text="BAJO">
      <formula>NOT(ISERROR(SEARCH("BAJO",AT25)))</formula>
    </cfRule>
    <cfRule type="containsText" dxfId="590" priority="202" operator="containsText" text="ALTO">
      <formula>NOT(ISERROR(SEARCH("ALTO",AT25)))</formula>
    </cfRule>
    <cfRule type="containsText" dxfId="589" priority="203" operator="containsText" text="EXTREMO">
      <formula>NOT(ISERROR(SEARCH("EXTREMO",AT25)))</formula>
    </cfRule>
  </conditionalFormatting>
  <conditionalFormatting sqref="AT29">
    <cfRule type="containsText" dxfId="588" priority="182" operator="containsText" text="BAJO">
      <formula>NOT(ISERROR(SEARCH("BAJO",AT29)))</formula>
    </cfRule>
    <cfRule type="containsText" dxfId="587" priority="184" operator="containsText" text="ALTO">
      <formula>NOT(ISERROR(SEARCH("ALTO",AT29)))</formula>
    </cfRule>
    <cfRule type="containsText" dxfId="586" priority="185" operator="containsText" text="EXTREMO">
      <formula>NOT(ISERROR(SEARCH("EXTREMO",AT29)))</formula>
    </cfRule>
    <cfRule type="containsText" dxfId="585" priority="183" operator="containsText" text="MODERADO">
      <formula>NOT(ISERROR(SEARCH("MODERADO",AT29)))</formula>
    </cfRule>
  </conditionalFormatting>
  <conditionalFormatting sqref="AT33">
    <cfRule type="containsText" dxfId="584" priority="164" operator="containsText" text="BAJO">
      <formula>NOT(ISERROR(SEARCH("BAJO",AT33)))</formula>
    </cfRule>
    <cfRule type="containsText" dxfId="583" priority="165" operator="containsText" text="MODERADO">
      <formula>NOT(ISERROR(SEARCH("MODERADO",AT33)))</formula>
    </cfRule>
    <cfRule type="containsText" dxfId="582" priority="166" operator="containsText" text="ALTO">
      <formula>NOT(ISERROR(SEARCH("ALTO",AT33)))</formula>
    </cfRule>
    <cfRule type="containsText" dxfId="581" priority="167" operator="containsText" text="EXTREMO">
      <formula>NOT(ISERROR(SEARCH("EXTREMO",AT33)))</formula>
    </cfRule>
  </conditionalFormatting>
  <conditionalFormatting sqref="AT37">
    <cfRule type="containsText" dxfId="580" priority="149" operator="containsText" text="EXTREMO">
      <formula>NOT(ISERROR(SEARCH("EXTREMO",AT37)))</formula>
    </cfRule>
    <cfRule type="containsText" dxfId="579" priority="148" operator="containsText" text="ALTO">
      <formula>NOT(ISERROR(SEARCH("ALTO",AT37)))</formula>
    </cfRule>
    <cfRule type="containsText" dxfId="578" priority="147" operator="containsText" text="MODERADO">
      <formula>NOT(ISERROR(SEARCH("MODERADO",AT37)))</formula>
    </cfRule>
    <cfRule type="containsText" dxfId="577" priority="146" operator="containsText" text="BAJO">
      <formula>NOT(ISERROR(SEARCH("BAJO",AT37)))</formula>
    </cfRule>
  </conditionalFormatting>
  <conditionalFormatting sqref="AT41">
    <cfRule type="containsText" dxfId="576" priority="131" operator="containsText" text="EXTREMO">
      <formula>NOT(ISERROR(SEARCH("EXTREMO",AT41)))</formula>
    </cfRule>
    <cfRule type="containsText" dxfId="575" priority="130" operator="containsText" text="ALTO">
      <formula>NOT(ISERROR(SEARCH("ALTO",AT41)))</formula>
    </cfRule>
    <cfRule type="containsText" dxfId="574" priority="129" operator="containsText" text="MODERADO">
      <formula>NOT(ISERROR(SEARCH("MODERADO",AT41)))</formula>
    </cfRule>
    <cfRule type="containsText" dxfId="573" priority="128" operator="containsText" text="BAJO">
      <formula>NOT(ISERROR(SEARCH("BAJO",AT41)))</formula>
    </cfRule>
  </conditionalFormatting>
  <conditionalFormatting sqref="AT45">
    <cfRule type="containsText" dxfId="572" priority="111" operator="containsText" text="MODERADO">
      <formula>NOT(ISERROR(SEARCH("MODERADO",AT45)))</formula>
    </cfRule>
    <cfRule type="containsText" dxfId="571" priority="110" operator="containsText" text="BAJO">
      <formula>NOT(ISERROR(SEARCH("BAJO",AT45)))</formula>
    </cfRule>
    <cfRule type="containsText" dxfId="570" priority="112" operator="containsText" text="ALTO">
      <formula>NOT(ISERROR(SEARCH("ALTO",AT45)))</formula>
    </cfRule>
    <cfRule type="containsText" dxfId="569" priority="113" operator="containsText" text="EXTREMO">
      <formula>NOT(ISERROR(SEARCH("EXTREMO",AT45)))</formula>
    </cfRule>
  </conditionalFormatting>
  <conditionalFormatting sqref="AT49">
    <cfRule type="containsText" dxfId="568" priority="92" operator="containsText" text="BAJO">
      <formula>NOT(ISERROR(SEARCH("BAJO",AT49)))</formula>
    </cfRule>
    <cfRule type="containsText" dxfId="567" priority="93" operator="containsText" text="MODERADO">
      <formula>NOT(ISERROR(SEARCH("MODERADO",AT49)))</formula>
    </cfRule>
    <cfRule type="containsText" dxfId="566" priority="94" operator="containsText" text="ALTO">
      <formula>NOT(ISERROR(SEARCH("ALTO",AT49)))</formula>
    </cfRule>
    <cfRule type="containsText" dxfId="565" priority="95" operator="containsText" text="EXTREMO">
      <formula>NOT(ISERROR(SEARCH("EXTREMO",AT49)))</formula>
    </cfRule>
  </conditionalFormatting>
  <conditionalFormatting sqref="AT53">
    <cfRule type="containsText" dxfId="564" priority="75" operator="containsText" text="MODERADO">
      <formula>NOT(ISERROR(SEARCH("MODERADO",AT53)))</formula>
    </cfRule>
    <cfRule type="containsText" dxfId="563" priority="76" operator="containsText" text="ALTO">
      <formula>NOT(ISERROR(SEARCH("ALTO",AT53)))</formula>
    </cfRule>
    <cfRule type="containsText" dxfId="562" priority="77" operator="containsText" text="EXTREMO">
      <formula>NOT(ISERROR(SEARCH("EXTREMO",AT53)))</formula>
    </cfRule>
    <cfRule type="containsText" dxfId="561" priority="74" operator="containsText" text="BAJO">
      <formula>NOT(ISERROR(SEARCH("BAJO",AT53)))</formula>
    </cfRule>
  </conditionalFormatting>
  <conditionalFormatting sqref="BG17:BG56">
    <cfRule type="cellIs" dxfId="560" priority="15" operator="equal">
      <formula>"Alta"</formula>
    </cfRule>
    <cfRule type="cellIs" dxfId="559" priority="9" operator="equal">
      <formula>"Seguro"</formula>
    </cfRule>
    <cfRule type="cellIs" dxfId="558" priority="10" operator="equal">
      <formula>"Probable"</formula>
    </cfRule>
    <cfRule type="cellIs" dxfId="557" priority="11" operator="equal">
      <formula>"Posible"</formula>
    </cfRule>
    <cfRule type="cellIs" dxfId="556" priority="12" operator="equal">
      <formula>"Improbable"</formula>
    </cfRule>
    <cfRule type="cellIs" dxfId="555" priority="13" operator="equal">
      <formula>"Rara Vez"</formula>
    </cfRule>
    <cfRule type="cellIs" dxfId="554" priority="14" operator="equal">
      <formula>"Muy Alta"</formula>
    </cfRule>
    <cfRule type="cellIs" dxfId="553" priority="16" operator="equal">
      <formula>"Media"</formula>
    </cfRule>
    <cfRule type="cellIs" dxfId="552" priority="18" operator="equal">
      <formula>"Muy Baja"</formula>
    </cfRule>
    <cfRule type="cellIs" dxfId="551" priority="17" operator="equal">
      <formula>"Baja"</formula>
    </cfRule>
  </conditionalFormatting>
  <conditionalFormatting sqref="BI17:BI56">
    <cfRule type="cellIs" dxfId="550" priority="33" operator="equal">
      <formula>"Mayor"</formula>
    </cfRule>
    <cfRule type="cellIs" dxfId="549" priority="34" operator="equal">
      <formula>"Moderado"</formula>
    </cfRule>
    <cfRule type="cellIs" dxfId="548" priority="32" operator="equal">
      <formula>"Catastrófico"</formula>
    </cfRule>
    <cfRule type="cellIs" dxfId="547" priority="35" operator="equal">
      <formula>"Menor"</formula>
    </cfRule>
    <cfRule type="cellIs" dxfId="546" priority="36" operator="equal">
      <formula>"Insignificante"</formula>
    </cfRule>
  </conditionalFormatting>
  <conditionalFormatting sqref="BK17">
    <cfRule type="containsText" dxfId="545" priority="24" operator="containsText" text="BAJO">
      <formula>NOT(ISERROR(SEARCH("BAJO",BK17)))</formula>
    </cfRule>
    <cfRule type="containsText" dxfId="544" priority="25" operator="containsText" text="MODERADO">
      <formula>NOT(ISERROR(SEARCH("MODERADO",BK17)))</formula>
    </cfRule>
    <cfRule type="containsText" dxfId="543" priority="26" operator="containsText" text="ALTO">
      <formula>NOT(ISERROR(SEARCH("ALTO",BK17)))</formula>
    </cfRule>
    <cfRule type="containsText" dxfId="542" priority="27" operator="containsText" text="EXTREMO">
      <formula>NOT(ISERROR(SEARCH("EXTREMO",BK17)))</formula>
    </cfRule>
  </conditionalFormatting>
  <conditionalFormatting sqref="BK21 BK25 BK29 BK33 BK37 BK41 BK45 BK49 BK53">
    <cfRule type="containsText" dxfId="541" priority="59" operator="containsText" text="EXTREMO">
      <formula>NOT(ISERROR(SEARCH("EXTREMO",BK21)))</formula>
    </cfRule>
    <cfRule type="containsText" dxfId="540" priority="58" operator="containsText" text="ALTO">
      <formula>NOT(ISERROR(SEARCH("ALTO",BK21)))</formula>
    </cfRule>
    <cfRule type="containsText" dxfId="539" priority="57" operator="containsText" text="MODERADO">
      <formula>NOT(ISERROR(SEARCH("MODERADO",BK21)))</formula>
    </cfRule>
    <cfRule type="containsText" dxfId="538" priority="56" operator="containsText" text="BAJO">
      <formula>NOT(ISERROR(SEARCH("BAJO",BK21)))</formula>
    </cfRule>
  </conditionalFormatting>
  <conditionalFormatting sqref="BL17">
    <cfRule type="containsText" dxfId="537" priority="30" operator="containsText" text="RIESGO ALTO">
      <formula>NOT(ISERROR(SEARCH("RIESGO ALTO",BL17)))</formula>
    </cfRule>
    <cfRule type="containsText" dxfId="536" priority="28" operator="containsText" text="RIESGO BAJO">
      <formula>NOT(ISERROR(SEARCH("RIESGO BAJO",BL17)))</formula>
    </cfRule>
    <cfRule type="containsText" dxfId="535" priority="31" operator="containsText" text="RIESGO EXTREMO">
      <formula>NOT(ISERROR(SEARCH("RIESGO EXTREMO",BL17)))</formula>
    </cfRule>
    <cfRule type="containsText" dxfId="534" priority="29" operator="containsText" text="RIESGO MODERADO">
      <formula>NOT(ISERROR(SEARCH("RIESGO MODERADO",BL17)))</formula>
    </cfRule>
  </conditionalFormatting>
  <conditionalFormatting sqref="BL21">
    <cfRule type="containsText" dxfId="533" priority="204" operator="containsText" text="RIESGO BAJO">
      <formula>NOT(ISERROR(SEARCH("RIESGO BAJO",BL21)))</formula>
    </cfRule>
    <cfRule type="containsText" dxfId="532" priority="205" operator="containsText" text="RIESGO MODERADO">
      <formula>NOT(ISERROR(SEARCH("RIESGO MODERADO",BL21)))</formula>
    </cfRule>
    <cfRule type="containsText" dxfId="531" priority="206" operator="containsText" text="RIESGO ALTO">
      <formula>NOT(ISERROR(SEARCH("RIESGO ALTO",BL21)))</formula>
    </cfRule>
    <cfRule type="containsText" dxfId="530" priority="207" operator="containsText" text="RIESGO EXTREMO">
      <formula>NOT(ISERROR(SEARCH("RIESGO EXTREMO",BL21)))</formula>
    </cfRule>
  </conditionalFormatting>
  <conditionalFormatting sqref="BL25">
    <cfRule type="containsText" dxfId="529" priority="6" operator="containsText" text="RIESGO MODERADO">
      <formula>NOT(ISERROR(SEARCH("RIESGO MODERADO",BL25)))</formula>
    </cfRule>
    <cfRule type="containsText" dxfId="528" priority="7" operator="containsText" text="RIESGO ALTO">
      <formula>NOT(ISERROR(SEARCH("RIESGO ALTO",BL25)))</formula>
    </cfRule>
    <cfRule type="containsText" dxfId="527" priority="5" operator="containsText" text="RIESGO BAJO">
      <formula>NOT(ISERROR(SEARCH("RIESGO BAJO",BL25)))</formula>
    </cfRule>
    <cfRule type="containsText" dxfId="526" priority="8" operator="containsText" text="RIESGO EXTREMO">
      <formula>NOT(ISERROR(SEARCH("RIESGO EXTREMO",BL25)))</formula>
    </cfRule>
  </conditionalFormatting>
  <conditionalFormatting sqref="BL29">
    <cfRule type="containsText" dxfId="525" priority="1" operator="containsText" text="RIESGO BAJO">
      <formula>NOT(ISERROR(SEARCH("RIESGO BAJO",BL29)))</formula>
    </cfRule>
    <cfRule type="containsText" dxfId="524" priority="4" operator="containsText" text="RIESGO EXTREMO">
      <formula>NOT(ISERROR(SEARCH("RIESGO EXTREMO",BL29)))</formula>
    </cfRule>
    <cfRule type="containsText" dxfId="523" priority="3" operator="containsText" text="RIESGO ALTO">
      <formula>NOT(ISERROR(SEARCH("RIESGO ALTO",BL29)))</formula>
    </cfRule>
    <cfRule type="containsText" dxfId="522" priority="2" operator="containsText" text="RIESGO MODERADO">
      <formula>NOT(ISERROR(SEARCH("RIESGO MODERADO",BL29)))</formula>
    </cfRule>
  </conditionalFormatting>
  <conditionalFormatting sqref="BL33">
    <cfRule type="containsText" dxfId="521" priority="151" operator="containsText" text="RIESGO MODERADO">
      <formula>NOT(ISERROR(SEARCH("RIESGO MODERADO",BL33)))</formula>
    </cfRule>
    <cfRule type="containsText" dxfId="520" priority="150" operator="containsText" text="RIESGO BAJO">
      <formula>NOT(ISERROR(SEARCH("RIESGO BAJO",BL33)))</formula>
    </cfRule>
    <cfRule type="containsText" dxfId="519" priority="152" operator="containsText" text="RIESGO ALTO">
      <formula>NOT(ISERROR(SEARCH("RIESGO ALTO",BL33)))</formula>
    </cfRule>
    <cfRule type="containsText" dxfId="518" priority="153" operator="containsText" text="RIESGO EXTREMO">
      <formula>NOT(ISERROR(SEARCH("RIESGO EXTREMO",BL33)))</formula>
    </cfRule>
  </conditionalFormatting>
  <conditionalFormatting sqref="BL37">
    <cfRule type="containsText" dxfId="517" priority="132" operator="containsText" text="RIESGO BAJO">
      <formula>NOT(ISERROR(SEARCH("RIESGO BAJO",BL37)))</formula>
    </cfRule>
    <cfRule type="containsText" dxfId="516" priority="133" operator="containsText" text="RIESGO MODERADO">
      <formula>NOT(ISERROR(SEARCH("RIESGO MODERADO",BL37)))</formula>
    </cfRule>
    <cfRule type="containsText" dxfId="515" priority="134" operator="containsText" text="RIESGO ALTO">
      <formula>NOT(ISERROR(SEARCH("RIESGO ALTO",BL37)))</formula>
    </cfRule>
    <cfRule type="containsText" dxfId="514" priority="135" operator="containsText" text="RIESGO EXTREMO">
      <formula>NOT(ISERROR(SEARCH("RIESGO EXTREMO",BL37)))</formula>
    </cfRule>
  </conditionalFormatting>
  <conditionalFormatting sqref="BL41">
    <cfRule type="containsText" dxfId="513" priority="117" operator="containsText" text="RIESGO EXTREMO">
      <formula>NOT(ISERROR(SEARCH("RIESGO EXTREMO",BL41)))</formula>
    </cfRule>
    <cfRule type="containsText" dxfId="512" priority="116" operator="containsText" text="RIESGO ALTO">
      <formula>NOT(ISERROR(SEARCH("RIESGO ALTO",BL41)))</formula>
    </cfRule>
    <cfRule type="containsText" dxfId="511" priority="114" operator="containsText" text="RIESGO BAJO">
      <formula>NOT(ISERROR(SEARCH("RIESGO BAJO",BL41)))</formula>
    </cfRule>
    <cfRule type="containsText" dxfId="510" priority="115" operator="containsText" text="RIESGO MODERADO">
      <formula>NOT(ISERROR(SEARCH("RIESGO MODERADO",BL41)))</formula>
    </cfRule>
  </conditionalFormatting>
  <conditionalFormatting sqref="BL45">
    <cfRule type="containsText" dxfId="509" priority="99" operator="containsText" text="RIESGO EXTREMO">
      <formula>NOT(ISERROR(SEARCH("RIESGO EXTREMO",BL45)))</formula>
    </cfRule>
    <cfRule type="containsText" dxfId="508" priority="98" operator="containsText" text="RIESGO ALTO">
      <formula>NOT(ISERROR(SEARCH("RIESGO ALTO",BL45)))</formula>
    </cfRule>
    <cfRule type="containsText" dxfId="507" priority="97" operator="containsText" text="RIESGO MODERADO">
      <formula>NOT(ISERROR(SEARCH("RIESGO MODERADO",BL45)))</formula>
    </cfRule>
    <cfRule type="containsText" dxfId="506" priority="96" operator="containsText" text="RIESGO BAJO">
      <formula>NOT(ISERROR(SEARCH("RIESGO BAJO",BL45)))</formula>
    </cfRule>
  </conditionalFormatting>
  <conditionalFormatting sqref="BL49">
    <cfRule type="containsText" dxfId="505" priority="80" operator="containsText" text="RIESGO ALTO">
      <formula>NOT(ISERROR(SEARCH("RIESGO ALTO",BL49)))</formula>
    </cfRule>
    <cfRule type="containsText" dxfId="504" priority="79" operator="containsText" text="RIESGO MODERADO">
      <formula>NOT(ISERROR(SEARCH("RIESGO MODERADO",BL49)))</formula>
    </cfRule>
    <cfRule type="containsText" dxfId="503" priority="78" operator="containsText" text="RIESGO BAJO">
      <formula>NOT(ISERROR(SEARCH("RIESGO BAJO",BL49)))</formula>
    </cfRule>
    <cfRule type="containsText" dxfId="502" priority="81" operator="containsText" text="RIESGO EXTREMO">
      <formula>NOT(ISERROR(SEARCH("RIESGO EXTREMO",BL49)))</formula>
    </cfRule>
  </conditionalFormatting>
  <conditionalFormatting sqref="BL53">
    <cfRule type="containsText" dxfId="501" priority="60" operator="containsText" text="RIESGO BAJO">
      <formula>NOT(ISERROR(SEARCH("RIESGO BAJO",BL53)))</formula>
    </cfRule>
    <cfRule type="containsText" dxfId="500" priority="61" operator="containsText" text="RIESGO MODERADO">
      <formula>NOT(ISERROR(SEARCH("RIESGO MODERADO",BL53)))</formula>
    </cfRule>
    <cfRule type="containsText" dxfId="499" priority="62" operator="containsText" text="RIESGO ALTO">
      <formula>NOT(ISERROR(SEARCH("RIESGO ALTO",BL53)))</formula>
    </cfRule>
    <cfRule type="containsText" dxfId="498" priority="63" operator="containsText" text="RIESGO EXTREMO">
      <formula>NOT(ISERROR(SEARCH("RIESGO EXTREMO",BL53)))</formula>
    </cfRule>
  </conditionalFormatting>
  <dataValidations count="1">
    <dataValidation type="list" allowBlank="1" showInputMessage="1" showErrorMessage="1" sqref="G17:G56" xr:uid="{457A6245-FC67-4D33-A7D9-F3E8A0044C94}">
      <formula1>INDIRECT(F17)</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02858-3785-4DD6-8049-9273E3DF0028}">
  <dimension ref="A1:BQ135"/>
  <sheetViews>
    <sheetView showGridLines="0" zoomScale="74" zoomScaleNormal="74" workbookViewId="0"/>
  </sheetViews>
  <sheetFormatPr baseColWidth="10" defaultColWidth="11.453125" defaultRowHeight="14.5" customHeight="1" zeroHeight="1" x14ac:dyDescent="0.35"/>
  <cols>
    <col min="1" max="1" width="21.7265625" style="198" customWidth="1"/>
    <col min="2" max="2" width="47.81640625" style="198" customWidth="1"/>
    <col min="3" max="3" width="22.7265625" style="198" customWidth="1"/>
    <col min="4" max="4" width="27.54296875" style="198" customWidth="1"/>
    <col min="5" max="5" width="57" style="198" customWidth="1"/>
    <col min="6" max="6" width="41.7265625" style="198" customWidth="1"/>
    <col min="7" max="9" width="19" style="198" customWidth="1"/>
    <col min="10" max="10" width="34.26953125" style="198" customWidth="1"/>
    <col min="11" max="11" width="57.179687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5.81640625" style="198" customWidth="1"/>
    <col min="47" max="47" width="102" style="198" customWidth="1"/>
    <col min="48" max="48" width="35.7265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3" width="14.81640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thickBot="1" x14ac:dyDescent="0.4">
      <c r="A16" s="328"/>
      <c r="B16" s="329"/>
      <c r="C16" s="329"/>
      <c r="D16" s="329"/>
      <c r="E16" s="329"/>
      <c r="F16" s="329"/>
      <c r="G16" s="329"/>
      <c r="H16" s="329"/>
      <c r="I16" s="329"/>
      <c r="J16" s="329"/>
      <c r="K16" s="329"/>
      <c r="L16" s="329"/>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330"/>
      <c r="AM16" s="330"/>
      <c r="AN16" s="330"/>
      <c r="AO16" s="331"/>
      <c r="AP16" s="332"/>
      <c r="AQ16" s="331"/>
      <c r="AR16" s="332"/>
      <c r="AS16" s="330"/>
      <c r="AT16" s="330"/>
      <c r="AU16" s="333"/>
      <c r="AV16" s="154"/>
      <c r="AW16" s="154"/>
      <c r="AX16" s="154"/>
      <c r="AY16" s="154"/>
      <c r="AZ16" s="154"/>
      <c r="BA16" s="154"/>
      <c r="BB16" s="154"/>
      <c r="BC16" s="164"/>
      <c r="BD16" s="164"/>
      <c r="BE16" s="165"/>
      <c r="BF16" s="334"/>
      <c r="BG16" s="335"/>
      <c r="BH16" s="336"/>
      <c r="BI16" s="335"/>
      <c r="BJ16" s="330"/>
      <c r="BK16" s="330"/>
      <c r="BL16" s="337"/>
      <c r="BM16" s="338"/>
      <c r="BN16" s="339"/>
      <c r="BO16" s="339"/>
      <c r="BP16" s="339"/>
      <c r="BQ16" s="340"/>
    </row>
    <row r="17" spans="1:69" s="138" customFormat="1" ht="173.15" customHeight="1" x14ac:dyDescent="0.3">
      <c r="A17" s="471">
        <v>1</v>
      </c>
      <c r="B17" s="474" t="s">
        <v>350</v>
      </c>
      <c r="C17" s="477" t="s">
        <v>351</v>
      </c>
      <c r="D17" s="478" t="s">
        <v>352</v>
      </c>
      <c r="E17" s="477" t="s">
        <v>5</v>
      </c>
      <c r="F17" s="462" t="s">
        <v>93</v>
      </c>
      <c r="G17" s="462" t="s">
        <v>94</v>
      </c>
      <c r="H17" s="462" t="s">
        <v>353</v>
      </c>
      <c r="I17" s="462" t="s">
        <v>354</v>
      </c>
      <c r="J17" s="462" t="s">
        <v>355</v>
      </c>
      <c r="K17" s="484" t="str">
        <f>CONCATENATE(H17," ",I17," ",J17)</f>
        <v>Posibilidad de afectación económica por el incumplimiento en la etapa precontractual debido a la inobservancia de los procedimientos de selección</v>
      </c>
      <c r="L17" s="462" t="s">
        <v>98</v>
      </c>
      <c r="M17" s="462" t="s">
        <v>116</v>
      </c>
      <c r="N17" s="462" t="s">
        <v>100</v>
      </c>
      <c r="O17" s="462" t="s">
        <v>100</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150</v>
      </c>
      <c r="AM17" s="465"/>
      <c r="AN17" s="465" t="str">
        <f>IF(AM17="Rara vez",1,(IF(AM17="Improbable",2,(IF(AM17="Posible",3,IF(AM17="Probable",4,IF(AM17="Seguro",5,"Revisar")))))))</f>
        <v>Revisar</v>
      </c>
      <c r="AO17" s="452">
        <f>IF(E17="Corrupción",AN17,IF(AL17&lt;=2,1,IF(AL17&lt;=24,2,IF(AL17&lt;=500,3,IF(AL17&lt;=5000,4,IF(AL17&gt;5000,5,"Revisar"))))))</f>
        <v>3</v>
      </c>
      <c r="AP17" s="452" t="str">
        <f>IF(E17="Corrupción",(IF(AO17=1,"Rara Vez",IF(AO17=2,"Improbable",IF(AO17=3,"Posible",IF(AO17=4,"Probable",IF(AO17=5,"Seguro","Revisar")))))),IF(AO17=1,"Muy Baja",IF(AO17=2,"Baja",IF(AO17=3,"Media",IF(AO17=4,"Alta","Muy Alta")))))</f>
        <v>Media</v>
      </c>
      <c r="AQ17" s="452">
        <f>IF(E17="Corrupción",AJ17,(ROUND(((VLOOKUP(M17,Datos!$B$25:$C$29,2,FALSE)*Datos!$B$32)+(VLOOKUP(N17,Datos!$B$25:$C$29,2,FALSE)*Datos!$C$32)+(VLOOKUP(O17,Datos!$B$25:$C$29,2,FALSE)*Datos!$D$32))*5,0)))</f>
        <v>2</v>
      </c>
      <c r="AR17" s="452" t="str">
        <f>IF(AQ17=1,"Insignificante",IF(AQ17=2,"Menor",IF(AQ17=3,"Moderado",IF(AQ17=4,"Mayor","Catastrófico"))))</f>
        <v>Menor</v>
      </c>
      <c r="AS17" s="497">
        <f>_xlfn.NUMBERVALUE(CONCATENATE(AO17,AQ17),"##")</f>
        <v>32</v>
      </c>
      <c r="AT17" s="446" t="str">
        <f>VLOOKUP(AS17,Datos!$I$37:$J$61,2,FALSE)</f>
        <v>MODERADO</v>
      </c>
      <c r="AU17" s="186" t="s">
        <v>356</v>
      </c>
      <c r="AV17" s="187" t="s">
        <v>352</v>
      </c>
      <c r="AW17" s="187" t="s">
        <v>357</v>
      </c>
      <c r="AX17" s="188" t="s">
        <v>104</v>
      </c>
      <c r="AY17" s="188" t="s">
        <v>105</v>
      </c>
      <c r="AZ17" s="188" t="s">
        <v>106</v>
      </c>
      <c r="BA17" s="188" t="s">
        <v>107</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52">
        <f>IF(ROUND(AO17-SUM(BE17:BE20),0)&lt;=0,1,ROUND(AO17-SUM(BE17:BE20),0))</f>
        <v>2</v>
      </c>
      <c r="BG17" s="452" t="str">
        <f>IF(E17="Corrupción",(IF(BF17=1,"Rara Vez",IF(BF17=2,"Improbable",IF(BF17=3,"Posible",IF(BF17=4,"Probable","Seguro"))))),IF(BF17=1,"Muy Baja",IF(BF17=2,"Baja",IF(BF17=3,"Media",IF(BF17=4,"Alta","Muy Alta")))))</f>
        <v>Baja</v>
      </c>
      <c r="BH17" s="452">
        <f>ROUND(AQ17-SUM(BD17:BD20),0)</f>
        <v>2</v>
      </c>
      <c r="BI17" s="452" t="str">
        <f>IF(BH17=1,"Insignificante",IF(BH17=2,"Menor",IF(BH17=3,"Moderado",IF(BH17=4,"Mayor","Catastrófico"))))</f>
        <v>Menor</v>
      </c>
      <c r="BJ17" s="491">
        <f>_xlfn.NUMBERVALUE(CONCATENATE(BF17,BH17),"##")</f>
        <v>22</v>
      </c>
      <c r="BK17" s="492" t="str">
        <f>+VLOOKUP(BJ17,Datos!$I$37:$J$65,2,FALSE)</f>
        <v>MODERADO</v>
      </c>
      <c r="BL17" s="477" t="s">
        <v>109</v>
      </c>
      <c r="BM17" s="189" t="s">
        <v>358</v>
      </c>
      <c r="BN17" s="185" t="s">
        <v>359</v>
      </c>
      <c r="BO17" s="222">
        <v>45870</v>
      </c>
      <c r="BP17" s="185" t="s">
        <v>360</v>
      </c>
      <c r="BQ17" s="190" t="s">
        <v>361</v>
      </c>
    </row>
    <row r="18" spans="1:69" ht="157" customHeight="1" x14ac:dyDescent="0.35">
      <c r="A18" s="472"/>
      <c r="B18" s="475"/>
      <c r="C18" s="460"/>
      <c r="D18" s="479"/>
      <c r="E18" s="460"/>
      <c r="F18" s="463"/>
      <c r="G18" s="463"/>
      <c r="H18" s="463"/>
      <c r="I18" s="463"/>
      <c r="J18" s="463"/>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50"/>
      <c r="AS18" s="498"/>
      <c r="AT18" s="447"/>
      <c r="AU18" s="219" t="s">
        <v>496</v>
      </c>
      <c r="AV18" s="193" t="s">
        <v>352</v>
      </c>
      <c r="AW18" s="193" t="s">
        <v>497</v>
      </c>
      <c r="AX18" s="194" t="s">
        <v>104</v>
      </c>
      <c r="AY18" s="194" t="s">
        <v>105</v>
      </c>
      <c r="AZ18" s="194" t="s">
        <v>106</v>
      </c>
      <c r="BA18" s="194" t="s">
        <v>129</v>
      </c>
      <c r="BB18" s="191" t="s">
        <v>108</v>
      </c>
      <c r="BC18" s="195">
        <f>IF(AX18=Datos!$C$63,Datos!$C$73,IF(AX18=Datos!$C$64,Datos!$C$74,IF(AX18=Datos!$C$65,Datos!$C$75,"Revisar")))+IF(AY18=Datos!$D$63,Datos!$D$73,IF(AY18=Datos!$D$64,Datos!$D$74,"Revisar"))+IF(AZ18=Datos!$E$63,Datos!$E$73,IF(AZ18=Datos!$E$64,Datos!$E$74,"Revisar"))+IF(BB18=Datos!$G$63,Datos!$G$73,IF(BB18=Datos!$G$64,Datos!$G$74,IF(BB18=Datos!$G$65,Datos!$G$75,"Revisar")))</f>
        <v>0.65</v>
      </c>
      <c r="BD18" s="195">
        <f>IF(AX18=Datos!$C$65,BC18,0)</f>
        <v>0</v>
      </c>
      <c r="BE18" s="195">
        <f>IF(OR(AX18=Datos!$C$63,AX18=Datos!$C$64),BC18,0)</f>
        <v>0.65</v>
      </c>
      <c r="BF18" s="450"/>
      <c r="BG18" s="450"/>
      <c r="BH18" s="450"/>
      <c r="BI18" s="450"/>
      <c r="BJ18" s="454"/>
      <c r="BK18" s="457"/>
      <c r="BL18" s="460"/>
      <c r="BM18" s="196"/>
      <c r="BN18" s="191"/>
      <c r="BO18" s="191"/>
      <c r="BP18" s="191"/>
      <c r="BQ18" s="197"/>
    </row>
    <row r="19" spans="1:69" ht="49.5" customHeight="1" x14ac:dyDescent="0.35">
      <c r="A19" s="472"/>
      <c r="B19" s="475"/>
      <c r="C19" s="460"/>
      <c r="D19" s="479"/>
      <c r="E19" s="460"/>
      <c r="F19" s="463"/>
      <c r="G19" s="463"/>
      <c r="H19" s="463"/>
      <c r="I19" s="463"/>
      <c r="J19" s="463"/>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50"/>
      <c r="AS19" s="498"/>
      <c r="AT19" s="447"/>
      <c r="AU19" s="219"/>
      <c r="AV19" s="193"/>
      <c r="AW19" s="193"/>
      <c r="AX19" s="194"/>
      <c r="AY19" s="194"/>
      <c r="AZ19" s="194"/>
      <c r="BA19" s="194"/>
      <c r="BB19" s="191"/>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48.75" customHeight="1" thickBot="1" x14ac:dyDescent="0.4">
      <c r="A20" s="473"/>
      <c r="B20" s="476"/>
      <c r="C20" s="461"/>
      <c r="D20" s="480"/>
      <c r="E20" s="461"/>
      <c r="F20" s="464"/>
      <c r="G20" s="464"/>
      <c r="H20" s="464"/>
      <c r="I20" s="464"/>
      <c r="J20" s="464"/>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51"/>
      <c r="AS20" s="499"/>
      <c r="AT20" s="448"/>
      <c r="AU20" s="244"/>
      <c r="AV20" s="204"/>
      <c r="AW20" s="204"/>
      <c r="AX20" s="205"/>
      <c r="AY20" s="205"/>
      <c r="AZ20" s="205"/>
      <c r="BA20" s="205"/>
      <c r="BB20" s="202"/>
      <c r="BC20" s="206"/>
      <c r="BD20" s="206"/>
      <c r="BE20" s="206"/>
      <c r="BF20" s="451"/>
      <c r="BG20" s="451"/>
      <c r="BH20" s="451"/>
      <c r="BI20" s="451"/>
      <c r="BJ20" s="455"/>
      <c r="BK20" s="458"/>
      <c r="BL20" s="461"/>
      <c r="BM20" s="207"/>
      <c r="BN20" s="207"/>
      <c r="BO20" s="207"/>
      <c r="BP20" s="207"/>
      <c r="BQ20" s="208"/>
    </row>
    <row r="21" spans="1:69" s="138" customFormat="1" ht="133.5" customHeight="1" x14ac:dyDescent="0.3">
      <c r="A21" s="493">
        <v>2</v>
      </c>
      <c r="B21" s="494" t="s">
        <v>350</v>
      </c>
      <c r="C21" s="459" t="s">
        <v>351</v>
      </c>
      <c r="D21" s="495" t="s">
        <v>352</v>
      </c>
      <c r="E21" s="459" t="s">
        <v>5</v>
      </c>
      <c r="F21" s="488" t="s">
        <v>93</v>
      </c>
      <c r="G21" s="482" t="s">
        <v>94</v>
      </c>
      <c r="H21" s="482" t="s">
        <v>167</v>
      </c>
      <c r="I21" s="482" t="s">
        <v>364</v>
      </c>
      <c r="J21" s="482" t="s">
        <v>498</v>
      </c>
      <c r="K21" s="496" t="str">
        <f>CONCATENATE(H21," ",I21," ",J21)</f>
        <v>Posibilidad de afectación operacional por la inexactitud de los inventarios debido a la falta de verificación física</v>
      </c>
      <c r="L21" s="488" t="s">
        <v>98</v>
      </c>
      <c r="M21" s="488" t="s">
        <v>99</v>
      </c>
      <c r="N21" s="488" t="s">
        <v>99</v>
      </c>
      <c r="O21" s="599" t="s">
        <v>99</v>
      </c>
      <c r="P21" s="599"/>
      <c r="Q21" s="599"/>
      <c r="R21" s="516"/>
      <c r="S21" s="516"/>
      <c r="T21" s="516"/>
      <c r="U21" s="599"/>
      <c r="V21" s="599"/>
      <c r="W21" s="599"/>
      <c r="X21" s="599"/>
      <c r="Y21" s="599"/>
      <c r="Z21" s="599"/>
      <c r="AA21" s="599"/>
      <c r="AB21" s="599"/>
      <c r="AC21" s="599"/>
      <c r="AD21" s="599"/>
      <c r="AE21" s="599"/>
      <c r="AF21" s="599"/>
      <c r="AG21" s="599"/>
      <c r="AH21" s="599"/>
      <c r="AI21" s="600">
        <f>COUNTIF(P21:AH24,"Si")</f>
        <v>0</v>
      </c>
      <c r="AJ21" s="603">
        <f>IF((COUNTIF(O21:AH24,"Si"))&lt;=0,0,(IF((COUNTIF(O21:AH24,"Si"))&lt;=5,3,(IF(COUNTIF(O21:AH24,"Si")&lt;=11,4,5)))))</f>
        <v>0</v>
      </c>
      <c r="AK21" s="603">
        <f>IF((COUNTIF(O21:AH24,"Si"))&lt;=0,0,(IF((COUNTIF(O21:AH24,"Si"))&lt;=5,"MODERADO",(IF(COUNTIF(O21:AH24,"Si")&lt;=11,"ALTO","EXTREMO")))))</f>
        <v>0</v>
      </c>
      <c r="AL21" s="600">
        <v>144</v>
      </c>
      <c r="AM21" s="600"/>
      <c r="AN21" s="600" t="str">
        <f t="shared" ref="AN21" si="0">IF(AM21="Rara vez",1,(IF(AM21="Improbable",2,(IF(AM21="Posible",3,IF(AM21="Probable",4,IF(AM21="Seguro",5,"Revisar")))))))</f>
        <v>Revisar</v>
      </c>
      <c r="AO21" s="606">
        <f t="shared" ref="AO21" si="1">IF(E21="Corrupción",AN21,IF(AL21&lt;=2,1,IF(AL21&lt;=24,2,IF(AL21&lt;=500,3,IF(AL21&lt;=5000,4,IF(AL21&gt;5000,5,"Revisar"))))))</f>
        <v>3</v>
      </c>
      <c r="AP21" s="606" t="str">
        <f t="shared" ref="AP21" si="2">IF(E21="Corrupción",(IF(AO21=1,"Rara Vez",IF(AO21=2,"Improbable",IF(AO21=3,"Posible",IF(AO21=4,"Probable",IF(AO21=5,"Seguro","Revisar")))))),IF(AO21=1,"Muy Baja",IF(AO21=2,"Baja",IF(AO21=3,"Media",IF(AO21=4,"Alta","Muy Alta")))))</f>
        <v>Media</v>
      </c>
      <c r="AQ21" s="606">
        <f>IF(E21="Corrupción",AJ21,(ROUND(((VLOOKUP(M21,Datos!$B$25:$C$29,2,FALSE)*Datos!$B$32)+(VLOOKUP(N21,Datos!$B$25:$C$29,2,FALSE)*Datos!$C$32)+(VLOOKUP(O21,Datos!$B$25:$C$29,2,FALSE)*Datos!$D$32))*5,0)))</f>
        <v>1</v>
      </c>
      <c r="AR21" s="609" t="str">
        <f>IF(AQ21=1,"Insignificante",IF(AQ21=2,"Menor",IF(AQ21=3,"Moderado",IF(AQ21=4,"Mayor","Catastrófico"))))</f>
        <v>Insignificante</v>
      </c>
      <c r="AS21" s="611">
        <f>_xlfn.NUMBERVALUE(CONCATENATE(AO21,AQ21),"##")</f>
        <v>31</v>
      </c>
      <c r="AT21" s="613" t="str">
        <f>VLOOKUP(AS21,Datos!$I$37:$J$61,2,FALSE)</f>
        <v>MODERADO</v>
      </c>
      <c r="AU21" s="215" t="s">
        <v>499</v>
      </c>
      <c r="AV21" s="342" t="s">
        <v>367</v>
      </c>
      <c r="AW21" s="342" t="s">
        <v>500</v>
      </c>
      <c r="AX21" s="343" t="s">
        <v>120</v>
      </c>
      <c r="AY21" s="343" t="s">
        <v>105</v>
      </c>
      <c r="AZ21" s="343" t="s">
        <v>106</v>
      </c>
      <c r="BA21" s="343" t="s">
        <v>107</v>
      </c>
      <c r="BB21" s="341" t="s">
        <v>108</v>
      </c>
      <c r="BC21" s="218">
        <f>IF(AX21=Datos!$C$63,Datos!$C$73,IF(AX21=Datos!$C$64,Datos!$C$74,IF(AX21=Datos!$C$65,Datos!$C$75,"Revisar")))+IF(AY21=Datos!$D$63,Datos!$D$73,IF(AY21=Datos!$D$64,Datos!$D$74,"Revisar"))+IF(AZ21=Datos!$E$63,Datos!$E$73,IF(AZ21=Datos!$E$64,Datos!$E$74,"Revisar"))+IF(BB21=Datos!$G$63,Datos!$G$73,IF(BB21=Datos!$G$64,Datos!$G$74,IF(BB21=Datos!$G$65,Datos!$G$75,"Revisar")))</f>
        <v>0.54999999999999993</v>
      </c>
      <c r="BD21" s="218">
        <f>IF(AX21=Datos!$C$65,BC21,0)</f>
        <v>0</v>
      </c>
      <c r="BE21" s="218">
        <f>IF(OR(AX21=Datos!$C$63,AX21=Datos!$C$64),BC21,0)</f>
        <v>0.54999999999999993</v>
      </c>
      <c r="BF21" s="606">
        <f>IF(ROUND(AO21-SUM(BE21:BE24),0)&lt;=0,1,ROUND(AO21-SUM(BE21:BE24),0))</f>
        <v>2</v>
      </c>
      <c r="BG21" s="606" t="str">
        <f>IF(E21="Corrupción",(IF(BF21=1,"Rara Vez",IF(BF21=2,"Improbable",IF(BF21=3,"Posible",IF(BF21=4,"Probable","Seguro"))))),IF(BF21=1,"Muy Baja",IF(BF21=2,"Baja",IF(BF21=3,"Media",IF(BF21=4,"Alta","Muy Alta")))))</f>
        <v>Baja</v>
      </c>
      <c r="BH21" s="606">
        <f>ROUND(AQ21-SUM(BD21:BD24),0)</f>
        <v>1</v>
      </c>
      <c r="BI21" s="606" t="str">
        <f>IF(BH21=1,"Insignificante",IF(BH21=2,"Menor",IF(BH21=3,"Moderado",IF(BH21=4,"Mayor","Catastrófico"))))</f>
        <v>Insignificante</v>
      </c>
      <c r="BJ21" s="616">
        <f>_xlfn.NUMBERVALUE(CONCATENATE(BF21,BH21),"##")</f>
        <v>21</v>
      </c>
      <c r="BK21" s="619" t="str">
        <f>+VLOOKUP(BJ21,Datos!$I$37:$J$65,2,FALSE)</f>
        <v>BAJO</v>
      </c>
      <c r="BL21" s="459" t="s">
        <v>122</v>
      </c>
      <c r="BM21" s="231"/>
      <c r="BN21" s="214"/>
      <c r="BO21" s="214"/>
      <c r="BP21" s="214"/>
      <c r="BQ21" s="232"/>
    </row>
    <row r="22" spans="1:69" ht="48" customHeight="1" x14ac:dyDescent="0.35">
      <c r="A22" s="472"/>
      <c r="B22" s="475"/>
      <c r="C22" s="460"/>
      <c r="D22" s="479"/>
      <c r="E22" s="460"/>
      <c r="F22" s="463"/>
      <c r="G22" s="482"/>
      <c r="H22" s="597"/>
      <c r="I22" s="482"/>
      <c r="J22" s="482"/>
      <c r="K22" s="485"/>
      <c r="L22" s="463"/>
      <c r="M22" s="463"/>
      <c r="N22" s="463"/>
      <c r="O22" s="503"/>
      <c r="P22" s="503"/>
      <c r="Q22" s="503"/>
      <c r="R22" s="516"/>
      <c r="S22" s="516"/>
      <c r="T22" s="516"/>
      <c r="U22" s="503"/>
      <c r="V22" s="503"/>
      <c r="W22" s="503"/>
      <c r="X22" s="503"/>
      <c r="Y22" s="503"/>
      <c r="Z22" s="503"/>
      <c r="AA22" s="503"/>
      <c r="AB22" s="503"/>
      <c r="AC22" s="503"/>
      <c r="AD22" s="503"/>
      <c r="AE22" s="503"/>
      <c r="AF22" s="503"/>
      <c r="AG22" s="503"/>
      <c r="AH22" s="503"/>
      <c r="AI22" s="601"/>
      <c r="AJ22" s="604"/>
      <c r="AK22" s="604"/>
      <c r="AL22" s="601"/>
      <c r="AM22" s="601"/>
      <c r="AN22" s="601"/>
      <c r="AO22" s="607"/>
      <c r="AP22" s="607"/>
      <c r="AQ22" s="607"/>
      <c r="AR22" s="609"/>
      <c r="AS22" s="611"/>
      <c r="AT22" s="614"/>
      <c r="AU22" s="192"/>
      <c r="AV22" s="242"/>
      <c r="AW22" s="242"/>
      <c r="AX22" s="345"/>
      <c r="AY22" s="345"/>
      <c r="AZ22" s="345"/>
      <c r="BA22" s="345"/>
      <c r="BB22" s="344"/>
      <c r="BC22" s="195" t="e">
        <f>IF(AX22=Datos!$C$63,Datos!$C$73,IF(AX22=Datos!$C$64,Datos!$C$74,IF(AX22=Datos!$C$65,Datos!$C$75,"Revisar")))+IF(AY22=Datos!$D$63,Datos!$D$73,IF(AY22=Datos!$D$64,Datos!$D$74,"Revisar"))+IF(AZ22=Datos!$E$63,Datos!$E$73,IF(AZ22=Datos!$E$64,Datos!$E$74,"Revisar"))+IF(BB22=Datos!$G$63,Datos!$G$73,IF(BB22=Datos!$G$64,Datos!$G$74,IF(BB22=Datos!$G$65,Datos!$G$75,"Revisar")))</f>
        <v>#VALUE!</v>
      </c>
      <c r="BD22" s="195">
        <f>IF(AX22=Datos!$C$65,BC22,0)</f>
        <v>0</v>
      </c>
      <c r="BE22" s="195">
        <f>IF(OR(AX22=Datos!$C$63,AX22=Datos!$C$64),BC22,0)</f>
        <v>0</v>
      </c>
      <c r="BF22" s="607"/>
      <c r="BG22" s="607"/>
      <c r="BH22" s="607"/>
      <c r="BI22" s="607"/>
      <c r="BJ22" s="617"/>
      <c r="BK22" s="620"/>
      <c r="BL22" s="460"/>
      <c r="BM22" s="196"/>
      <c r="BN22" s="191"/>
      <c r="BO22" s="191"/>
      <c r="BP22" s="191"/>
      <c r="BQ22" s="197"/>
    </row>
    <row r="23" spans="1:69" ht="48" customHeight="1" x14ac:dyDescent="0.35">
      <c r="A23" s="472"/>
      <c r="B23" s="475"/>
      <c r="C23" s="460"/>
      <c r="D23" s="479"/>
      <c r="E23" s="460"/>
      <c r="F23" s="463"/>
      <c r="G23" s="482"/>
      <c r="H23" s="597"/>
      <c r="I23" s="482"/>
      <c r="J23" s="482"/>
      <c r="K23" s="485"/>
      <c r="L23" s="463"/>
      <c r="M23" s="463"/>
      <c r="N23" s="463"/>
      <c r="O23" s="503"/>
      <c r="P23" s="503"/>
      <c r="Q23" s="503"/>
      <c r="R23" s="516"/>
      <c r="S23" s="516"/>
      <c r="T23" s="516"/>
      <c r="U23" s="503"/>
      <c r="V23" s="503"/>
      <c r="W23" s="503"/>
      <c r="X23" s="503"/>
      <c r="Y23" s="503"/>
      <c r="Z23" s="503"/>
      <c r="AA23" s="503"/>
      <c r="AB23" s="503"/>
      <c r="AC23" s="503"/>
      <c r="AD23" s="503"/>
      <c r="AE23" s="503"/>
      <c r="AF23" s="503"/>
      <c r="AG23" s="503"/>
      <c r="AH23" s="503"/>
      <c r="AI23" s="601"/>
      <c r="AJ23" s="604"/>
      <c r="AK23" s="604"/>
      <c r="AL23" s="601"/>
      <c r="AM23" s="601"/>
      <c r="AN23" s="601"/>
      <c r="AO23" s="607"/>
      <c r="AP23" s="607"/>
      <c r="AQ23" s="607"/>
      <c r="AR23" s="609"/>
      <c r="AS23" s="611"/>
      <c r="AT23" s="614"/>
      <c r="AU23" s="199"/>
      <c r="AV23" s="242"/>
      <c r="AW23" s="242"/>
      <c r="AX23" s="345"/>
      <c r="AY23" s="345"/>
      <c r="AZ23" s="345"/>
      <c r="BA23" s="345"/>
      <c r="BB23" s="344"/>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607"/>
      <c r="BG23" s="607"/>
      <c r="BH23" s="607"/>
      <c r="BI23" s="607"/>
      <c r="BJ23" s="617"/>
      <c r="BK23" s="620"/>
      <c r="BL23" s="460"/>
      <c r="BM23" s="200"/>
      <c r="BN23" s="200"/>
      <c r="BO23" s="200"/>
      <c r="BP23" s="200"/>
      <c r="BQ23" s="201"/>
    </row>
    <row r="24" spans="1:69" ht="48" customHeight="1" thickBot="1" x14ac:dyDescent="0.4">
      <c r="A24" s="473"/>
      <c r="B24" s="476"/>
      <c r="C24" s="461"/>
      <c r="D24" s="480"/>
      <c r="E24" s="461"/>
      <c r="F24" s="464"/>
      <c r="G24" s="483"/>
      <c r="H24" s="598"/>
      <c r="I24" s="483"/>
      <c r="J24" s="483"/>
      <c r="K24" s="486"/>
      <c r="L24" s="464"/>
      <c r="M24" s="464"/>
      <c r="N24" s="464"/>
      <c r="O24" s="504"/>
      <c r="P24" s="504"/>
      <c r="Q24" s="504"/>
      <c r="R24" s="517"/>
      <c r="S24" s="517"/>
      <c r="T24" s="517"/>
      <c r="U24" s="504"/>
      <c r="V24" s="504"/>
      <c r="W24" s="504"/>
      <c r="X24" s="504"/>
      <c r="Y24" s="504"/>
      <c r="Z24" s="504"/>
      <c r="AA24" s="504"/>
      <c r="AB24" s="504"/>
      <c r="AC24" s="504"/>
      <c r="AD24" s="504"/>
      <c r="AE24" s="504"/>
      <c r="AF24" s="504"/>
      <c r="AG24" s="504"/>
      <c r="AH24" s="504"/>
      <c r="AI24" s="602"/>
      <c r="AJ24" s="605"/>
      <c r="AK24" s="605"/>
      <c r="AL24" s="602"/>
      <c r="AM24" s="602"/>
      <c r="AN24" s="602"/>
      <c r="AO24" s="608"/>
      <c r="AP24" s="608"/>
      <c r="AQ24" s="608"/>
      <c r="AR24" s="610"/>
      <c r="AS24" s="612"/>
      <c r="AT24" s="615"/>
      <c r="AU24" s="203"/>
      <c r="AV24" s="347"/>
      <c r="AW24" s="347"/>
      <c r="AX24" s="348"/>
      <c r="AY24" s="348"/>
      <c r="AZ24" s="348"/>
      <c r="BA24" s="348"/>
      <c r="BB24" s="346"/>
      <c r="BC24" s="206"/>
      <c r="BD24" s="206"/>
      <c r="BE24" s="206"/>
      <c r="BF24" s="608"/>
      <c r="BG24" s="608"/>
      <c r="BH24" s="608"/>
      <c r="BI24" s="608"/>
      <c r="BJ24" s="618"/>
      <c r="BK24" s="621"/>
      <c r="BL24" s="461"/>
      <c r="BM24" s="207"/>
      <c r="BN24" s="207"/>
      <c r="BO24" s="207"/>
      <c r="BP24" s="207"/>
      <c r="BQ24" s="208"/>
    </row>
    <row r="25" spans="1:69" s="350" customFormat="1" ht="170.5" x14ac:dyDescent="0.3">
      <c r="A25" s="471">
        <v>3</v>
      </c>
      <c r="B25" s="474" t="s">
        <v>350</v>
      </c>
      <c r="C25" s="477" t="s">
        <v>351</v>
      </c>
      <c r="D25" s="478" t="s">
        <v>352</v>
      </c>
      <c r="E25" s="477" t="s">
        <v>5</v>
      </c>
      <c r="F25" s="462" t="s">
        <v>93</v>
      </c>
      <c r="G25" s="462" t="s">
        <v>94</v>
      </c>
      <c r="H25" s="481" t="s">
        <v>260</v>
      </c>
      <c r="I25" s="481" t="s">
        <v>369</v>
      </c>
      <c r="J25" s="481" t="s">
        <v>370</v>
      </c>
      <c r="K25" s="484" t="str">
        <f>CONCATENATE(H25," ",I25," ",J25)</f>
        <v>Posibilidad de afectación operacional y reputacional  por la pérdida de los documentos de archivo en cualquier soporte que sean producidos debido a la inobservancia de los procedimientos y/o al incumplimiento de los requisitos normativos para conservación de documentos.</v>
      </c>
      <c r="L25" s="462" t="s">
        <v>98</v>
      </c>
      <c r="M25" s="462" t="s">
        <v>99</v>
      </c>
      <c r="N25" s="462" t="s">
        <v>100</v>
      </c>
      <c r="O25" s="462" t="s">
        <v>100</v>
      </c>
      <c r="P25" s="622"/>
      <c r="Q25" s="622"/>
      <c r="R25" s="622"/>
      <c r="S25" s="622"/>
      <c r="T25" s="622"/>
      <c r="U25" s="622"/>
      <c r="V25" s="622"/>
      <c r="W25" s="622"/>
      <c r="X25" s="622"/>
      <c r="Y25" s="622"/>
      <c r="Z25" s="622"/>
      <c r="AA25" s="622"/>
      <c r="AB25" s="622"/>
      <c r="AC25" s="622"/>
      <c r="AD25" s="622"/>
      <c r="AE25" s="622"/>
      <c r="AF25" s="622"/>
      <c r="AG25" s="622"/>
      <c r="AH25" s="622"/>
      <c r="AI25" s="625">
        <f>COUNTIF(P25:AH28,"Si")</f>
        <v>0</v>
      </c>
      <c r="AJ25" s="628">
        <f>IF((COUNTIF(O25:AH28,"Si"))&lt;=0,0,(IF((COUNTIF(O25:AH28,"Si"))&lt;=5,3,(IF(COUNTIF(O25:AH28,"Si")&lt;=11,4,5)))))</f>
        <v>0</v>
      </c>
      <c r="AK25" s="628">
        <f>IF((COUNTIF(O25:AH28,"Si"))&lt;=0,0,(IF((COUNTIF(O25:AH28,"Si"))&lt;=5,"MODERADO",(IF(COUNTIF(O25:AH28,"Si")&lt;=11,"ALTO","EXTREMO")))))</f>
        <v>0</v>
      </c>
      <c r="AL25" s="465">
        <v>12</v>
      </c>
      <c r="AM25" s="465"/>
      <c r="AN25" s="465" t="str">
        <f t="shared" ref="AN25" si="3">IF(AM25="Rara vez",1,(IF(AM25="Improbable",2,(IF(AM25="Posible",3,IF(AM25="Probable",4,IF(AM25="Seguro",5,"Revisar")))))))</f>
        <v>Revisar</v>
      </c>
      <c r="AO25" s="452">
        <f t="shared" ref="AO25" si="4">IF(E25="Corrupción",AN25,IF(AL25&lt;=2,1,IF(AL25&lt;=24,2,IF(AL25&lt;=500,3,IF(AL25&lt;=5000,4,IF(AL25&gt;5000,5,"Revisar"))))))</f>
        <v>2</v>
      </c>
      <c r="AP25" s="452" t="str">
        <f t="shared" ref="AP25" si="5">IF(E25="Corrupción",(IF(AO25=1,"Rara Vez",IF(AO25=2,"Improbable",IF(AO25=3,"Posible",IF(AO25=4,"Probable",IF(AO25=5,"Seguro","Revisar")))))),IF(AO25=1,"Muy Baja",IF(AO25=2,"Baja",IF(AO25=3,"Media",IF(AO25=4,"Alta","Muy Alta")))))</f>
        <v>Baja</v>
      </c>
      <c r="AQ25" s="452">
        <f>IF(E25="Corrupción",AJ25,(ROUND(((VLOOKUP(M25,Datos!$B$25:$C$29,2,FALSE)*Datos!$B$32)+(VLOOKUP(N25,Datos!$B$25:$C$29,2,FALSE)*Datos!$C$32)+(VLOOKUP(O25,Datos!$B$25:$C$29,2,FALSE)*Datos!$D$32))*5,0)))</f>
        <v>2</v>
      </c>
      <c r="AR25" s="440" t="str">
        <f>IF(AQ25=1,"Insignificante",IF(AQ25=2,"Menor",IF(AQ25=3,"Moderado",IF(AQ25=4,"Mayor","Catastrófico"))))</f>
        <v>Menor</v>
      </c>
      <c r="AS25" s="443">
        <f>_xlfn.NUMBERVALUE(CONCATENATE(AO25,AQ25),"##")</f>
        <v>22</v>
      </c>
      <c r="AT25" s="446" t="str">
        <f>VLOOKUP(AS25,Datos!$I$37:$J$61,2,FALSE)</f>
        <v>MODERADO</v>
      </c>
      <c r="AU25" s="186" t="s">
        <v>501</v>
      </c>
      <c r="AV25" s="187" t="s">
        <v>502</v>
      </c>
      <c r="AW25" s="187" t="s">
        <v>373</v>
      </c>
      <c r="AX25" s="188" t="s">
        <v>104</v>
      </c>
      <c r="AY25" s="188" t="s">
        <v>105</v>
      </c>
      <c r="AZ25" s="188" t="s">
        <v>106</v>
      </c>
      <c r="BA25" s="188" t="s">
        <v>107</v>
      </c>
      <c r="BB25" s="185" t="s">
        <v>108</v>
      </c>
      <c r="BC25" s="349">
        <f>IF(AX25=Datos!$C$63,Datos!$C$73,IF(AX25=Datos!$C$64,Datos!$C$74,IF(AX25=Datos!$C$65,Datos!$C$75,"Revisar")))+IF(AY25=Datos!$D$63,Datos!$D$73,IF(AY25=Datos!$D$64,Datos!$D$74,"Revisar"))+IF(AZ25=Datos!$E$63,Datos!$E$73,IF(AZ25=Datos!$E$64,Datos!$E$74,"Revisar"))+IF(BB25=Datos!$G$63,Datos!$G$73,IF(BB25=Datos!$G$64,Datos!$G$74,IF(BB25=Datos!$G$65,Datos!$G$75,"Revisar")))</f>
        <v>0.65</v>
      </c>
      <c r="BD25" s="349">
        <f>IF(AX25=Datos!$C$65,BC25,0)</f>
        <v>0</v>
      </c>
      <c r="BE25" s="349">
        <f>IF(OR(AX25=Datos!$C$63,AX25=Datos!$C$64),BC25,0)</f>
        <v>0.65</v>
      </c>
      <c r="BF25" s="449">
        <f>IF(ROUND(AO25-SUM(BE25:BE28),0)&lt;=0,1,ROUND(AO25-SUM(BE25:BE28),0))</f>
        <v>1</v>
      </c>
      <c r="BG25" s="452" t="str">
        <f>IF(E25="Corrupción",(IF(BF25=1,"Rara Vez",IF(BF25=2,"Improbable",IF(BF25=3,"Posible",IF(BF25=4,"Probable","Seguro"))))),IF(BF25=1,"Muy Baja",IF(BF25=2,"Baja",IF(BF25=3,"Media",IF(BF25=4,"Alta","Muy Alta")))))</f>
        <v>Muy Baja</v>
      </c>
      <c r="BH25" s="449">
        <f>ROUND(AQ25-SUM(BD25:BD28),0)</f>
        <v>2</v>
      </c>
      <c r="BI25" s="449" t="str">
        <f>IF(BH25=1,"Insignificante",IF(BH25=2,"Menor",IF(BH25=3,"Moderado",IF(BH25=4,"Mayor","Catastrófico"))))</f>
        <v>Menor</v>
      </c>
      <c r="BJ25" s="453">
        <f>_xlfn.NUMBERVALUE(CONCATENATE(BF25,BH25),"##")</f>
        <v>12</v>
      </c>
      <c r="BK25" s="456" t="str">
        <f>+VLOOKUP(BJ25,Datos!$I$37:$J$65,2,FALSE)</f>
        <v>BAJO</v>
      </c>
      <c r="BL25" s="459" t="s">
        <v>122</v>
      </c>
      <c r="BM25" s="189"/>
      <c r="BN25" s="185"/>
      <c r="BO25" s="185"/>
      <c r="BP25" s="185"/>
      <c r="BQ25" s="190"/>
    </row>
    <row r="26" spans="1:69" s="353" customFormat="1" ht="201.75" customHeight="1" thickBot="1" x14ac:dyDescent="0.4">
      <c r="A26" s="472"/>
      <c r="B26" s="475"/>
      <c r="C26" s="460"/>
      <c r="D26" s="479"/>
      <c r="E26" s="460"/>
      <c r="F26" s="463"/>
      <c r="G26" s="463"/>
      <c r="H26" s="597"/>
      <c r="I26" s="482"/>
      <c r="J26" s="482"/>
      <c r="K26" s="485"/>
      <c r="L26" s="463"/>
      <c r="M26" s="463"/>
      <c r="N26" s="463"/>
      <c r="O26" s="463"/>
      <c r="P26" s="623"/>
      <c r="Q26" s="623"/>
      <c r="R26" s="623"/>
      <c r="S26" s="623"/>
      <c r="T26" s="623"/>
      <c r="U26" s="623"/>
      <c r="V26" s="623"/>
      <c r="W26" s="623"/>
      <c r="X26" s="623"/>
      <c r="Y26" s="623"/>
      <c r="Z26" s="623"/>
      <c r="AA26" s="623"/>
      <c r="AB26" s="623"/>
      <c r="AC26" s="623"/>
      <c r="AD26" s="623"/>
      <c r="AE26" s="623"/>
      <c r="AF26" s="623"/>
      <c r="AG26" s="623"/>
      <c r="AH26" s="623"/>
      <c r="AI26" s="626"/>
      <c r="AJ26" s="629"/>
      <c r="AK26" s="629"/>
      <c r="AL26" s="466"/>
      <c r="AM26" s="466"/>
      <c r="AN26" s="466"/>
      <c r="AO26" s="450"/>
      <c r="AP26" s="450"/>
      <c r="AQ26" s="450"/>
      <c r="AR26" s="441"/>
      <c r="AS26" s="444"/>
      <c r="AT26" s="447"/>
      <c r="AU26" s="244" t="s">
        <v>648</v>
      </c>
      <c r="AV26" s="193" t="s">
        <v>503</v>
      </c>
      <c r="AW26" s="193" t="s">
        <v>376</v>
      </c>
      <c r="AX26" s="194" t="s">
        <v>104</v>
      </c>
      <c r="AY26" s="194" t="s">
        <v>105</v>
      </c>
      <c r="AZ26" s="194" t="s">
        <v>106</v>
      </c>
      <c r="BA26" s="194" t="s">
        <v>107</v>
      </c>
      <c r="BB26" s="191" t="s">
        <v>108</v>
      </c>
      <c r="BC26" s="352">
        <f>IF(AX26=Datos!$C$63,Datos!$C$73,IF(AX26=Datos!$C$64,Datos!$C$74,IF(AX26=Datos!$C$65,Datos!$C$75,"Revisar")))+IF(AY26=Datos!$D$63,Datos!$D$73,IF(AY26=Datos!$D$64,Datos!$D$74,"Revisar"))+IF(AZ26=Datos!$E$63,Datos!$E$73,IF(AZ26=Datos!$E$64,Datos!$E$74,"Revisar"))+IF(BB26=Datos!$G$63,Datos!$G$73,IF(BB26=Datos!$G$64,Datos!$G$74,IF(BB26=Datos!$G$65,Datos!$G$75,"Revisar")))</f>
        <v>0.65</v>
      </c>
      <c r="BD26" s="352">
        <f>IF(AX26=Datos!$C$65,BC26,0)</f>
        <v>0</v>
      </c>
      <c r="BE26" s="352">
        <f>IF(OR(AX26=Datos!$C$63,AX26=Datos!$C$64),BC26,0)</f>
        <v>0.65</v>
      </c>
      <c r="BF26" s="450"/>
      <c r="BG26" s="450"/>
      <c r="BH26" s="450"/>
      <c r="BI26" s="450"/>
      <c r="BJ26" s="454"/>
      <c r="BK26" s="457"/>
      <c r="BL26" s="460"/>
      <c r="BM26" s="196"/>
      <c r="BN26" s="191"/>
      <c r="BO26" s="191"/>
      <c r="BP26" s="191"/>
      <c r="BQ26" s="197"/>
    </row>
    <row r="27" spans="1:69" s="353" customFormat="1" ht="186.75" customHeight="1" x14ac:dyDescent="0.35">
      <c r="A27" s="472"/>
      <c r="B27" s="475"/>
      <c r="C27" s="460"/>
      <c r="D27" s="479"/>
      <c r="E27" s="460"/>
      <c r="F27" s="463"/>
      <c r="G27" s="463"/>
      <c r="H27" s="597"/>
      <c r="I27" s="482"/>
      <c r="J27" s="482"/>
      <c r="K27" s="485"/>
      <c r="L27" s="463"/>
      <c r="M27" s="463"/>
      <c r="N27" s="463"/>
      <c r="O27" s="463"/>
      <c r="P27" s="623"/>
      <c r="Q27" s="623"/>
      <c r="R27" s="623"/>
      <c r="S27" s="623"/>
      <c r="T27" s="623"/>
      <c r="U27" s="623"/>
      <c r="V27" s="623"/>
      <c r="W27" s="623"/>
      <c r="X27" s="623"/>
      <c r="Y27" s="623"/>
      <c r="Z27" s="623"/>
      <c r="AA27" s="623"/>
      <c r="AB27" s="623"/>
      <c r="AC27" s="623"/>
      <c r="AD27" s="623"/>
      <c r="AE27" s="623"/>
      <c r="AF27" s="623"/>
      <c r="AG27" s="623"/>
      <c r="AH27" s="623"/>
      <c r="AI27" s="626"/>
      <c r="AJ27" s="629"/>
      <c r="AK27" s="629"/>
      <c r="AL27" s="466"/>
      <c r="AM27" s="466"/>
      <c r="AN27" s="466"/>
      <c r="AO27" s="450"/>
      <c r="AP27" s="450"/>
      <c r="AQ27" s="450"/>
      <c r="AR27" s="441"/>
      <c r="AS27" s="444"/>
      <c r="AT27" s="447"/>
      <c r="AU27" s="219" t="s">
        <v>377</v>
      </c>
      <c r="AV27" s="193" t="s">
        <v>503</v>
      </c>
      <c r="AW27" s="193" t="s">
        <v>378</v>
      </c>
      <c r="AX27" s="194" t="s">
        <v>104</v>
      </c>
      <c r="AY27" s="194" t="s">
        <v>105</v>
      </c>
      <c r="AZ27" s="194" t="s">
        <v>106</v>
      </c>
      <c r="BA27" s="194" t="s">
        <v>148</v>
      </c>
      <c r="BB27" s="191" t="s">
        <v>108</v>
      </c>
      <c r="BC27" s="352">
        <f>IF(AX27=Datos!$C$63,Datos!$C$73,IF(AX27=Datos!$C$64,Datos!$C$74,IF(AX27=Datos!$C$65,Datos!$C$75,"Revisar")))+IF(AY27=Datos!$D$63,Datos!$D$73,IF(AY27=Datos!$D$64,Datos!$D$74,"Revisar"))+IF(AZ27=Datos!$E$63,Datos!$E$73,IF(AZ27=Datos!$E$64,Datos!$E$74,"Revisar"))+IF(BB27=Datos!$G$63,Datos!$G$73,IF(BB27=Datos!$G$64,Datos!$G$74,IF(BB27=Datos!$G$65,Datos!$G$75,"Revisar")))</f>
        <v>0.65</v>
      </c>
      <c r="BD27" s="352">
        <f>IF(AX27=Datos!$C$65,BC27,0)</f>
        <v>0</v>
      </c>
      <c r="BE27" s="352">
        <f>IF(OR(AX27=Datos!$C$63,AX27=Datos!$C$64),BC27,0)</f>
        <v>0.65</v>
      </c>
      <c r="BF27" s="450"/>
      <c r="BG27" s="450"/>
      <c r="BH27" s="450"/>
      <c r="BI27" s="450"/>
      <c r="BJ27" s="454"/>
      <c r="BK27" s="457"/>
      <c r="BL27" s="460"/>
      <c r="BM27" s="354"/>
      <c r="BN27" s="354"/>
      <c r="BO27" s="354"/>
      <c r="BP27" s="354"/>
      <c r="BQ27" s="355"/>
    </row>
    <row r="28" spans="1:69" s="363" customFormat="1" ht="89.5" customHeight="1" thickBot="1" x14ac:dyDescent="0.4">
      <c r="A28" s="511"/>
      <c r="B28" s="512"/>
      <c r="C28" s="501"/>
      <c r="D28" s="513"/>
      <c r="E28" s="501"/>
      <c r="F28" s="510"/>
      <c r="G28" s="510"/>
      <c r="H28" s="597"/>
      <c r="I28" s="482"/>
      <c r="J28" s="482"/>
      <c r="K28" s="514"/>
      <c r="L28" s="510"/>
      <c r="M28" s="510"/>
      <c r="N28" s="510"/>
      <c r="O28" s="510"/>
      <c r="P28" s="624"/>
      <c r="Q28" s="624"/>
      <c r="R28" s="624"/>
      <c r="S28" s="624"/>
      <c r="T28" s="624"/>
      <c r="U28" s="624"/>
      <c r="V28" s="624"/>
      <c r="W28" s="624"/>
      <c r="X28" s="624"/>
      <c r="Y28" s="624"/>
      <c r="Z28" s="624"/>
      <c r="AA28" s="624"/>
      <c r="AB28" s="624"/>
      <c r="AC28" s="624"/>
      <c r="AD28" s="624"/>
      <c r="AE28" s="624"/>
      <c r="AF28" s="624"/>
      <c r="AG28" s="624"/>
      <c r="AH28" s="624"/>
      <c r="AI28" s="627"/>
      <c r="AJ28" s="630"/>
      <c r="AK28" s="630"/>
      <c r="AL28" s="505"/>
      <c r="AM28" s="505"/>
      <c r="AN28" s="505"/>
      <c r="AO28" s="507"/>
      <c r="AP28" s="507"/>
      <c r="AQ28" s="507"/>
      <c r="AR28" s="441"/>
      <c r="AS28" s="444"/>
      <c r="AT28" s="508"/>
      <c r="AU28" s="357"/>
      <c r="AV28" s="358"/>
      <c r="AW28" s="358"/>
      <c r="AX28" s="359"/>
      <c r="AY28" s="359"/>
      <c r="AZ28" s="359"/>
      <c r="BA28" s="359"/>
      <c r="BB28" s="356"/>
      <c r="BC28" s="360" t="e">
        <f>IF(AX28=Datos!$C$63,Datos!$C$73,IF(AX28=Datos!$C$64,Datos!$C$74,IF(AX28=Datos!$C$65,Datos!$C$75,"Revisar")))+IF(AY28=Datos!$D$63,Datos!$D$73,IF(AY28=Datos!$D$64,Datos!$D$74,"Revisar"))+IF(AZ28=Datos!$E$63,Datos!$E$73,IF(AZ28=Datos!$E$64,Datos!$E$74,"Revisar"))+IF(BB28=Datos!$G$63,Datos!$G$73,IF(BB28=Datos!$G$64,Datos!$G$74,IF(BB28=Datos!$G$65,Datos!$G$75,"Revisar")))</f>
        <v>#VALUE!</v>
      </c>
      <c r="BD28" s="360">
        <f>IF(AX28=Datos!$C$65,BC28,0)</f>
        <v>0</v>
      </c>
      <c r="BE28" s="360">
        <f>IF(OR(AX28=Datos!$C$63,AX28=Datos!$C$64),BC28,0)</f>
        <v>0</v>
      </c>
      <c r="BF28" s="507"/>
      <c r="BG28" s="507"/>
      <c r="BH28" s="507"/>
      <c r="BI28" s="507"/>
      <c r="BJ28" s="509"/>
      <c r="BK28" s="500"/>
      <c r="BL28" s="501"/>
      <c r="BM28" s="361"/>
      <c r="BN28" s="361"/>
      <c r="BO28" s="361"/>
      <c r="BP28" s="361"/>
      <c r="BQ28" s="362"/>
    </row>
    <row r="29" spans="1:69" s="367" customFormat="1" ht="208" customHeight="1" x14ac:dyDescent="0.3">
      <c r="A29" s="471">
        <v>4</v>
      </c>
      <c r="B29" s="474" t="s">
        <v>350</v>
      </c>
      <c r="C29" s="477" t="s">
        <v>351</v>
      </c>
      <c r="D29" s="478" t="s">
        <v>352</v>
      </c>
      <c r="E29" s="477" t="s">
        <v>2</v>
      </c>
      <c r="F29" s="462" t="s">
        <v>93</v>
      </c>
      <c r="G29" s="462" t="s">
        <v>94</v>
      </c>
      <c r="H29" s="462" t="s">
        <v>379</v>
      </c>
      <c r="I29" s="462" t="s">
        <v>380</v>
      </c>
      <c r="J29" s="462" t="s">
        <v>381</v>
      </c>
      <c r="K29" s="484" t="str">
        <f>CONCATENATE(H29," ",I29," ",J29)</f>
        <v xml:space="preserve">
Posibilidad de recibir o solicitar cualquier dádiva o beneficio a nombre propio o de terceros, en los procesos contractuales por el direccionamiento en las condiciones del proceso, para favorecer a terceros, debido a intereses particulares o al uso indebido de la función pública o de la información. </v>
      </c>
      <c r="L29" s="462" t="s">
        <v>98</v>
      </c>
      <c r="M29" s="462"/>
      <c r="N29" s="462"/>
      <c r="O29" s="462"/>
      <c r="P29" s="502" t="s">
        <v>158</v>
      </c>
      <c r="Q29" s="502" t="s">
        <v>158</v>
      </c>
      <c r="R29" s="502" t="s">
        <v>158</v>
      </c>
      <c r="S29" s="502" t="s">
        <v>158</v>
      </c>
      <c r="T29" s="502" t="s">
        <v>158</v>
      </c>
      <c r="U29" s="502" t="s">
        <v>158</v>
      </c>
      <c r="V29" s="502" t="s">
        <v>158</v>
      </c>
      <c r="W29" s="502" t="s">
        <v>158</v>
      </c>
      <c r="X29" s="502" t="s">
        <v>158</v>
      </c>
      <c r="Y29" s="502" t="s">
        <v>157</v>
      </c>
      <c r="Z29" s="502" t="s">
        <v>157</v>
      </c>
      <c r="AA29" s="502" t="s">
        <v>157</v>
      </c>
      <c r="AB29" s="502" t="s">
        <v>158</v>
      </c>
      <c r="AC29" s="502" t="s">
        <v>157</v>
      </c>
      <c r="AD29" s="502" t="s">
        <v>158</v>
      </c>
      <c r="AE29" s="502" t="s">
        <v>158</v>
      </c>
      <c r="AF29" s="502" t="s">
        <v>158</v>
      </c>
      <c r="AG29" s="502" t="s">
        <v>158</v>
      </c>
      <c r="AH29" s="502" t="s">
        <v>158</v>
      </c>
      <c r="AI29" s="636">
        <f>COUNTIF(P29:AH32,"Si")</f>
        <v>4</v>
      </c>
      <c r="AJ29" s="637">
        <f>IF((COUNTIF(O29:AH32,"Si"))&lt;=0,0,(IF((COUNTIF(O29:AH32,"Si"))&lt;=5,3,(IF(COUNTIF(O29:AH32,"Si")&lt;=11,4,5)))))</f>
        <v>3</v>
      </c>
      <c r="AK29" s="637" t="str">
        <f>IF((COUNTIF(O29:AH32,"Si"))&lt;=0,0,(IF((COUNTIF(O29:AH32,"Si"))&lt;=5,"MODERADO",(IF(COUNTIF(O29:AH32,"Si")&lt;=11,"ALTO","EXTREMO")))))</f>
        <v>MODERADO</v>
      </c>
      <c r="AL29" s="636"/>
      <c r="AM29" s="465" t="s">
        <v>159</v>
      </c>
      <c r="AN29" s="636">
        <f t="shared" ref="AN29" si="6">IF(AM29="Rara vez",1,(IF(AM29="Improbable",2,(IF(AM29="Posible",3,IF(AM29="Probable",4,IF(AM29="Seguro",5,"Revisar")))))))</f>
        <v>1</v>
      </c>
      <c r="AO29" s="638">
        <f t="shared" ref="AO29" si="7">IF(E29="Corrupción",AN29,IF(AL29&lt;=2,1,IF(AL29&lt;=24,2,IF(AL29&lt;=500,3,IF(AL29&lt;=5000,4,IF(AL29&gt;5000,5,"Revisar"))))))</f>
        <v>1</v>
      </c>
      <c r="AP29" s="638" t="str">
        <f t="shared" ref="AP29" si="8">IF(E29="Corrupción",(IF(AO29=1,"Rara Vez",IF(AO29=2,"Improbable",IF(AO29=3,"Posible",IF(AO29=4,"Probable",IF(AO29=5,"Seguro","Revisar")))))),IF(AO29=1,"Muy Baja",IF(AO29=2,"Baja",IF(AO29=3,"Media",IF(AO29=4,"Alta","Muy Alta")))))</f>
        <v>Rara Vez</v>
      </c>
      <c r="AQ29" s="638">
        <f>IF(E29="Corrupción",AJ29,(ROUND(((VLOOKUP(M29,Datos!$B$25:$C$29,2,FALSE)*Datos!$B$32)+(VLOOKUP(N29,Datos!$B$25:$C$29,2,FALSE)*Datos!$C$32)+(VLOOKUP(O29,Datos!$B$25:$C$29,2,FALSE)*Datos!$D$32))*5,0)))</f>
        <v>3</v>
      </c>
      <c r="AR29" s="638" t="str">
        <f>IF(AQ29=1,"Insignificante",IF(AQ29=2,"Menor",IF(AQ29=3,"Moderado",IF(AQ29=4,"Mayor","Catastrófico"))))</f>
        <v>Moderado</v>
      </c>
      <c r="AS29" s="639">
        <f>_xlfn.NUMBERVALUE(CONCATENATE(AO29,AQ29),"##")</f>
        <v>13</v>
      </c>
      <c r="AT29" s="642" t="str">
        <f>VLOOKUP(AS29,Datos!$I$37:$J$61,2,FALSE)</f>
        <v>MODERADO</v>
      </c>
      <c r="AU29" s="365" t="s">
        <v>382</v>
      </c>
      <c r="AV29" s="187" t="s">
        <v>504</v>
      </c>
      <c r="AW29" s="187" t="s">
        <v>384</v>
      </c>
      <c r="AX29" s="366" t="s">
        <v>104</v>
      </c>
      <c r="AY29" s="366" t="s">
        <v>105</v>
      </c>
      <c r="AZ29" s="366" t="s">
        <v>106</v>
      </c>
      <c r="BA29" s="366" t="s">
        <v>129</v>
      </c>
      <c r="BB29" s="364" t="s">
        <v>108</v>
      </c>
      <c r="BC29" s="145">
        <f>IF(AX29=Datos!$C$63,Datos!$C$73,IF(AX29=Datos!$C$64,Datos!$C$74,IF(AX29=Datos!$C$65,Datos!$C$75,"Revisar")))+IF(AY29=Datos!$D$63,Datos!$D$73,IF(AY29=Datos!$D$64,Datos!$D$74,"Revisar"))+IF(AZ29=Datos!$E$63,Datos!$E$73,IF(AZ29=Datos!$E$64,Datos!$E$74,"Revisar"))+IF(BB29=Datos!$G$63,Datos!$G$73,IF(BB29=Datos!$G$64,Datos!$G$74,IF(BB29=Datos!$G$65,Datos!$G$75,"Revisar")))</f>
        <v>0.65</v>
      </c>
      <c r="BD29" s="145">
        <f>IF(AX29=Datos!$C$65,BC29,0)</f>
        <v>0</v>
      </c>
      <c r="BE29" s="145">
        <f>IF(OR(AX29=Datos!$C$63,AX29=Datos!$C$64),BC29,0)</f>
        <v>0.65</v>
      </c>
      <c r="BF29" s="638">
        <f>IF(ROUND(AO29-SUM(BE29:BE32),0)&lt;=0,1,ROUND(AO29-SUM(BE29:BE32),0))</f>
        <v>1</v>
      </c>
      <c r="BG29" s="638" t="str">
        <f>IF(E29="Corrupción",(IF(BF29=1,"Rara Vez",IF(BF29=2,"Improbable",IF(BF29=3,"Posible",IF(BF29=4,"Probable","Seguro"))))),IF(BF29=1,"Muy Baja",IF(BF29=2,"Baja",IF(BF29=3,"Media",IF(BF29=4,"Alta","Muy Alta")))))</f>
        <v>Rara Vez</v>
      </c>
      <c r="BH29" s="638">
        <f>ROUND(AQ29-SUM(BD29:BD32),0)</f>
        <v>3</v>
      </c>
      <c r="BI29" s="638" t="str">
        <f>IF(BH29=1,"Insignificante",IF(BH29=2,"Menor",IF(BH29=3,"Moderado",IF(BH29=4,"Mayor","Catastrófico"))))</f>
        <v>Moderado</v>
      </c>
      <c r="BJ29" s="631">
        <f>_xlfn.NUMBERVALUE(CONCATENATE(BF29,BH29),"##")</f>
        <v>13</v>
      </c>
      <c r="BK29" s="632" t="str">
        <f>+VLOOKUP(BJ29,Datos!$I$37:$J$65,2,FALSE)</f>
        <v>MODERADO</v>
      </c>
      <c r="BL29" s="633" t="s">
        <v>109</v>
      </c>
      <c r="BM29" s="189" t="s">
        <v>505</v>
      </c>
      <c r="BN29" s="185" t="s">
        <v>386</v>
      </c>
      <c r="BO29" s="222">
        <v>45870</v>
      </c>
      <c r="BP29" s="222">
        <v>45961</v>
      </c>
      <c r="BQ29" s="190" t="s">
        <v>387</v>
      </c>
    </row>
    <row r="30" spans="1:69" s="371" customFormat="1" ht="184.5" customHeight="1" x14ac:dyDescent="0.35">
      <c r="A30" s="472"/>
      <c r="B30" s="475"/>
      <c r="C30" s="460"/>
      <c r="D30" s="479"/>
      <c r="E30" s="460"/>
      <c r="F30" s="463"/>
      <c r="G30" s="463"/>
      <c r="H30" s="463"/>
      <c r="I30" s="463"/>
      <c r="J30" s="463"/>
      <c r="K30" s="485"/>
      <c r="L30" s="463"/>
      <c r="M30" s="463"/>
      <c r="N30" s="463"/>
      <c r="O30" s="463"/>
      <c r="P30" s="503"/>
      <c r="Q30" s="503"/>
      <c r="R30" s="503"/>
      <c r="S30" s="503"/>
      <c r="T30" s="503"/>
      <c r="U30" s="503"/>
      <c r="V30" s="503"/>
      <c r="W30" s="503"/>
      <c r="X30" s="503"/>
      <c r="Y30" s="503"/>
      <c r="Z30" s="503"/>
      <c r="AA30" s="503"/>
      <c r="AB30" s="503"/>
      <c r="AC30" s="503"/>
      <c r="AD30" s="503"/>
      <c r="AE30" s="503"/>
      <c r="AF30" s="503"/>
      <c r="AG30" s="503"/>
      <c r="AH30" s="503"/>
      <c r="AI30" s="601"/>
      <c r="AJ30" s="604"/>
      <c r="AK30" s="604"/>
      <c r="AL30" s="601"/>
      <c r="AM30" s="466"/>
      <c r="AN30" s="601"/>
      <c r="AO30" s="607"/>
      <c r="AP30" s="607"/>
      <c r="AQ30" s="607"/>
      <c r="AR30" s="607"/>
      <c r="AS30" s="640"/>
      <c r="AT30" s="614"/>
      <c r="AU30" s="192"/>
      <c r="AV30" s="193"/>
      <c r="AW30" s="242"/>
      <c r="AX30" s="345"/>
      <c r="AY30" s="345"/>
      <c r="AZ30" s="345"/>
      <c r="BA30" s="345"/>
      <c r="BB30" s="344"/>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607"/>
      <c r="BG30" s="607"/>
      <c r="BH30" s="607"/>
      <c r="BI30" s="607"/>
      <c r="BJ30" s="617"/>
      <c r="BK30" s="620"/>
      <c r="BL30" s="634"/>
      <c r="BM30" s="368"/>
      <c r="BN30" s="369"/>
      <c r="BO30" s="369"/>
      <c r="BP30" s="369"/>
      <c r="BQ30" s="370"/>
    </row>
    <row r="31" spans="1:69" s="371" customFormat="1" ht="144.75" customHeight="1" x14ac:dyDescent="0.35">
      <c r="A31" s="472"/>
      <c r="B31" s="475"/>
      <c r="C31" s="460"/>
      <c r="D31" s="479"/>
      <c r="E31" s="460"/>
      <c r="F31" s="463"/>
      <c r="G31" s="463"/>
      <c r="H31" s="463"/>
      <c r="I31" s="463"/>
      <c r="J31" s="463"/>
      <c r="K31" s="485"/>
      <c r="L31" s="463"/>
      <c r="M31" s="463"/>
      <c r="N31" s="463"/>
      <c r="O31" s="463"/>
      <c r="P31" s="503"/>
      <c r="Q31" s="503"/>
      <c r="R31" s="503"/>
      <c r="S31" s="503"/>
      <c r="T31" s="503"/>
      <c r="U31" s="503"/>
      <c r="V31" s="503"/>
      <c r="W31" s="503"/>
      <c r="X31" s="503"/>
      <c r="Y31" s="503"/>
      <c r="Z31" s="503"/>
      <c r="AA31" s="503"/>
      <c r="AB31" s="503"/>
      <c r="AC31" s="503"/>
      <c r="AD31" s="503"/>
      <c r="AE31" s="503"/>
      <c r="AF31" s="503"/>
      <c r="AG31" s="503"/>
      <c r="AH31" s="503"/>
      <c r="AI31" s="601"/>
      <c r="AJ31" s="604"/>
      <c r="AK31" s="604"/>
      <c r="AL31" s="601"/>
      <c r="AM31" s="466"/>
      <c r="AN31" s="601"/>
      <c r="AO31" s="607"/>
      <c r="AP31" s="607"/>
      <c r="AQ31" s="607"/>
      <c r="AR31" s="607"/>
      <c r="AS31" s="640"/>
      <c r="AT31" s="614"/>
      <c r="AU31" s="192"/>
      <c r="AV31" s="193"/>
      <c r="AW31" s="242"/>
      <c r="AX31" s="345"/>
      <c r="AY31" s="345"/>
      <c r="AZ31" s="345"/>
      <c r="BA31" s="345"/>
      <c r="BB31" s="344"/>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607"/>
      <c r="BG31" s="607"/>
      <c r="BH31" s="607"/>
      <c r="BI31" s="607"/>
      <c r="BJ31" s="617"/>
      <c r="BK31" s="620"/>
      <c r="BL31" s="634"/>
      <c r="BM31" s="372"/>
      <c r="BN31" s="372"/>
      <c r="BO31" s="372"/>
      <c r="BP31" s="372"/>
      <c r="BQ31" s="373"/>
    </row>
    <row r="32" spans="1:69" s="371" customFormat="1" ht="41.15" customHeight="1" thickBot="1" x14ac:dyDescent="0.4">
      <c r="A32" s="473"/>
      <c r="B32" s="476"/>
      <c r="C32" s="461"/>
      <c r="D32" s="480"/>
      <c r="E32" s="461"/>
      <c r="F32" s="464"/>
      <c r="G32" s="464"/>
      <c r="H32" s="464"/>
      <c r="I32" s="464"/>
      <c r="J32" s="464"/>
      <c r="K32" s="486"/>
      <c r="L32" s="464"/>
      <c r="M32" s="464"/>
      <c r="N32" s="464"/>
      <c r="O32" s="464"/>
      <c r="P32" s="504"/>
      <c r="Q32" s="504"/>
      <c r="R32" s="504"/>
      <c r="S32" s="504"/>
      <c r="T32" s="504"/>
      <c r="U32" s="504"/>
      <c r="V32" s="504"/>
      <c r="W32" s="504"/>
      <c r="X32" s="504"/>
      <c r="Y32" s="504"/>
      <c r="Z32" s="504"/>
      <c r="AA32" s="504"/>
      <c r="AB32" s="504"/>
      <c r="AC32" s="504"/>
      <c r="AD32" s="504"/>
      <c r="AE32" s="504"/>
      <c r="AF32" s="504"/>
      <c r="AG32" s="504"/>
      <c r="AH32" s="504"/>
      <c r="AI32" s="602"/>
      <c r="AJ32" s="605"/>
      <c r="AK32" s="605"/>
      <c r="AL32" s="602"/>
      <c r="AM32" s="467"/>
      <c r="AN32" s="602"/>
      <c r="AO32" s="608"/>
      <c r="AP32" s="608"/>
      <c r="AQ32" s="608"/>
      <c r="AR32" s="608"/>
      <c r="AS32" s="641"/>
      <c r="AT32" s="615"/>
      <c r="AU32" s="203"/>
      <c r="AV32" s="347"/>
      <c r="AW32" s="347"/>
      <c r="AX32" s="348"/>
      <c r="AY32" s="348"/>
      <c r="AZ32" s="348"/>
      <c r="BA32" s="348"/>
      <c r="BB32" s="346"/>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608"/>
      <c r="BG32" s="608"/>
      <c r="BH32" s="608"/>
      <c r="BI32" s="608"/>
      <c r="BJ32" s="618"/>
      <c r="BK32" s="621"/>
      <c r="BL32" s="635"/>
      <c r="BM32" s="374"/>
      <c r="BN32" s="374"/>
      <c r="BO32" s="374"/>
      <c r="BP32" s="374"/>
      <c r="BQ32" s="375"/>
    </row>
    <row r="33" spans="1:69" s="377" customFormat="1" ht="93" x14ac:dyDescent="0.3">
      <c r="A33" s="648">
        <v>5</v>
      </c>
      <c r="B33" s="494" t="s">
        <v>350</v>
      </c>
      <c r="C33" s="459" t="s">
        <v>351</v>
      </c>
      <c r="D33" s="495" t="s">
        <v>352</v>
      </c>
      <c r="E33" s="459" t="s">
        <v>5</v>
      </c>
      <c r="F33" s="488" t="s">
        <v>93</v>
      </c>
      <c r="G33" s="482" t="s">
        <v>94</v>
      </c>
      <c r="H33" s="482" t="s">
        <v>167</v>
      </c>
      <c r="I33" s="482" t="s">
        <v>236</v>
      </c>
      <c r="J33" s="482" t="s">
        <v>388</v>
      </c>
      <c r="K33" s="496" t="str">
        <f>CONCATENATE(H33," ",I33," ",J33)</f>
        <v>Posibilidad de afectación operacional por fuga de conocimiento de la entidad debido a falta de articulación del procedimiento de gestión del conocimiento con otros procedimientos asociados a la desvinculación de los contratistas</v>
      </c>
      <c r="L33" s="488" t="s">
        <v>98</v>
      </c>
      <c r="M33" s="488" t="s">
        <v>99</v>
      </c>
      <c r="N33" s="488" t="s">
        <v>116</v>
      </c>
      <c r="O33" s="488" t="s">
        <v>99</v>
      </c>
      <c r="P33" s="488"/>
      <c r="Q33" s="482"/>
      <c r="R33" s="482"/>
      <c r="S33" s="482"/>
      <c r="T33" s="482"/>
      <c r="U33" s="482"/>
      <c r="V33" s="482"/>
      <c r="W33" s="482"/>
      <c r="X33" s="488"/>
      <c r="Y33" s="488"/>
      <c r="Z33" s="488"/>
      <c r="AA33" s="488"/>
      <c r="AB33" s="488"/>
      <c r="AC33" s="488"/>
      <c r="AD33" s="488"/>
      <c r="AE33" s="488"/>
      <c r="AF33" s="488"/>
      <c r="AG33" s="488"/>
      <c r="AH33" s="488"/>
      <c r="AI33" s="489"/>
      <c r="AJ33" s="490"/>
      <c r="AK33" s="490"/>
      <c r="AL33" s="489">
        <v>130</v>
      </c>
      <c r="AM33" s="489"/>
      <c r="AN33" s="489"/>
      <c r="AO33" s="449">
        <f t="shared" ref="AO33" si="9">IF(E33="Corrupción",AN33,IF(AL33&lt;=2,1,IF(AL33&lt;=24,2,IF(AL33&lt;=500,3,IF(AL33&lt;=5000,4,IF(AL33&gt;5000,5,"Revisar"))))))</f>
        <v>3</v>
      </c>
      <c r="AP33" s="449" t="str">
        <f t="shared" ref="AP33" si="10">IF(E33="Corrupción",(IF(AO33=1,"Rara Vez",IF(AO33=2,"Improbable",IF(AO33=3,"Posible",IF(AO33=4,"Probable",IF(AO33=5,"Seguro","Revisar")))))),IF(AO33=1,"Muy Baja",IF(AO33=2,"Baja",IF(AO33=3,"Media",IF(AO33=4,"Alta","Muy Alta")))))</f>
        <v>Media</v>
      </c>
      <c r="AQ33" s="449">
        <f>IF(E33="Corrupción",AJ33,(ROUND(((VLOOKUP(M33,Datos!$B$25:$C$29,2,FALSE)*Datos!$B$32)+(VLOOKUP(N33,Datos!$B$25:$C$29,2,FALSE)*Datos!$C$32)+(VLOOKUP(O33,Datos!$B$25:$C$29,2,FALSE)*Datos!$D$32))*5,0)))</f>
        <v>2</v>
      </c>
      <c r="AR33" s="441" t="str">
        <f>IF(AQ33=1,"Insignificante",IF(AQ33=2,"Menor",IF(AQ33=3,"Moderado",IF(AQ33=4,"Mayor","Catastrófico"))))</f>
        <v>Menor</v>
      </c>
      <c r="AS33" s="444">
        <f>_xlfn.NUMBERVALUE(CONCATENATE(AO33,AQ33),"##")</f>
        <v>32</v>
      </c>
      <c r="AT33" s="487" t="str">
        <f>VLOOKUP(AS33,Datos!$I$37:$J$61,2,FALSE)</f>
        <v>MODERADO</v>
      </c>
      <c r="AU33" s="215" t="s">
        <v>389</v>
      </c>
      <c r="AV33" s="216" t="s">
        <v>390</v>
      </c>
      <c r="AW33" s="216" t="s">
        <v>391</v>
      </c>
      <c r="AX33" s="217" t="s">
        <v>120</v>
      </c>
      <c r="AY33" s="217" t="s">
        <v>105</v>
      </c>
      <c r="AZ33" s="217" t="s">
        <v>106</v>
      </c>
      <c r="BA33" s="217" t="s">
        <v>107</v>
      </c>
      <c r="BB33" s="214" t="s">
        <v>108</v>
      </c>
      <c r="BC33" s="376">
        <f>IF(AX33=Datos!$C$63,Datos!$C$73,IF(AX33=Datos!$C$64,Datos!$C$74,IF(AX33=Datos!$C$65,Datos!$C$75,"Revisar")))+IF(AY33=Datos!$D$63,Datos!$D$73,IF(AY33=Datos!$D$64,Datos!$D$74,"Revisar"))+IF(AZ33=Datos!$E$63,Datos!$E$73,IF(AZ33=Datos!$E$64,Datos!$E$74,"Revisar"))+IF(BB33=Datos!$G$63,Datos!$G$73,IF(BB33=Datos!$G$64,Datos!$G$74,IF(BB33=Datos!$G$65,Datos!$G$75,"Revisar")))</f>
        <v>0.54999999999999993</v>
      </c>
      <c r="BD33" s="376">
        <f>IF(AX33=Datos!$C$65,BC33,0)</f>
        <v>0</v>
      </c>
      <c r="BE33" s="376">
        <f>IF(OR(AX33=Datos!$C$63,AX33=Datos!$C$64),BC33,0)</f>
        <v>0.54999999999999993</v>
      </c>
      <c r="BF33" s="449">
        <f>IF(ROUND(AO33-SUM(BE33:BE36),0)&lt;=0,1,ROUND(AO33-SUM(BE33:BE36),0))</f>
        <v>2</v>
      </c>
      <c r="BG33" s="449" t="str">
        <f>IF(E33="Corrupción",(IF(BF33=1,"Rara Vez",IF(BF33=2,"Improbable",IF(BF33=3,"Posible",IF(BF33=4,"Probable","Seguro"))))),IF(BF33=1,"Muy Baja",IF(BF33=2,"Baja",IF(BF33=3,"Media",IF(BF33=4,"Alta","Muy Alta")))))</f>
        <v>Baja</v>
      </c>
      <c r="BH33" s="449">
        <f>ROUND(AQ33-SUM(BD33:BD36),0)</f>
        <v>2</v>
      </c>
      <c r="BI33" s="449" t="str">
        <f>IF(BH33=1,"Insignificante",IF(BH33=2,"Menor",IF(BH33=3,"Moderado",IF(BH33=4,"Mayor","Catastrófico"))))</f>
        <v>Menor</v>
      </c>
      <c r="BJ33" s="453">
        <f>_xlfn.NUMBERVALUE(CONCATENATE(BF33,BH33),"##")</f>
        <v>22</v>
      </c>
      <c r="BK33" s="456" t="str">
        <f>+VLOOKUP(BJ33,Datos!$I$37:$J$65,2,FALSE)</f>
        <v>MODERADO</v>
      </c>
      <c r="BL33" s="459" t="s">
        <v>109</v>
      </c>
      <c r="BM33" s="231" t="s">
        <v>392</v>
      </c>
      <c r="BN33" s="214" t="s">
        <v>393</v>
      </c>
      <c r="BO33" s="223">
        <v>45901</v>
      </c>
      <c r="BP33" s="223">
        <v>45991</v>
      </c>
      <c r="BQ33" s="232" t="s">
        <v>394</v>
      </c>
    </row>
    <row r="34" spans="1:69" s="363" customFormat="1" ht="15.5" x14ac:dyDescent="0.35">
      <c r="A34" s="472"/>
      <c r="B34" s="475"/>
      <c r="C34" s="460"/>
      <c r="D34" s="479"/>
      <c r="E34" s="460"/>
      <c r="F34" s="463"/>
      <c r="G34" s="482"/>
      <c r="H34" s="482"/>
      <c r="I34" s="482"/>
      <c r="J34" s="482"/>
      <c r="K34" s="485"/>
      <c r="L34" s="463"/>
      <c r="M34" s="463"/>
      <c r="N34" s="463"/>
      <c r="O34" s="463"/>
      <c r="P34" s="463"/>
      <c r="Q34" s="482"/>
      <c r="R34" s="482"/>
      <c r="S34" s="482"/>
      <c r="T34" s="482"/>
      <c r="U34" s="482"/>
      <c r="V34" s="482"/>
      <c r="W34" s="482"/>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378"/>
      <c r="AV34" s="379"/>
      <c r="AW34" s="379"/>
      <c r="AX34" s="380"/>
      <c r="AY34" s="380"/>
      <c r="AZ34" s="380"/>
      <c r="BA34" s="380"/>
      <c r="BB34" s="351"/>
      <c r="BC34" s="381" t="e">
        <f>IF(AX34=Datos!$C$63,Datos!$C$73,IF(AX34=Datos!$C$64,Datos!$C$74,IF(AX34=Datos!$C$65,Datos!$C$75,"Revisar")))+IF(AY34=Datos!$D$63,Datos!$D$73,IF(AY34=Datos!$D$64,Datos!$D$74,"Revisar"))+IF(AZ34=Datos!$E$63,Datos!$E$73,IF(AZ34=Datos!$E$64,Datos!$E$74,"Revisar"))+IF(BB34=Datos!$G$63,Datos!$G$73,IF(BB34=Datos!$G$64,Datos!$G$74,IF(BB34=Datos!$G$65,Datos!$G$75,"Revisar")))</f>
        <v>#VALUE!</v>
      </c>
      <c r="BD34" s="381">
        <f>IF(AX34=Datos!$C$65,BC34,0)</f>
        <v>0</v>
      </c>
      <c r="BE34" s="381">
        <f>IF(OR(AX34=Datos!$C$63,AX34=Datos!$C$64),BC34,0)</f>
        <v>0</v>
      </c>
      <c r="BF34" s="450"/>
      <c r="BG34" s="450"/>
      <c r="BH34" s="450"/>
      <c r="BI34" s="450"/>
      <c r="BJ34" s="454"/>
      <c r="BK34" s="457"/>
      <c r="BL34" s="460"/>
      <c r="BM34" s="382"/>
      <c r="BN34" s="351"/>
      <c r="BO34" s="351"/>
      <c r="BP34" s="351"/>
      <c r="BQ34" s="383"/>
    </row>
    <row r="35" spans="1:69" ht="15.5" x14ac:dyDescent="0.35">
      <c r="A35" s="472"/>
      <c r="B35" s="475"/>
      <c r="C35" s="460"/>
      <c r="D35" s="479"/>
      <c r="E35" s="460"/>
      <c r="F35" s="463"/>
      <c r="G35" s="482"/>
      <c r="H35" s="482"/>
      <c r="I35" s="482"/>
      <c r="J35" s="482"/>
      <c r="K35" s="485"/>
      <c r="L35" s="463"/>
      <c r="M35" s="463"/>
      <c r="N35" s="463"/>
      <c r="O35" s="463"/>
      <c r="P35" s="463"/>
      <c r="Q35" s="482"/>
      <c r="R35" s="482"/>
      <c r="S35" s="482"/>
      <c r="T35" s="482"/>
      <c r="U35" s="482"/>
      <c r="V35" s="482"/>
      <c r="W35" s="482"/>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429"/>
      <c r="AV35" s="430"/>
      <c r="AW35" s="430"/>
      <c r="AX35" s="431"/>
      <c r="AY35" s="431"/>
      <c r="AZ35" s="431"/>
      <c r="BA35" s="431"/>
      <c r="BB35" s="369"/>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16" thickBot="1" x14ac:dyDescent="0.4">
      <c r="A36" s="473"/>
      <c r="B36" s="476"/>
      <c r="C36" s="461"/>
      <c r="D36" s="480"/>
      <c r="E36" s="461"/>
      <c r="F36" s="464"/>
      <c r="G36" s="483"/>
      <c r="H36" s="483"/>
      <c r="I36" s="483"/>
      <c r="J36" s="483"/>
      <c r="K36" s="486"/>
      <c r="L36" s="464"/>
      <c r="M36" s="464"/>
      <c r="N36" s="464"/>
      <c r="O36" s="464"/>
      <c r="P36" s="464"/>
      <c r="Q36" s="483"/>
      <c r="R36" s="483"/>
      <c r="S36" s="483"/>
      <c r="T36" s="483"/>
      <c r="U36" s="483"/>
      <c r="V36" s="483"/>
      <c r="W36" s="483"/>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432"/>
      <c r="AV36" s="204"/>
      <c r="AW36" s="204"/>
      <c r="AX36" s="433"/>
      <c r="AY36" s="433"/>
      <c r="AZ36" s="433"/>
      <c r="BA36" s="433"/>
      <c r="BB36" s="434"/>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392" customFormat="1" ht="81" hidden="1" customHeight="1" thickBot="1" x14ac:dyDescent="0.35">
      <c r="A37" s="692"/>
      <c r="B37" s="695"/>
      <c r="C37" s="698"/>
      <c r="D37" s="701"/>
      <c r="E37" s="698"/>
      <c r="F37" s="704"/>
      <c r="G37" s="704"/>
      <c r="H37" s="707"/>
      <c r="I37" s="707"/>
      <c r="J37" s="707"/>
      <c r="K37" s="710" t="str">
        <f>CONCATENATE(H37," ",I37," ",J37)</f>
        <v xml:space="preserve">  </v>
      </c>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16">
        <f>COUNTIF(P37:AH40,"Si")</f>
        <v>0</v>
      </c>
      <c r="AJ37" s="713">
        <f>IF((COUNTIF(O37:AH40,"Si"))&lt;=0,0,(IF((COUNTIF(O37:AH40,"Si"))&lt;=5,3,(IF(COUNTIF(O37:AH40,"Si")&lt;=11,4,5)))))</f>
        <v>0</v>
      </c>
      <c r="AK37" s="713">
        <f>IF((COUNTIF(O37:AH40,"Si"))&lt;=0,0,(IF((COUNTIF(O37:AH40,"Si"))&lt;=5,"MODERADO",(IF(COUNTIF(O37:AH40,"Si")&lt;=11,"ALTO","EXTREMO")))))</f>
        <v>0</v>
      </c>
      <c r="AL37" s="716"/>
      <c r="AM37" s="716"/>
      <c r="AN37" s="716" t="str">
        <f t="shared" ref="AN37" si="11">IF(AM37="Rara vez",1,(IF(AM37="Improbable",2,(IF(AM37="Posible",3,IF(AM37="Probable",4,IF(AM37="Seguro",5,"Revisar")))))))</f>
        <v>Revisar</v>
      </c>
      <c r="AO37" s="719">
        <f t="shared" ref="AO37" si="12">IF(E37="Corrupción",AN37,IF(AL37&lt;=2,1,IF(AL37&lt;=24,2,IF(AL37&lt;=500,3,IF(AL37&lt;=5000,4,IF(AL37&gt;5000,5,"Revisar"))))))</f>
        <v>1</v>
      </c>
      <c r="AP37" s="719" t="str">
        <f t="shared" ref="AP37" si="13">IF(E37="Corrupción",(IF(AO37=1,"Rara Vez",IF(AO37=2,"Improbable",IF(AO37=3,"Posible",IF(AO37=4,"Probable",IF(AO37=5,"Seguro","Revisar")))))),IF(AO37=1,"Muy Baja",IF(AO37=2,"Baja",IF(AO37=3,"Media",IF(AO37=4,"Alta","Muy Alta")))))</f>
        <v>Muy Baja</v>
      </c>
      <c r="AQ37" s="719" t="e">
        <f>IF(E37="Corrupción",AJ37,(ROUND(((VLOOKUP(M37,Datos!$B$25:$C$29,2,FALSE)*Datos!$B$32)+(VLOOKUP(N37,Datos!$B$25:$C$29,2,FALSE)*Datos!$C$32)+(VLOOKUP(O37,Datos!$B$25:$C$29,2,FALSE)*Datos!$D$32))*5,0)))</f>
        <v>#N/A</v>
      </c>
      <c r="AR37" s="730" t="e">
        <f>IF(AQ37=1,"Insignificante",IF(AQ37=2,"Menor",IF(AQ37=3,"Moderado",IF(AQ37=4,"Mayor","Catastrófico"))))</f>
        <v>#N/A</v>
      </c>
      <c r="AS37" s="733" t="e">
        <f>_xlfn.NUMBERVALUE(CONCATENATE(AO37,AQ37),"##")</f>
        <v>#N/A</v>
      </c>
      <c r="AT37" s="736" t="e">
        <f>VLOOKUP(AS37,Datos!$I$37:$J$61,2,FALSE)</f>
        <v>#N/A</v>
      </c>
      <c r="AU37" s="385"/>
      <c r="AV37" s="386"/>
      <c r="AW37" s="387"/>
      <c r="AX37" s="388"/>
      <c r="AY37" s="388"/>
      <c r="AZ37" s="388"/>
      <c r="BA37" s="388"/>
      <c r="BB37" s="384"/>
      <c r="BC37" s="389" t="e">
        <f>IF(AX37=Datos!$C$63,Datos!$C$73,IF(AX37=Datos!$C$64,Datos!$C$74,IF(AX37=Datos!$C$65,Datos!$C$75,"Revisar")))+IF(AY37=Datos!$D$63,Datos!$D$73,IF(AY37=Datos!$D$64,Datos!$D$74,"Revisar"))+IF(AZ37=Datos!$E$63,Datos!$E$73,IF(AZ37=Datos!$E$64,Datos!$E$74,"Revisar"))+IF(BB37=Datos!$G$63,Datos!$G$73,IF(BB37=Datos!$G$64,Datos!$G$74,IF(BB37=Datos!$G$65,Datos!$G$75,"Revisar")))</f>
        <v>#VALUE!</v>
      </c>
      <c r="BD37" s="389">
        <f>IF(AX37=Datos!$C$65,BC37,0)</f>
        <v>0</v>
      </c>
      <c r="BE37" s="389">
        <f>IF(OR(AX37=Datos!$C$63,AX37=Datos!$C$64),BC37,0)</f>
        <v>0</v>
      </c>
      <c r="BF37" s="730">
        <f>IF(ROUND(AO37-SUM(BE37:BE40),0)&lt;=0,1,ROUND(AO37-SUM(BE37:BE40),0))</f>
        <v>1</v>
      </c>
      <c r="BG37" s="719" t="str">
        <f>IF(E37="Corrupción",(IF(BF37=1,"Rara Vez",IF(BF37=2,"Improbable",IF(BF37=3,"Posible",IF(BF37=4,"Probable","Seguro"))))),IF(BF37=1,"Muy Baja",IF(BF37=2,"Baja",IF(BF37=3,"Media",IF(BF37=4,"Alta","Muy Alta")))))</f>
        <v>Muy Baja</v>
      </c>
      <c r="BH37" s="722" t="e">
        <f>ROUND(AQ37-SUM(BD37:BD40),0)</f>
        <v>#N/A</v>
      </c>
      <c r="BI37" s="722" t="e">
        <f>IF(BH37=1,"Insignificante",IF(BH37=2,"Menor",IF(BH37=3,"Moderado",IF(BH37=4,"Mayor","Catastrófico"))))</f>
        <v>#N/A</v>
      </c>
      <c r="BJ37" s="723" t="e">
        <f>_xlfn.NUMBERVALUE(CONCATENATE(BF37,BH37),"##")</f>
        <v>#N/A</v>
      </c>
      <c r="BK37" s="726" t="e">
        <f>+VLOOKUP(BJ37,Datos!$I$37:$J$65,2,FALSE)</f>
        <v>#N/A</v>
      </c>
      <c r="BL37" s="729"/>
      <c r="BM37" s="390"/>
      <c r="BN37" s="384"/>
      <c r="BO37" s="384"/>
      <c r="BP37" s="384"/>
      <c r="BQ37" s="391"/>
    </row>
    <row r="38" spans="1:69" s="399" customFormat="1" ht="78" hidden="1" customHeight="1" thickBot="1" x14ac:dyDescent="0.4">
      <c r="A38" s="693"/>
      <c r="B38" s="696"/>
      <c r="C38" s="699"/>
      <c r="D38" s="702"/>
      <c r="E38" s="699"/>
      <c r="F38" s="705"/>
      <c r="G38" s="705"/>
      <c r="H38" s="708"/>
      <c r="I38" s="708"/>
      <c r="J38" s="708"/>
      <c r="K38" s="711"/>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5"/>
      <c r="AI38" s="717"/>
      <c r="AJ38" s="714"/>
      <c r="AK38" s="714"/>
      <c r="AL38" s="717"/>
      <c r="AM38" s="717"/>
      <c r="AN38" s="717"/>
      <c r="AO38" s="720"/>
      <c r="AP38" s="720"/>
      <c r="AQ38" s="720"/>
      <c r="AR38" s="731"/>
      <c r="AS38" s="734"/>
      <c r="AT38" s="737"/>
      <c r="AU38" s="394"/>
      <c r="AV38" s="386"/>
      <c r="AW38" s="386"/>
      <c r="AX38" s="395"/>
      <c r="AY38" s="388"/>
      <c r="AZ38" s="388"/>
      <c r="BA38" s="388"/>
      <c r="BB38" s="384"/>
      <c r="BC38" s="396" t="e">
        <f>IF(AX38=Datos!$C$63,Datos!$C$73,IF(AX38=Datos!$C$64,Datos!$C$74,IF(AX38=Datos!$C$65,Datos!$C$75,"Revisar")))+IF(AY38=Datos!$D$63,Datos!$D$73,IF(AY38=Datos!$D$64,Datos!$D$74,"Revisar"))+IF(AZ38=Datos!$E$63,Datos!$E$73,IF(AZ38=Datos!$E$64,Datos!$E$74,"Revisar"))+IF(BB38=Datos!$G$63,Datos!$G$73,IF(BB38=Datos!$G$64,Datos!$G$74,IF(BB38=Datos!$G$65,Datos!$G$75,"Revisar")))</f>
        <v>#VALUE!</v>
      </c>
      <c r="BD38" s="396">
        <f>IF(AX38=Datos!$C$65,BC38,0)</f>
        <v>0</v>
      </c>
      <c r="BE38" s="396">
        <f>IF(OR(AX38=Datos!$C$63,AX38=Datos!$C$64),BC38,0)</f>
        <v>0</v>
      </c>
      <c r="BF38" s="731"/>
      <c r="BG38" s="720"/>
      <c r="BH38" s="720"/>
      <c r="BI38" s="720"/>
      <c r="BJ38" s="724"/>
      <c r="BK38" s="727"/>
      <c r="BL38" s="699"/>
      <c r="BM38" s="397"/>
      <c r="BN38" s="393"/>
      <c r="BO38" s="393"/>
      <c r="BP38" s="393"/>
      <c r="BQ38" s="398"/>
    </row>
    <row r="39" spans="1:69" s="399" customFormat="1" ht="83.25" hidden="1" customHeight="1" x14ac:dyDescent="0.35">
      <c r="A39" s="693"/>
      <c r="B39" s="696"/>
      <c r="C39" s="699"/>
      <c r="D39" s="702"/>
      <c r="E39" s="699"/>
      <c r="F39" s="705"/>
      <c r="G39" s="705"/>
      <c r="H39" s="708"/>
      <c r="I39" s="708"/>
      <c r="J39" s="708"/>
      <c r="K39" s="711"/>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17"/>
      <c r="AJ39" s="714"/>
      <c r="AK39" s="714"/>
      <c r="AL39" s="717"/>
      <c r="AM39" s="717"/>
      <c r="AN39" s="717"/>
      <c r="AO39" s="720"/>
      <c r="AP39" s="720"/>
      <c r="AQ39" s="720"/>
      <c r="AR39" s="731"/>
      <c r="AS39" s="734"/>
      <c r="AT39" s="737"/>
      <c r="AU39" s="400"/>
      <c r="AV39" s="386"/>
      <c r="AW39" s="386"/>
      <c r="AX39" s="395"/>
      <c r="AY39" s="388"/>
      <c r="AZ39" s="388"/>
      <c r="BA39" s="388"/>
      <c r="BB39" s="384"/>
      <c r="BC39" s="396" t="e">
        <f>IF(AX39=Datos!$C$63,Datos!$C$73,IF(AX39=Datos!$C$64,Datos!$C$74,IF(AX39=Datos!$C$65,Datos!$C$75,"Revisar")))+IF(AY39=Datos!$D$63,Datos!$D$73,IF(AY39=Datos!$D$64,Datos!$D$74,"Revisar"))+IF(AZ39=Datos!$E$63,Datos!$E$73,IF(AZ39=Datos!$E$64,Datos!$E$74,"Revisar"))+IF(BB39=Datos!$G$63,Datos!$G$73,IF(BB39=Datos!$G$64,Datos!$G$74,IF(BB39=Datos!$G$65,Datos!$G$75,"Revisar")))</f>
        <v>#VALUE!</v>
      </c>
      <c r="BD39" s="396">
        <f>IF(AX39=Datos!$C$65,BC39,0)</f>
        <v>0</v>
      </c>
      <c r="BE39" s="396">
        <f>IF(OR(AX39=Datos!$C$63,AX39=Datos!$C$64),BC39,0)</f>
        <v>0</v>
      </c>
      <c r="BF39" s="731"/>
      <c r="BG39" s="720"/>
      <c r="BH39" s="720"/>
      <c r="BI39" s="720"/>
      <c r="BJ39" s="724"/>
      <c r="BK39" s="727"/>
      <c r="BL39" s="699"/>
      <c r="BM39" s="401"/>
      <c r="BN39" s="401"/>
      <c r="BO39" s="401"/>
      <c r="BP39" s="401"/>
      <c r="BQ39" s="402"/>
    </row>
    <row r="40" spans="1:69" s="399" customFormat="1" ht="96" hidden="1" customHeight="1" thickBot="1" x14ac:dyDescent="0.4">
      <c r="A40" s="694"/>
      <c r="B40" s="697"/>
      <c r="C40" s="700"/>
      <c r="D40" s="703"/>
      <c r="E40" s="700"/>
      <c r="F40" s="706"/>
      <c r="G40" s="706"/>
      <c r="H40" s="709"/>
      <c r="I40" s="709"/>
      <c r="J40" s="709"/>
      <c r="K40" s="712"/>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18"/>
      <c r="AJ40" s="715"/>
      <c r="AK40" s="715"/>
      <c r="AL40" s="718"/>
      <c r="AM40" s="718"/>
      <c r="AN40" s="718"/>
      <c r="AO40" s="721"/>
      <c r="AP40" s="721"/>
      <c r="AQ40" s="721"/>
      <c r="AR40" s="732"/>
      <c r="AS40" s="735"/>
      <c r="AT40" s="738"/>
      <c r="AU40" s="404"/>
      <c r="AV40" s="405"/>
      <c r="AW40" s="405"/>
      <c r="AX40" s="406"/>
      <c r="AY40" s="406"/>
      <c r="AZ40" s="406"/>
      <c r="BA40" s="406"/>
      <c r="BB40" s="403"/>
      <c r="BC40" s="407" t="e">
        <f>IF(AX40=Datos!$C$63,Datos!$C$73,IF(AX40=Datos!$C$64,Datos!$C$74,IF(AX40=Datos!$C$65,Datos!$C$75,"Revisar")))+IF(AY40=Datos!$D$63,Datos!$D$73,IF(AY40=Datos!$D$64,Datos!$D$74,"Revisar"))+IF(AZ40=Datos!$E$63,Datos!$E$73,IF(AZ40=Datos!$E$64,Datos!$E$74,"Revisar"))+IF(BB40=Datos!$G$63,Datos!$G$73,IF(BB40=Datos!$G$64,Datos!$G$74,IF(BB40=Datos!$G$65,Datos!$G$75,"Revisar")))</f>
        <v>#VALUE!</v>
      </c>
      <c r="BD40" s="407">
        <f>IF(AX40=Datos!$C$65,BC40,0)</f>
        <v>0</v>
      </c>
      <c r="BE40" s="407">
        <f>IF(OR(AX40=Datos!$C$63,AX40=Datos!$C$64),BC40,0)</f>
        <v>0</v>
      </c>
      <c r="BF40" s="732"/>
      <c r="BG40" s="721"/>
      <c r="BH40" s="721"/>
      <c r="BI40" s="721"/>
      <c r="BJ40" s="725"/>
      <c r="BK40" s="728"/>
      <c r="BL40" s="700"/>
      <c r="BM40" s="408"/>
      <c r="BN40" s="408"/>
      <c r="BO40" s="408"/>
      <c r="BP40" s="408"/>
      <c r="BQ40" s="409"/>
    </row>
    <row r="41" spans="1:69" s="138" customFormat="1" ht="15.65" hidden="1" customHeight="1" x14ac:dyDescent="0.3">
      <c r="A41" s="471"/>
      <c r="B41" s="474"/>
      <c r="C41" s="477"/>
      <c r="D41" s="478"/>
      <c r="E41" s="477"/>
      <c r="F41" s="462"/>
      <c r="G41" s="462"/>
      <c r="H41" s="739"/>
      <c r="I41" s="739"/>
      <c r="J41" s="739"/>
      <c r="K41" s="742" t="str">
        <f>CONCATENATE(H41," ",I41," ",J41)</f>
        <v xml:space="preserve">  </v>
      </c>
      <c r="L41" s="462"/>
      <c r="M41" s="745"/>
      <c r="N41" s="745"/>
      <c r="O41" s="745"/>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4">IF(AM41="Rara vez",1,(IF(AM41="Improbable",2,(IF(AM41="Posible",3,IF(AM41="Probable",4,IF(AM41="Seguro",5,"Revisar")))))))</f>
        <v>Revisar</v>
      </c>
      <c r="AO41" s="452">
        <f t="shared" ref="AO41" si="15">IF(E41="Corrupción",AN41,IF(AL41&lt;=2,1,IF(AL41&lt;=24,2,IF(AL41&lt;=500,3,IF(AL41&lt;=5000,4,IF(AL41&gt;5000,5,"Revisar"))))))</f>
        <v>1</v>
      </c>
      <c r="AP41" s="452" t="str">
        <f t="shared" ref="AP41" si="16">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740"/>
      <c r="I42" s="740"/>
      <c r="J42" s="740"/>
      <c r="K42" s="743"/>
      <c r="L42" s="463"/>
      <c r="M42" s="746"/>
      <c r="N42" s="746"/>
      <c r="O42" s="746"/>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740"/>
      <c r="I43" s="740"/>
      <c r="J43" s="740"/>
      <c r="K43" s="743"/>
      <c r="L43" s="463"/>
      <c r="M43" s="746"/>
      <c r="N43" s="746"/>
      <c r="O43" s="746"/>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107.25" hidden="1" customHeight="1" thickBot="1" x14ac:dyDescent="0.4">
      <c r="A44" s="473"/>
      <c r="B44" s="476"/>
      <c r="C44" s="461"/>
      <c r="D44" s="480"/>
      <c r="E44" s="461"/>
      <c r="F44" s="464"/>
      <c r="G44" s="464"/>
      <c r="H44" s="741"/>
      <c r="I44" s="741"/>
      <c r="J44" s="741"/>
      <c r="K44" s="744"/>
      <c r="L44" s="464"/>
      <c r="M44" s="747"/>
      <c r="N44" s="747"/>
      <c r="O44" s="747"/>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7">IF(AM45="Rara vez",1,(IF(AM45="Improbable",2,(IF(AM45="Posible",3,IF(AM45="Probable",4,IF(AM45="Seguro",5,"Revisar")))))))</f>
        <v>Revisar</v>
      </c>
      <c r="AO45" s="452">
        <f t="shared" ref="AO45" si="18">IF(E45="Corrupción",AN45,IF(AL45&lt;=2,1,IF(AL45&lt;=24,2,IF(AL45&lt;=500,3,IF(AL45&lt;=5000,4,IF(AL45&gt;5000,5,"Revisar"))))))</f>
        <v>1</v>
      </c>
      <c r="AP45" s="452" t="str">
        <f t="shared" ref="AP45" si="19">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0">IF(AM49="Rara vez",1,(IF(AM49="Improbable",2,(IF(AM49="Posible",3,IF(AM49="Probable",4,IF(AM49="Seguro",5,"Revisar")))))))</f>
        <v>Revisar</v>
      </c>
      <c r="AO49" s="452">
        <f t="shared" ref="AO49" si="21">IF(E49="Corrupción",AN49,IF(AL49&lt;=2,1,IF(AL49&lt;=24,2,IF(AL49&lt;=500,3,IF(AL49&lt;=5000,4,IF(AL49&gt;5000,5,"Revisar"))))))</f>
        <v>1</v>
      </c>
      <c r="AP49" s="452" t="str">
        <f t="shared" ref="AP49" si="22">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5" spans="1:69" ht="15" hidden="1" customHeight="1" x14ac:dyDescent="0.35"/>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sheetData>
  <sheetProtection algorithmName="SHA-512" hashValue="QEfT/0dWTGX4ar+PoVqePox4y9GfYYP5AGm4/LN5v1cGUr/161sOCX9ELlApkFhcAHkIa5QGRqvLo/tarY2LiA==" saltValue="O/vA4/q1DT2i1oVrglSkwQ==" spinCount="100000" sheet="1" formatCells="0" formatColumns="0" formatRows="0"/>
  <mergeCells count="499">
    <mergeCell ref="BH49:BH52"/>
    <mergeCell ref="BI49:BI52"/>
    <mergeCell ref="BJ49:BJ52"/>
    <mergeCell ref="BK49:BK52"/>
    <mergeCell ref="BL49:BL52"/>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BJ45:BJ48"/>
    <mergeCell ref="BK45:BK48"/>
    <mergeCell ref="BL45:BL48"/>
    <mergeCell ref="AP45:AP48"/>
    <mergeCell ref="AQ45:AQ48"/>
    <mergeCell ref="AR45:AR48"/>
    <mergeCell ref="AS45:AS48"/>
    <mergeCell ref="AT45:AT48"/>
    <mergeCell ref="BF45:BF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2 BG17:BG52">
    <cfRule type="cellIs" dxfId="497" priority="12" operator="equal">
      <formula>"Media"</formula>
    </cfRule>
    <cfRule type="cellIs" dxfId="496" priority="5" operator="equal">
      <formula>"Seguro"</formula>
    </cfRule>
    <cfRule type="cellIs" dxfId="495" priority="6" operator="equal">
      <formula>"Probable"</formula>
    </cfRule>
    <cfRule type="cellIs" dxfId="494" priority="7" operator="equal">
      <formula>"Posible"</formula>
    </cfRule>
    <cfRule type="cellIs" dxfId="493" priority="8" operator="equal">
      <formula>"Improbable"</formula>
    </cfRule>
    <cfRule type="cellIs" dxfId="492" priority="9" operator="equal">
      <formula>"Rara Vez"</formula>
    </cfRule>
    <cfRule type="cellIs" dxfId="491" priority="10" operator="equal">
      <formula>"Muy Alta"</formula>
    </cfRule>
    <cfRule type="cellIs" dxfId="490" priority="11" operator="equal">
      <formula>"Alta"</formula>
    </cfRule>
    <cfRule type="cellIs" dxfId="489" priority="13" operator="equal">
      <formula>"Baja"</formula>
    </cfRule>
    <cfRule type="cellIs" dxfId="488" priority="14" operator="equal">
      <formula>"Muy Baja"</formula>
    </cfRule>
  </conditionalFormatting>
  <conditionalFormatting sqref="AR17:AR52 BI17:BI52">
    <cfRule type="cellIs" dxfId="487" priority="24" operator="equal">
      <formula>"Mayor"</formula>
    </cfRule>
    <cfRule type="cellIs" dxfId="486" priority="25" operator="equal">
      <formula>"Moderado"</formula>
    </cfRule>
    <cfRule type="cellIs" dxfId="485" priority="26" operator="equal">
      <formula>"Menor"</formula>
    </cfRule>
    <cfRule type="cellIs" dxfId="484" priority="23" operator="equal">
      <formula>"Catastrófico"</formula>
    </cfRule>
    <cfRule type="cellIs" dxfId="483" priority="27" operator="equal">
      <formula>"Insignificante"</formula>
    </cfRule>
  </conditionalFormatting>
  <conditionalFormatting sqref="AT17">
    <cfRule type="containsText" dxfId="482" priority="28" operator="containsText" text="BAJO">
      <formula>NOT(ISERROR(SEARCH("BAJO",AT17)))</formula>
    </cfRule>
    <cfRule type="containsText" dxfId="481" priority="29" operator="containsText" text="MODERADO">
      <formula>NOT(ISERROR(SEARCH("MODERADO",AT17)))</formula>
    </cfRule>
    <cfRule type="containsText" dxfId="480" priority="30" operator="containsText" text="ALTO">
      <formula>NOT(ISERROR(SEARCH("ALTO",AT17)))</formula>
    </cfRule>
    <cfRule type="containsText" dxfId="479" priority="31" operator="containsText" text="EXTREMO">
      <formula>NOT(ISERROR(SEARCH("EXTREMO",AT17)))</formula>
    </cfRule>
  </conditionalFormatting>
  <conditionalFormatting sqref="AT21">
    <cfRule type="containsText" dxfId="478" priority="94" operator="containsText" text="ALTO">
      <formula>NOT(ISERROR(SEARCH("ALTO",AT21)))</formula>
    </cfRule>
    <cfRule type="containsText" dxfId="477" priority="93" operator="containsText" text="MODERADO">
      <formula>NOT(ISERROR(SEARCH("MODERADO",AT21)))</formula>
    </cfRule>
    <cfRule type="containsText" dxfId="476" priority="92" operator="containsText" text="BAJO">
      <formula>NOT(ISERROR(SEARCH("BAJO",AT21)))</formula>
    </cfRule>
    <cfRule type="containsText" dxfId="475" priority="95" operator="containsText" text="EXTREMO">
      <formula>NOT(ISERROR(SEARCH("EXTREMO",AT21)))</formula>
    </cfRule>
  </conditionalFormatting>
  <conditionalFormatting sqref="AT25">
    <cfRule type="containsText" dxfId="474" priority="84" operator="containsText" text="BAJO">
      <formula>NOT(ISERROR(SEARCH("BAJO",AT25)))</formula>
    </cfRule>
    <cfRule type="containsText" dxfId="473" priority="85" operator="containsText" text="MODERADO">
      <formula>NOT(ISERROR(SEARCH("MODERADO",AT25)))</formula>
    </cfRule>
    <cfRule type="containsText" dxfId="472" priority="86" operator="containsText" text="ALTO">
      <formula>NOT(ISERROR(SEARCH("ALTO",AT25)))</formula>
    </cfRule>
    <cfRule type="containsText" dxfId="471" priority="87" operator="containsText" text="EXTREMO">
      <formula>NOT(ISERROR(SEARCH("EXTREMO",AT25)))</formula>
    </cfRule>
  </conditionalFormatting>
  <conditionalFormatting sqref="AT29">
    <cfRule type="containsText" dxfId="470" priority="78" operator="containsText" text="ALTO">
      <formula>NOT(ISERROR(SEARCH("ALTO",AT29)))</formula>
    </cfRule>
    <cfRule type="containsText" dxfId="469" priority="77" operator="containsText" text="MODERADO">
      <formula>NOT(ISERROR(SEARCH("MODERADO",AT29)))</formula>
    </cfRule>
    <cfRule type="containsText" dxfId="468" priority="76" operator="containsText" text="BAJO">
      <formula>NOT(ISERROR(SEARCH("BAJO",AT29)))</formula>
    </cfRule>
    <cfRule type="containsText" dxfId="467" priority="79" operator="containsText" text="EXTREMO">
      <formula>NOT(ISERROR(SEARCH("EXTREMO",AT29)))</formula>
    </cfRule>
  </conditionalFormatting>
  <conditionalFormatting sqref="AT33">
    <cfRule type="containsText" dxfId="466" priority="74" operator="containsText" text="ALTO">
      <formula>NOT(ISERROR(SEARCH("ALTO",AT33)))</formula>
    </cfRule>
    <cfRule type="containsText" dxfId="465" priority="73" operator="containsText" text="MODERADO">
      <formula>NOT(ISERROR(SEARCH("MODERADO",AT33)))</formula>
    </cfRule>
    <cfRule type="containsText" dxfId="464" priority="75" operator="containsText" text="EXTREMO">
      <formula>NOT(ISERROR(SEARCH("EXTREMO",AT33)))</formula>
    </cfRule>
    <cfRule type="containsText" dxfId="463" priority="72" operator="containsText" text="BAJO">
      <formula>NOT(ISERROR(SEARCH("BAJO",AT33)))</formula>
    </cfRule>
  </conditionalFormatting>
  <conditionalFormatting sqref="AT37">
    <cfRule type="containsText" dxfId="462" priority="66" operator="containsText" text="ALTO">
      <formula>NOT(ISERROR(SEARCH("ALTO",AT37)))</formula>
    </cfRule>
    <cfRule type="containsText" dxfId="461" priority="65" operator="containsText" text="MODERADO">
      <formula>NOT(ISERROR(SEARCH("MODERADO",AT37)))</formula>
    </cfRule>
    <cfRule type="containsText" dxfId="460" priority="67" operator="containsText" text="EXTREMO">
      <formula>NOT(ISERROR(SEARCH("EXTREMO",AT37)))</formula>
    </cfRule>
    <cfRule type="containsText" dxfId="459" priority="64" operator="containsText" text="BAJO">
      <formula>NOT(ISERROR(SEARCH("BAJO",AT37)))</formula>
    </cfRule>
  </conditionalFormatting>
  <conditionalFormatting sqref="AT41">
    <cfRule type="containsText" dxfId="458" priority="59" operator="containsText" text="EXTREMO">
      <formula>NOT(ISERROR(SEARCH("EXTREMO",AT41)))</formula>
    </cfRule>
    <cfRule type="containsText" dxfId="457" priority="58" operator="containsText" text="ALTO">
      <formula>NOT(ISERROR(SEARCH("ALTO",AT41)))</formula>
    </cfRule>
    <cfRule type="containsText" dxfId="456" priority="57" operator="containsText" text="MODERADO">
      <formula>NOT(ISERROR(SEARCH("MODERADO",AT41)))</formula>
    </cfRule>
    <cfRule type="containsText" dxfId="455" priority="56" operator="containsText" text="BAJO">
      <formula>NOT(ISERROR(SEARCH("BAJO",AT41)))</formula>
    </cfRule>
  </conditionalFormatting>
  <conditionalFormatting sqref="AT45">
    <cfRule type="containsText" dxfId="454" priority="48" operator="containsText" text="BAJO">
      <formula>NOT(ISERROR(SEARCH("BAJO",AT45)))</formula>
    </cfRule>
    <cfRule type="containsText" dxfId="453" priority="49" operator="containsText" text="MODERADO">
      <formula>NOT(ISERROR(SEARCH("MODERADO",AT45)))</formula>
    </cfRule>
    <cfRule type="containsText" dxfId="452" priority="51" operator="containsText" text="EXTREMO">
      <formula>NOT(ISERROR(SEARCH("EXTREMO",AT45)))</formula>
    </cfRule>
    <cfRule type="containsText" dxfId="451" priority="50" operator="containsText" text="ALTO">
      <formula>NOT(ISERROR(SEARCH("ALTO",AT45)))</formula>
    </cfRule>
  </conditionalFormatting>
  <conditionalFormatting sqref="AT49">
    <cfRule type="containsText" dxfId="450" priority="42" operator="containsText" text="ALTO">
      <formula>NOT(ISERROR(SEARCH("ALTO",AT49)))</formula>
    </cfRule>
    <cfRule type="containsText" dxfId="449" priority="43" operator="containsText" text="EXTREMO">
      <formula>NOT(ISERROR(SEARCH("EXTREMO",AT49)))</formula>
    </cfRule>
    <cfRule type="containsText" dxfId="448" priority="41" operator="containsText" text="MODERADO">
      <formula>NOT(ISERROR(SEARCH("MODERADO",AT49)))</formula>
    </cfRule>
    <cfRule type="containsText" dxfId="447" priority="40" operator="containsText" text="BAJO">
      <formula>NOT(ISERROR(SEARCH("BAJO",AT49)))</formula>
    </cfRule>
  </conditionalFormatting>
  <conditionalFormatting sqref="BK17">
    <cfRule type="containsText" dxfId="446" priority="17" operator="containsText" text="ALTO">
      <formula>NOT(ISERROR(SEARCH("ALTO",BK17)))</formula>
    </cfRule>
    <cfRule type="containsText" dxfId="445" priority="15" operator="containsText" text="BAJO">
      <formula>NOT(ISERROR(SEARCH("BAJO",BK17)))</formula>
    </cfRule>
    <cfRule type="containsText" dxfId="444" priority="16" operator="containsText" text="MODERADO">
      <formula>NOT(ISERROR(SEARCH("MODERADO",BK17)))</formula>
    </cfRule>
    <cfRule type="containsText" dxfId="443" priority="18" operator="containsText" text="EXTREMO">
      <formula>NOT(ISERROR(SEARCH("EXTREMO",BK17)))</formula>
    </cfRule>
  </conditionalFormatting>
  <conditionalFormatting sqref="BK21 BK25 BK29 BK33 BK37 BK41 BK45 BK49">
    <cfRule type="containsText" dxfId="442" priority="35" operator="containsText" text="EXTREMO">
      <formula>NOT(ISERROR(SEARCH("EXTREMO",BK21)))</formula>
    </cfRule>
    <cfRule type="containsText" dxfId="441" priority="34" operator="containsText" text="ALTO">
      <formula>NOT(ISERROR(SEARCH("ALTO",BK21)))</formula>
    </cfRule>
    <cfRule type="containsText" dxfId="440" priority="33" operator="containsText" text="MODERADO">
      <formula>NOT(ISERROR(SEARCH("MODERADO",BK21)))</formula>
    </cfRule>
    <cfRule type="containsText" dxfId="439" priority="32" operator="containsText" text="BAJO">
      <formula>NOT(ISERROR(SEARCH("BAJO",BK21)))</formula>
    </cfRule>
  </conditionalFormatting>
  <conditionalFormatting sqref="BL17">
    <cfRule type="containsText" dxfId="438" priority="19" operator="containsText" text="RIESGO BAJO">
      <formula>NOT(ISERROR(SEARCH("RIESGO BAJO",BL17)))</formula>
    </cfRule>
    <cfRule type="containsText" dxfId="437" priority="21" operator="containsText" text="RIESGO ALTO">
      <formula>NOT(ISERROR(SEARCH("RIESGO ALTO",BL17)))</formula>
    </cfRule>
    <cfRule type="containsText" dxfId="436" priority="22" operator="containsText" text="RIESGO EXTREMO">
      <formula>NOT(ISERROR(SEARCH("RIESGO EXTREMO",BL17)))</formula>
    </cfRule>
    <cfRule type="containsText" dxfId="435" priority="20" operator="containsText" text="RIESGO MODERADO">
      <formula>NOT(ISERROR(SEARCH("RIESGO MODERADO",BL17)))</formula>
    </cfRule>
  </conditionalFormatting>
  <conditionalFormatting sqref="BL21">
    <cfRule type="containsText" dxfId="434" priority="88" operator="containsText" text="RIESGO BAJO">
      <formula>NOT(ISERROR(SEARCH("RIESGO BAJO",BL21)))</formula>
    </cfRule>
    <cfRule type="containsText" dxfId="433" priority="89" operator="containsText" text="RIESGO MODERADO">
      <formula>NOT(ISERROR(SEARCH("RIESGO MODERADO",BL21)))</formula>
    </cfRule>
    <cfRule type="containsText" dxfId="432" priority="90" operator="containsText" text="RIESGO ALTO">
      <formula>NOT(ISERROR(SEARCH("RIESGO ALTO",BL21)))</formula>
    </cfRule>
    <cfRule type="containsText" dxfId="431" priority="91" operator="containsText" text="RIESGO EXTREMO">
      <formula>NOT(ISERROR(SEARCH("RIESGO EXTREMO",BL21)))</formula>
    </cfRule>
  </conditionalFormatting>
  <conditionalFormatting sqref="BL25">
    <cfRule type="containsText" dxfId="430" priority="80" operator="containsText" text="RIESGO BAJO">
      <formula>NOT(ISERROR(SEARCH("RIESGO BAJO",BL25)))</formula>
    </cfRule>
    <cfRule type="containsText" dxfId="429" priority="82" operator="containsText" text="RIESGO ALTO">
      <formula>NOT(ISERROR(SEARCH("RIESGO ALTO",BL25)))</formula>
    </cfRule>
    <cfRule type="containsText" dxfId="428" priority="83" operator="containsText" text="RIESGO EXTREMO">
      <formula>NOT(ISERROR(SEARCH("RIESGO EXTREMO",BL25)))</formula>
    </cfRule>
    <cfRule type="containsText" dxfId="427" priority="81" operator="containsText" text="RIESGO MODERADO">
      <formula>NOT(ISERROR(SEARCH("RIESGO MODERADO",BL25)))</formula>
    </cfRule>
  </conditionalFormatting>
  <conditionalFormatting sqref="BL29">
    <cfRule type="containsText" dxfId="426" priority="4" operator="containsText" text="RIESGO EXTREMO">
      <formula>NOT(ISERROR(SEARCH("RIESGO EXTREMO",BL29)))</formula>
    </cfRule>
    <cfRule type="containsText" dxfId="425" priority="1" operator="containsText" text="RIESGO BAJO">
      <formula>NOT(ISERROR(SEARCH("RIESGO BAJO",BL29)))</formula>
    </cfRule>
    <cfRule type="containsText" dxfId="424" priority="2" operator="containsText" text="RIESGO MODERADO">
      <formula>NOT(ISERROR(SEARCH("RIESGO MODERADO",BL29)))</formula>
    </cfRule>
    <cfRule type="containsText" dxfId="423" priority="3" operator="containsText" text="RIESGO ALTO">
      <formula>NOT(ISERROR(SEARCH("RIESGO ALTO",BL29)))</formula>
    </cfRule>
  </conditionalFormatting>
  <conditionalFormatting sqref="BL33">
    <cfRule type="containsText" dxfId="422" priority="68" operator="containsText" text="RIESGO BAJO">
      <formula>NOT(ISERROR(SEARCH("RIESGO BAJO",BL33)))</formula>
    </cfRule>
    <cfRule type="containsText" dxfId="421" priority="69" operator="containsText" text="RIESGO MODERADO">
      <formula>NOT(ISERROR(SEARCH("RIESGO MODERADO",BL33)))</formula>
    </cfRule>
    <cfRule type="containsText" dxfId="420" priority="71" operator="containsText" text="RIESGO EXTREMO">
      <formula>NOT(ISERROR(SEARCH("RIESGO EXTREMO",BL33)))</formula>
    </cfRule>
    <cfRule type="containsText" dxfId="419" priority="70" operator="containsText" text="RIESGO ALTO">
      <formula>NOT(ISERROR(SEARCH("RIESGO ALTO",BL33)))</formula>
    </cfRule>
  </conditionalFormatting>
  <conditionalFormatting sqref="BL37">
    <cfRule type="containsText" dxfId="418" priority="63" operator="containsText" text="RIESGO EXTREMO">
      <formula>NOT(ISERROR(SEARCH("RIESGO EXTREMO",BL37)))</formula>
    </cfRule>
    <cfRule type="containsText" dxfId="417" priority="61" operator="containsText" text="RIESGO MODERADO">
      <formula>NOT(ISERROR(SEARCH("RIESGO MODERADO",BL37)))</formula>
    </cfRule>
    <cfRule type="containsText" dxfId="416" priority="60" operator="containsText" text="RIESGO BAJO">
      <formula>NOT(ISERROR(SEARCH("RIESGO BAJO",BL37)))</formula>
    </cfRule>
    <cfRule type="containsText" dxfId="415" priority="62" operator="containsText" text="RIESGO ALTO">
      <formula>NOT(ISERROR(SEARCH("RIESGO ALTO",BL37)))</formula>
    </cfRule>
  </conditionalFormatting>
  <conditionalFormatting sqref="BL41">
    <cfRule type="containsText" dxfId="414" priority="55" operator="containsText" text="RIESGO EXTREMO">
      <formula>NOT(ISERROR(SEARCH("RIESGO EXTREMO",BL41)))</formula>
    </cfRule>
    <cfRule type="containsText" dxfId="413" priority="54" operator="containsText" text="RIESGO ALTO">
      <formula>NOT(ISERROR(SEARCH("RIESGO ALTO",BL41)))</formula>
    </cfRule>
    <cfRule type="containsText" dxfId="412" priority="53" operator="containsText" text="RIESGO MODERADO">
      <formula>NOT(ISERROR(SEARCH("RIESGO MODERADO",BL41)))</formula>
    </cfRule>
    <cfRule type="containsText" dxfId="411" priority="52" operator="containsText" text="RIESGO BAJO">
      <formula>NOT(ISERROR(SEARCH("RIESGO BAJO",BL41)))</formula>
    </cfRule>
  </conditionalFormatting>
  <conditionalFormatting sqref="BL45">
    <cfRule type="containsText" dxfId="410" priority="47" operator="containsText" text="RIESGO EXTREMO">
      <formula>NOT(ISERROR(SEARCH("RIESGO EXTREMO",BL45)))</formula>
    </cfRule>
    <cfRule type="containsText" dxfId="409" priority="46" operator="containsText" text="RIESGO ALTO">
      <formula>NOT(ISERROR(SEARCH("RIESGO ALTO",BL45)))</formula>
    </cfRule>
    <cfRule type="containsText" dxfId="408" priority="45" operator="containsText" text="RIESGO MODERADO">
      <formula>NOT(ISERROR(SEARCH("RIESGO MODERADO",BL45)))</formula>
    </cfRule>
    <cfRule type="containsText" dxfId="407" priority="44" operator="containsText" text="RIESGO BAJO">
      <formula>NOT(ISERROR(SEARCH("RIESGO BAJO",BL45)))</formula>
    </cfRule>
  </conditionalFormatting>
  <conditionalFormatting sqref="BL49">
    <cfRule type="containsText" dxfId="406" priority="39" operator="containsText" text="RIESGO EXTREMO">
      <formula>NOT(ISERROR(SEARCH("RIESGO EXTREMO",BL49)))</formula>
    </cfRule>
    <cfRule type="containsText" dxfId="405" priority="38" operator="containsText" text="RIESGO ALTO">
      <formula>NOT(ISERROR(SEARCH("RIESGO ALTO",BL49)))</formula>
    </cfRule>
    <cfRule type="containsText" dxfId="404" priority="36" operator="containsText" text="RIESGO BAJO">
      <formula>NOT(ISERROR(SEARCH("RIESGO BAJO",BL49)))</formula>
    </cfRule>
    <cfRule type="containsText" dxfId="403" priority="37" operator="containsText" text="RIESGO MODERADO">
      <formula>NOT(ISERROR(SEARCH("RIESGO MODERADO",BL49)))</formula>
    </cfRule>
  </conditionalFormatting>
  <dataValidations count="1">
    <dataValidation type="list" allowBlank="1" showInputMessage="1" showErrorMessage="1" sqref="G17:G52" xr:uid="{977F29C9-D5A9-4431-91C8-FB8BB292BD55}">
      <formula1>INDIRECT(F17)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13BB-376F-4793-986B-E401F80E0079}">
  <dimension ref="A1:BQ139"/>
  <sheetViews>
    <sheetView showGridLines="0" zoomScale="70" zoomScaleNormal="70" workbookViewId="0">
      <selection activeCell="A2" sqref="A2"/>
    </sheetView>
  </sheetViews>
  <sheetFormatPr baseColWidth="10" defaultColWidth="11.453125" defaultRowHeight="14.5" customHeight="1" zeroHeight="1" x14ac:dyDescent="0.35"/>
  <cols>
    <col min="1" max="1" width="21.81640625" style="198" customWidth="1"/>
    <col min="2" max="2" width="47.81640625" style="198" customWidth="1"/>
    <col min="3" max="3" width="22.81640625" style="198" customWidth="1"/>
    <col min="4" max="4" width="22.1796875" style="198" customWidth="1"/>
    <col min="5" max="5" width="32.453125" style="198" customWidth="1"/>
    <col min="6" max="6" width="48.1796875" style="198" customWidth="1"/>
    <col min="7" max="8" width="19" style="198" customWidth="1"/>
    <col min="9" max="9" width="27.81640625" style="198" customWidth="1"/>
    <col min="10" max="10" width="21.81640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6.1796875" style="198" hidden="1" customWidth="1"/>
    <col min="46" max="46" width="15.81640625" style="198" customWidth="1"/>
    <col min="47" max="47" width="71.81640625" style="198" customWidth="1"/>
    <col min="48" max="48" width="35.81640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5" width="57.1796875" style="198" customWidth="1"/>
    <col min="66" max="69" width="40.54296875" style="198" customWidth="1"/>
    <col min="70" max="70" width="4.81640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15" customHeight="1"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x14ac:dyDescent="0.35">
      <c r="A16" s="328"/>
      <c r="B16" s="329"/>
      <c r="C16" s="329"/>
      <c r="D16" s="329"/>
      <c r="E16" s="329"/>
      <c r="F16" s="329"/>
      <c r="G16" s="329"/>
      <c r="H16" s="329"/>
      <c r="I16" s="329"/>
      <c r="J16" s="329"/>
      <c r="K16" s="329"/>
      <c r="L16" s="329"/>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330"/>
      <c r="AM16" s="330"/>
      <c r="AN16" s="330"/>
      <c r="AO16" s="331"/>
      <c r="AP16" s="332"/>
      <c r="AQ16" s="331"/>
      <c r="AR16" s="332"/>
      <c r="AS16" s="330"/>
      <c r="AT16" s="330"/>
      <c r="AU16" s="333"/>
      <c r="AV16" s="154"/>
      <c r="AW16" s="154"/>
      <c r="AX16" s="154"/>
      <c r="AY16" s="154"/>
      <c r="AZ16" s="154"/>
      <c r="BA16" s="154"/>
      <c r="BB16" s="154"/>
      <c r="BC16" s="164"/>
      <c r="BD16" s="164"/>
      <c r="BE16" s="165"/>
      <c r="BF16" s="334"/>
      <c r="BG16" s="335"/>
      <c r="BH16" s="336"/>
      <c r="BI16" s="335"/>
      <c r="BJ16" s="330"/>
      <c r="BK16" s="330"/>
      <c r="BL16" s="337"/>
      <c r="BM16" s="338"/>
      <c r="BN16" s="339"/>
      <c r="BO16" s="339"/>
      <c r="BP16" s="339"/>
      <c r="BQ16" s="340"/>
    </row>
    <row r="17" spans="1:69" s="138" customFormat="1" ht="201.5" x14ac:dyDescent="0.3">
      <c r="A17" s="493">
        <v>1</v>
      </c>
      <c r="B17" s="494" t="s">
        <v>427</v>
      </c>
      <c r="C17" s="459" t="s">
        <v>428</v>
      </c>
      <c r="D17" s="495" t="s">
        <v>352</v>
      </c>
      <c r="E17" s="459" t="s">
        <v>5</v>
      </c>
      <c r="F17" s="488" t="s">
        <v>93</v>
      </c>
      <c r="G17" s="488" t="s">
        <v>94</v>
      </c>
      <c r="H17" s="488" t="s">
        <v>167</v>
      </c>
      <c r="I17" s="488" t="s">
        <v>429</v>
      </c>
      <c r="J17" s="488" t="s">
        <v>506</v>
      </c>
      <c r="K17" s="496" t="str">
        <f>CONCATENATE(H17," ",I17," ",J17)</f>
        <v>Posibilidad de afectación operacional por expedición de documentos presupuestales con información errada debido a inexactitudes en la solicitud de documentos presupuestales (CDP Y RP)</v>
      </c>
      <c r="L17" s="488" t="s">
        <v>431</v>
      </c>
      <c r="M17" s="488" t="s">
        <v>99</v>
      </c>
      <c r="N17" s="488" t="s">
        <v>99</v>
      </c>
      <c r="O17" s="488" t="s">
        <v>99</v>
      </c>
      <c r="P17" s="488"/>
      <c r="Q17" s="488"/>
      <c r="R17" s="488"/>
      <c r="S17" s="488"/>
      <c r="T17" s="488"/>
      <c r="U17" s="488"/>
      <c r="V17" s="488"/>
      <c r="W17" s="488"/>
      <c r="X17" s="488"/>
      <c r="Y17" s="488"/>
      <c r="Z17" s="488"/>
      <c r="AA17" s="488"/>
      <c r="AB17" s="488"/>
      <c r="AC17" s="488"/>
      <c r="AD17" s="488"/>
      <c r="AE17" s="488"/>
      <c r="AF17" s="488"/>
      <c r="AG17" s="488"/>
      <c r="AH17" s="488"/>
      <c r="AI17" s="489">
        <f>COUNTIF(P17:AH20,"Si")</f>
        <v>0</v>
      </c>
      <c r="AJ17" s="490">
        <f>IF((COUNTIF(O17:AH20,"Si"))&lt;=0,0,(IF((COUNTIF(O17:AH20,"Si"))&lt;=5,3,(IF(COUNTIF(O17:AH20,"Si")&lt;=11,4,5)))))</f>
        <v>0</v>
      </c>
      <c r="AK17" s="490">
        <f>IF((COUNTIF(O17:AH20,"Si"))&lt;=0,0,(IF((COUNTIF(O17:AH20,"Si"))&lt;=5,"MODERADO",(IF(COUNTIF(O17:AH20,"Si")&lt;=11,"ALTO","EXTREMO")))))</f>
        <v>0</v>
      </c>
      <c r="AL17" s="489">
        <v>1400</v>
      </c>
      <c r="AM17" s="489"/>
      <c r="AN17" s="489" t="str">
        <f t="shared" ref="AN17" si="0">IF(AM17="Rara vez",1,(IF(AM17="Improbable",2,(IF(AM17="Posible",3,IF(AM17="Probable",4,IF(AM17="Seguro",5,"Revisar")))))))</f>
        <v>Revisar</v>
      </c>
      <c r="AO17" s="449">
        <f t="shared" ref="AO17" si="1">IF(E17="Corrupción",AN17,IF(AL17&lt;=2,1,IF(AL17&lt;=24,2,IF(AL17&lt;=500,3,IF(AL17&lt;=5000,4,IF(AL17&gt;5000,5,"Revisar"))))))</f>
        <v>4</v>
      </c>
      <c r="AP17" s="449" t="str">
        <f t="shared" ref="AP17" si="2">IF(E17="Corrupción",(IF(AO17=1,"Rara Vez",IF(AO17=2,"Improbable",IF(AO17=3,"Posible",IF(AO17=4,"Probable",IF(AO17=5,"Seguro","Revisar")))))),IF(AO17=1,"Muy Baja",IF(AO17=2,"Baja",IF(AO17=3,"Media",IF(AO17=4,"Alta","Muy Alta")))))</f>
        <v>Alta</v>
      </c>
      <c r="AQ17" s="449">
        <f>IF(E17="Corrupción",AJ17,(ROUND(((VLOOKUP(M17,Datos!$B$25:$C$29,2,FALSE)*Datos!$B$32)+(VLOOKUP(N17,Datos!$B$25:$C$29,2,FALSE)*Datos!$C$32)+(VLOOKUP(O17,Datos!$B$25:$C$29,2,FALSE)*Datos!$D$32))*5,0)))</f>
        <v>1</v>
      </c>
      <c r="AR17" s="449" t="str">
        <f>IF(AQ17=1,"Insignificante",IF(AQ17=2,"Menor",IF(AQ17=3,"Moderado",IF(AQ17=4,"Mayor","Catastrófico"))))</f>
        <v>Insignificante</v>
      </c>
      <c r="AS17" s="643">
        <f>_xlfn.NUMBERVALUE(CONCATENATE(AO17,AQ17),"##")</f>
        <v>41</v>
      </c>
      <c r="AT17" s="487" t="str">
        <f>VLOOKUP(AS17,Datos!$I$37:$J$61,2,FALSE)</f>
        <v>MODERADO</v>
      </c>
      <c r="AU17" s="215" t="s">
        <v>432</v>
      </c>
      <c r="AV17" s="216" t="s">
        <v>433</v>
      </c>
      <c r="AW17" s="216" t="s">
        <v>434</v>
      </c>
      <c r="AX17" s="217" t="s">
        <v>120</v>
      </c>
      <c r="AY17" s="217" t="s">
        <v>105</v>
      </c>
      <c r="AZ17" s="217" t="s">
        <v>106</v>
      </c>
      <c r="BA17" s="217" t="s">
        <v>138</v>
      </c>
      <c r="BB17" s="214" t="s">
        <v>108</v>
      </c>
      <c r="BC17" s="218">
        <f>IF(AX17=Datos!$C$63,Datos!$C$73,IF(AX17=Datos!$C$64,Datos!$C$74,IF(AX17=Datos!$C$65,Datos!$C$75,"Revisar")))+IF(AY17=Datos!$D$63,Datos!$D$73,IF(AY17=Datos!$D$64,Datos!$D$74,"Revisar"))+IF(AZ17=Datos!$E$63,Datos!$E$73,IF(AZ17=Datos!$E$64,Datos!$E$74,"Revisar"))+IF(BB17=Datos!$G$63,Datos!$G$73,IF(BB17=Datos!$G$64,Datos!$G$74,IF(BB17=Datos!$G$65,Datos!$G$75,"Revisar")))</f>
        <v>0.54999999999999993</v>
      </c>
      <c r="BD17" s="218">
        <f>IF(AX17=Datos!$C$65,BC17,0)</f>
        <v>0</v>
      </c>
      <c r="BE17" s="218">
        <f>IF(OR(AX17=Datos!$C$63,AX17=Datos!$C$64),BC17,0)</f>
        <v>0.54999999999999993</v>
      </c>
      <c r="BF17" s="449">
        <f>IF(ROUND(AO17-SUM(BE17:BE20),0)&lt;=0,1,ROUND(AO17-SUM(BE17:BE20),0))</f>
        <v>3</v>
      </c>
      <c r="BG17" s="449" t="str">
        <f>IF(E17="Corrupción",(IF(BF17=1,"Rara Vez",IF(BF17=2,"Improbable",IF(BF17=3,"Posible",IF(BF17=4,"Probable","Seguro"))))),IF(BF17=1,"Muy Baja",IF(BF17=2,"Baja",IF(BF17=3,"Media",IF(BF17=4,"Alta","Muy Alta")))))</f>
        <v>Media</v>
      </c>
      <c r="BH17" s="449">
        <f>ROUND(AQ17-SUM(BD17:BD20),0)</f>
        <v>1</v>
      </c>
      <c r="BI17" s="449" t="str">
        <f>IF(BH17=1,"Insignificante",IF(BH17=2,"Menor",IF(BH17=3,"Moderado",IF(BH17=4,"Mayor","Catastrófico"))))</f>
        <v>Insignificante</v>
      </c>
      <c r="BJ17" s="453">
        <f>_xlfn.NUMBERVALUE(CONCATENATE(BF17,BH17),"##")</f>
        <v>31</v>
      </c>
      <c r="BK17" s="456" t="str">
        <f>+VLOOKUP(BJ17,Datos!$I$37:$J$65,2,FALSE)</f>
        <v>MODERADO</v>
      </c>
      <c r="BL17" s="459" t="s">
        <v>109</v>
      </c>
      <c r="BM17" s="231" t="s">
        <v>435</v>
      </c>
      <c r="BN17" s="214" t="s">
        <v>433</v>
      </c>
      <c r="BO17" s="223">
        <v>45870</v>
      </c>
      <c r="BP17" s="223">
        <v>46022</v>
      </c>
      <c r="BQ17" s="232" t="s">
        <v>436</v>
      </c>
    </row>
    <row r="18" spans="1:69" ht="15.5" x14ac:dyDescent="0.35">
      <c r="A18" s="472"/>
      <c r="B18" s="475"/>
      <c r="C18" s="460"/>
      <c r="D18" s="479"/>
      <c r="E18" s="460"/>
      <c r="F18" s="463"/>
      <c r="G18" s="463"/>
      <c r="H18" s="463"/>
      <c r="I18" s="463"/>
      <c r="J18" s="463"/>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50"/>
      <c r="AS18" s="498"/>
      <c r="AT18" s="447"/>
      <c r="AU18" s="192"/>
      <c r="AV18" s="193"/>
      <c r="AW18" s="193"/>
      <c r="AX18" s="194"/>
      <c r="AY18" s="194"/>
      <c r="AZ18" s="194"/>
      <c r="BA18" s="194"/>
      <c r="BB18" s="191"/>
      <c r="BC18" s="195" t="e">
        <f>IF(AX18=Datos!$C$63,Datos!$C$73,IF(AX18=Datos!$C$64,Datos!$C$74,IF(AX18=Datos!$C$65,Datos!$C$75,"Revisar")))+IF(AY18=Datos!$D$63,Datos!$D$73,IF(AY18=Datos!$D$64,Datos!$D$74,"Revisar"))+IF(AZ18=Datos!$E$63,Datos!$E$73,IF(AZ18=Datos!$E$64,Datos!$E$74,"Revisar"))+IF(BB18=Datos!$G$63,Datos!$G$73,IF(BB18=Datos!$G$64,Datos!$G$74,IF(BB18=Datos!$G$65,Datos!$G$75,"Revisar")))</f>
        <v>#VALUE!</v>
      </c>
      <c r="BD18" s="195">
        <f>IF(AX18=Datos!$C$65,BC18,0)</f>
        <v>0</v>
      </c>
      <c r="BE18" s="195">
        <f>IF(OR(AX18=Datos!$C$63,AX18=Datos!$C$64),BC18,0)</f>
        <v>0</v>
      </c>
      <c r="BF18" s="450"/>
      <c r="BG18" s="450"/>
      <c r="BH18" s="450"/>
      <c r="BI18" s="450"/>
      <c r="BJ18" s="454"/>
      <c r="BK18" s="457"/>
      <c r="BL18" s="460"/>
      <c r="BM18" s="196"/>
      <c r="BN18" s="191"/>
      <c r="BO18" s="191"/>
      <c r="BP18" s="191"/>
      <c r="BQ18" s="197"/>
    </row>
    <row r="19" spans="1:69" ht="15.5" x14ac:dyDescent="0.35">
      <c r="A19" s="472"/>
      <c r="B19" s="475"/>
      <c r="C19" s="460"/>
      <c r="D19" s="479"/>
      <c r="E19" s="460"/>
      <c r="F19" s="463"/>
      <c r="G19" s="463"/>
      <c r="H19" s="463"/>
      <c r="I19" s="463"/>
      <c r="J19" s="463"/>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50"/>
      <c r="AS19" s="498"/>
      <c r="AT19" s="447"/>
      <c r="AU19" s="199"/>
      <c r="AV19" s="193"/>
      <c r="AW19" s="193"/>
      <c r="AX19" s="194"/>
      <c r="AY19" s="194"/>
      <c r="AZ19" s="194"/>
      <c r="BA19" s="194"/>
      <c r="BB19" s="191"/>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16" thickBot="1" x14ac:dyDescent="0.4">
      <c r="A20" s="473"/>
      <c r="B20" s="476"/>
      <c r="C20" s="461"/>
      <c r="D20" s="480"/>
      <c r="E20" s="461"/>
      <c r="F20" s="464"/>
      <c r="G20" s="464"/>
      <c r="H20" s="464"/>
      <c r="I20" s="464"/>
      <c r="J20" s="464"/>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51"/>
      <c r="AS20" s="499"/>
      <c r="AT20" s="448"/>
      <c r="AU20" s="203"/>
      <c r="AV20" s="204"/>
      <c r="AW20" s="204"/>
      <c r="AX20" s="205"/>
      <c r="AY20" s="205"/>
      <c r="AZ20" s="205"/>
      <c r="BA20" s="205"/>
      <c r="BB20" s="202"/>
      <c r="BC20" s="206" t="e">
        <f>IF(AX20=Datos!$C$63,Datos!$C$73,IF(AX20=Datos!$C$64,Datos!$C$74,IF(AX20=Datos!$C$65,Datos!$C$75,"Revisar")))+IF(AY20=Datos!$D$63,Datos!$D$73,IF(AY20=Datos!$D$64,Datos!$D$74,"Revisar"))+IF(AZ20=Datos!$E$63,Datos!$E$73,IF(AZ20=Datos!$E$64,Datos!$E$74,"Revisar"))+IF(BB20=Datos!$G$63,Datos!$G$73,IF(BB20=Datos!$G$64,Datos!$G$74,IF(BB20=Datos!$G$65,Datos!$G$75,"Revisar")))</f>
        <v>#VALUE!</v>
      </c>
      <c r="BD20" s="206">
        <f>IF(AX20=Datos!$C$65,BC20,0)</f>
        <v>0</v>
      </c>
      <c r="BE20" s="206">
        <f>IF(OR(AX20=Datos!$C$63,AX20=Datos!$C$64),BC20,0)</f>
        <v>0</v>
      </c>
      <c r="BF20" s="451"/>
      <c r="BG20" s="451"/>
      <c r="BH20" s="451"/>
      <c r="BI20" s="451"/>
      <c r="BJ20" s="455"/>
      <c r="BK20" s="458"/>
      <c r="BL20" s="461"/>
      <c r="BM20" s="207"/>
      <c r="BN20" s="207"/>
      <c r="BO20" s="207"/>
      <c r="BP20" s="207"/>
      <c r="BQ20" s="208"/>
    </row>
    <row r="21" spans="1:69" s="138" customFormat="1" ht="186.65" customHeight="1" x14ac:dyDescent="0.3">
      <c r="A21" s="493">
        <v>2</v>
      </c>
      <c r="B21" s="494" t="s">
        <v>427</v>
      </c>
      <c r="C21" s="459" t="s">
        <v>428</v>
      </c>
      <c r="D21" s="495" t="s">
        <v>352</v>
      </c>
      <c r="E21" s="459" t="s">
        <v>5</v>
      </c>
      <c r="F21" s="488" t="s">
        <v>93</v>
      </c>
      <c r="G21" s="488" t="s">
        <v>94</v>
      </c>
      <c r="H21" s="488" t="s">
        <v>437</v>
      </c>
      <c r="I21" s="488" t="s">
        <v>438</v>
      </c>
      <c r="J21" s="488" t="s">
        <v>439</v>
      </c>
      <c r="K21" s="496" t="str">
        <f>CONCATENATE(H21," ",I21," ",J21)</f>
        <v>Posibilidad de afectación  reputacional por registro incorrecto de los hechos económicos en el sistema financiero debido al reconocimiento contable inadecuado o duplicado</v>
      </c>
      <c r="L21" s="488" t="s">
        <v>98</v>
      </c>
      <c r="M21" s="488" t="s">
        <v>99</v>
      </c>
      <c r="N21" s="488" t="s">
        <v>100</v>
      </c>
      <c r="O21" s="488" t="s">
        <v>116</v>
      </c>
      <c r="P21" s="488"/>
      <c r="Q21" s="488"/>
      <c r="R21" s="488"/>
      <c r="S21" s="488"/>
      <c r="T21" s="488"/>
      <c r="U21" s="488"/>
      <c r="V21" s="488"/>
      <c r="W21" s="488"/>
      <c r="X21" s="488"/>
      <c r="Y21" s="488"/>
      <c r="Z21" s="488"/>
      <c r="AA21" s="488"/>
      <c r="AB21" s="488"/>
      <c r="AC21" s="488"/>
      <c r="AD21" s="488"/>
      <c r="AE21" s="488"/>
      <c r="AF21" s="488"/>
      <c r="AG21" s="488"/>
      <c r="AH21" s="488"/>
      <c r="AI21" s="489">
        <f>COUNTIF(P21:AH24,"Si")</f>
        <v>0</v>
      </c>
      <c r="AJ21" s="490">
        <f>IF((COUNTIF(O21:AH24,"Si"))&lt;=0,0,(IF((COUNTIF(O21:AH24,"Si"))&lt;=5,3,(IF(COUNTIF(O21:AH24,"Si")&lt;=11,4,5)))))</f>
        <v>0</v>
      </c>
      <c r="AK21" s="490">
        <f>IF((COUNTIF(O21:AH24,"Si"))&lt;=0,0,(IF((COUNTIF(O21:AH24,"Si"))&lt;=5,"MODERADO",(IF(COUNTIF(O21:AH24,"Si")&lt;=11,"ALTO","EXTREMO")))))</f>
        <v>0</v>
      </c>
      <c r="AL21" s="489">
        <v>12</v>
      </c>
      <c r="AM21" s="489"/>
      <c r="AN21" s="489" t="str">
        <f t="shared" ref="AN21" si="3">IF(AM21="Rara vez",1,(IF(AM21="Improbable",2,(IF(AM21="Posible",3,IF(AM21="Probable",4,IF(AM21="Seguro",5,"Revisar")))))))</f>
        <v>Revisar</v>
      </c>
      <c r="AO21" s="449">
        <f t="shared" ref="AO21" si="4">IF(E21="Corrupción",AN21,IF(AL21&lt;=2,1,IF(AL21&lt;=24,2,IF(AL21&lt;=500,3,IF(AL21&lt;=5000,4,IF(AL21&gt;5000,5,"Revisar"))))))</f>
        <v>2</v>
      </c>
      <c r="AP21" s="449" t="str">
        <f t="shared" ref="AP21" si="5">IF(E21="Corrupción",(IF(AO21=1,"Rara Vez",IF(AO21=2,"Improbable",IF(AO21=3,"Posible",IF(AO21=4,"Probable",IF(AO21=5,"Seguro","Revisar")))))),IF(AO21=1,"Muy Baja",IF(AO21=2,"Baja",IF(AO21=3,"Media",IF(AO21=4,"Alta","Muy Alta")))))</f>
        <v>Baja</v>
      </c>
      <c r="AQ21" s="449">
        <f>IF(E21="Corrupción",AJ21,(ROUND(((VLOOKUP(M21,Datos!$B$25:$C$29,2,FALSE)*Datos!$B$32)+(VLOOKUP(N21,Datos!$B$25:$C$29,2,FALSE)*Datos!$C$32)+(VLOOKUP(O21,Datos!$B$25:$C$29,2,FALSE)*Datos!$D$32))*5,0)))</f>
        <v>2</v>
      </c>
      <c r="AR21" s="449" t="str">
        <f>IF(AQ21=1,"Insignificante",IF(AQ21=2,"Menor",IF(AQ21=3,"Moderado",IF(AQ21=4,"Mayor","Catastrófico"))))</f>
        <v>Menor</v>
      </c>
      <c r="AS21" s="643">
        <f>_xlfn.NUMBERVALUE(CONCATENATE(AO21,AQ21),"##")</f>
        <v>22</v>
      </c>
      <c r="AT21" s="487" t="str">
        <f>VLOOKUP(AS21,Datos!$I$37:$J$61,2,FALSE)</f>
        <v>MODERADO</v>
      </c>
      <c r="AU21" s="215" t="s">
        <v>647</v>
      </c>
      <c r="AV21" s="216" t="s">
        <v>441</v>
      </c>
      <c r="AW21" s="216" t="s">
        <v>442</v>
      </c>
      <c r="AX21" s="217" t="s">
        <v>120</v>
      </c>
      <c r="AY21" s="217" t="s">
        <v>105</v>
      </c>
      <c r="AZ21" s="217" t="s">
        <v>106</v>
      </c>
      <c r="BA21" s="217" t="s">
        <v>148</v>
      </c>
      <c r="BB21" s="214" t="s">
        <v>108</v>
      </c>
      <c r="BC21" s="218">
        <f>IF(AX21=Datos!$C$63,Datos!$C$73,IF(AX21=Datos!$C$64,Datos!$C$74,IF(AX21=Datos!$C$65,Datos!$C$75,"Revisar")))+IF(AY21=Datos!$D$63,Datos!$D$73,IF(AY21=Datos!$D$64,Datos!$D$74,"Revisar"))+IF(AZ21=Datos!$E$63,Datos!$E$73,IF(AZ21=Datos!$E$64,Datos!$E$74,"Revisar"))+IF(BB21=Datos!$G$63,Datos!$G$73,IF(BB21=Datos!$G$64,Datos!$G$74,IF(BB21=Datos!$G$65,Datos!$G$75,"Revisar")))</f>
        <v>0.54999999999999993</v>
      </c>
      <c r="BD21" s="218">
        <f>IF(AX21=Datos!$C$65,BC21,0)</f>
        <v>0</v>
      </c>
      <c r="BE21" s="218">
        <f>IF(OR(AX21=Datos!$C$63,AX21=Datos!$C$64),BC21,0)</f>
        <v>0.54999999999999993</v>
      </c>
      <c r="BF21" s="449">
        <f>IF(ROUND(AO21-SUM(BE21:BE24),0)&lt;=0,1,ROUND(AO21-SUM(BE21:BE24),0))</f>
        <v>1</v>
      </c>
      <c r="BG21" s="449" t="str">
        <f>IF(E21="Corrupción",(IF(BF21=1,"Rara Vez",IF(BF21=2,"Improbable",IF(BF21=3,"Posible",IF(BF21=4,"Probable","Seguro"))))),IF(BF21=1,"Muy Baja",IF(BF21=2,"Baja",IF(BF21=3,"Media",IF(BF21=4,"Alta","Muy Alta")))))</f>
        <v>Muy Baja</v>
      </c>
      <c r="BH21" s="449">
        <f>ROUND(AQ21-SUM(BD21:BD24),0)</f>
        <v>2</v>
      </c>
      <c r="BI21" s="449" t="str">
        <f>IF(BH21=1,"Insignificante",IF(BH21=2,"Menor",IF(BH21=3,"Moderado",IF(BH21=4,"Mayor","Catastrófico"))))</f>
        <v>Menor</v>
      </c>
      <c r="BJ21" s="453">
        <f>_xlfn.NUMBERVALUE(CONCATENATE(BF21,BH21),"##")</f>
        <v>12</v>
      </c>
      <c r="BK21" s="456" t="str">
        <f>+VLOOKUP(BJ21,Datos!$I$37:$J$65,2,FALSE)</f>
        <v>BAJO</v>
      </c>
      <c r="BL21" s="459" t="s">
        <v>122</v>
      </c>
      <c r="BM21" s="231"/>
      <c r="BN21" s="415"/>
      <c r="BO21" s="214"/>
      <c r="BP21" s="214"/>
      <c r="BQ21" s="232"/>
    </row>
    <row r="22" spans="1:69" ht="15.5" x14ac:dyDescent="0.35">
      <c r="A22" s="472"/>
      <c r="B22" s="475"/>
      <c r="C22" s="460"/>
      <c r="D22" s="479"/>
      <c r="E22" s="460"/>
      <c r="F22" s="463"/>
      <c r="G22" s="463"/>
      <c r="H22" s="463"/>
      <c r="I22" s="463"/>
      <c r="J22" s="463"/>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50"/>
      <c r="AS22" s="498"/>
      <c r="AT22" s="447"/>
      <c r="AU22" s="192"/>
      <c r="AV22" s="193"/>
      <c r="AW22" s="193"/>
      <c r="AX22" s="194"/>
      <c r="AY22" s="194"/>
      <c r="AZ22" s="194"/>
      <c r="BA22" s="194"/>
      <c r="BB22" s="191"/>
      <c r="BC22" s="195" t="e">
        <f>IF(AX22=Datos!$C$63,Datos!$C$73,IF(AX22=Datos!$C$64,Datos!$C$74,IF(AX22=Datos!$C$65,Datos!$C$75,"Revisar")))+IF(AY22=Datos!$D$63,Datos!$D$73,IF(AY22=Datos!$D$64,Datos!$D$74,"Revisar"))+IF(AZ22=Datos!$E$63,Datos!$E$73,IF(AZ22=Datos!$E$64,Datos!$E$74,"Revisar"))+IF(BB22=Datos!$G$63,Datos!$G$73,IF(BB22=Datos!$G$64,Datos!$G$74,IF(BB22=Datos!$G$65,Datos!$G$75,"Revisar")))</f>
        <v>#VALUE!</v>
      </c>
      <c r="BD22" s="195">
        <f>IF(AX22=Datos!$C$65,BC22,0)</f>
        <v>0</v>
      </c>
      <c r="BE22" s="195">
        <f>IF(OR(AX22=Datos!$C$63,AX22=Datos!$C$64),BC22,0)</f>
        <v>0</v>
      </c>
      <c r="BF22" s="450"/>
      <c r="BG22" s="450"/>
      <c r="BH22" s="450"/>
      <c r="BI22" s="450"/>
      <c r="BJ22" s="454"/>
      <c r="BK22" s="457"/>
      <c r="BL22" s="460"/>
      <c r="BM22" s="196"/>
      <c r="BN22" s="191"/>
      <c r="BO22" s="191"/>
      <c r="BP22" s="191"/>
      <c r="BQ22" s="197"/>
    </row>
    <row r="23" spans="1:69" ht="15.5" x14ac:dyDescent="0.35">
      <c r="A23" s="472"/>
      <c r="B23" s="475"/>
      <c r="C23" s="460"/>
      <c r="D23" s="479"/>
      <c r="E23" s="460"/>
      <c r="F23" s="463"/>
      <c r="G23" s="463"/>
      <c r="H23" s="463"/>
      <c r="I23" s="463"/>
      <c r="J23" s="463"/>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50"/>
      <c r="AS23" s="498"/>
      <c r="AT23" s="447"/>
      <c r="AU23" s="199"/>
      <c r="AV23" s="193"/>
      <c r="AW23" s="193"/>
      <c r="AX23" s="194"/>
      <c r="AY23" s="194"/>
      <c r="AZ23" s="194"/>
      <c r="BA23" s="194"/>
      <c r="BB23" s="191"/>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450"/>
      <c r="BG23" s="450"/>
      <c r="BH23" s="450"/>
      <c r="BI23" s="450"/>
      <c r="BJ23" s="454"/>
      <c r="BK23" s="457"/>
      <c r="BL23" s="460"/>
      <c r="BM23" s="200"/>
      <c r="BN23" s="200"/>
      <c r="BO23" s="200"/>
      <c r="BP23" s="200"/>
      <c r="BQ23" s="201"/>
    </row>
    <row r="24" spans="1:69" ht="16" thickBot="1" x14ac:dyDescent="0.4">
      <c r="A24" s="473"/>
      <c r="B24" s="476"/>
      <c r="C24" s="461"/>
      <c r="D24" s="480"/>
      <c r="E24" s="461"/>
      <c r="F24" s="464"/>
      <c r="G24" s="464"/>
      <c r="H24" s="464"/>
      <c r="I24" s="464"/>
      <c r="J24" s="464"/>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51"/>
      <c r="AS24" s="499"/>
      <c r="AT24" s="448"/>
      <c r="AU24" s="203"/>
      <c r="AV24" s="204"/>
      <c r="AW24" s="204"/>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350" customFormat="1" ht="241" customHeight="1" x14ac:dyDescent="0.3">
      <c r="A25" s="493">
        <v>3</v>
      </c>
      <c r="B25" s="494" t="s">
        <v>427</v>
      </c>
      <c r="C25" s="459" t="s">
        <v>428</v>
      </c>
      <c r="D25" s="495" t="s">
        <v>352</v>
      </c>
      <c r="E25" s="459" t="s">
        <v>2</v>
      </c>
      <c r="F25" s="488" t="s">
        <v>151</v>
      </c>
      <c r="G25" s="488" t="s">
        <v>219</v>
      </c>
      <c r="H25" s="488" t="s">
        <v>507</v>
      </c>
      <c r="I25" s="488" t="s">
        <v>444</v>
      </c>
      <c r="J25" s="488" t="s">
        <v>445</v>
      </c>
      <c r="K25" s="496" t="str">
        <f>CONCATENATE(H25," ",I25," ",J25)</f>
        <v>Posibilidad de recibir o solicitar cualquier dádiva en la caja menor   por desviación de los recursos asignados, debido a intereses particulares y presiones de terceros</v>
      </c>
      <c r="L25" s="488" t="s">
        <v>156</v>
      </c>
      <c r="M25" s="488"/>
      <c r="N25" s="488"/>
      <c r="O25" s="488"/>
      <c r="P25" s="488" t="s">
        <v>157</v>
      </c>
      <c r="Q25" s="488" t="s">
        <v>157</v>
      </c>
      <c r="R25" s="488" t="s">
        <v>158</v>
      </c>
      <c r="S25" s="488" t="s">
        <v>158</v>
      </c>
      <c r="T25" s="488" t="s">
        <v>158</v>
      </c>
      <c r="U25" s="488" t="s">
        <v>157</v>
      </c>
      <c r="V25" s="488" t="s">
        <v>158</v>
      </c>
      <c r="W25" s="488" t="s">
        <v>158</v>
      </c>
      <c r="X25" s="488" t="s">
        <v>158</v>
      </c>
      <c r="Y25" s="488" t="s">
        <v>157</v>
      </c>
      <c r="Z25" s="488" t="s">
        <v>157</v>
      </c>
      <c r="AA25" s="488" t="s">
        <v>157</v>
      </c>
      <c r="AB25" s="488" t="s">
        <v>157</v>
      </c>
      <c r="AC25" s="488" t="s">
        <v>157</v>
      </c>
      <c r="AD25" s="488" t="s">
        <v>158</v>
      </c>
      <c r="AE25" s="488" t="s">
        <v>158</v>
      </c>
      <c r="AF25" s="488" t="s">
        <v>158</v>
      </c>
      <c r="AG25" s="488" t="s">
        <v>158</v>
      </c>
      <c r="AH25" s="488" t="s">
        <v>158</v>
      </c>
      <c r="AI25" s="644">
        <f>COUNTIF(P25:AH28,"Si")</f>
        <v>8</v>
      </c>
      <c r="AJ25" s="646">
        <f>IF((COUNTIF(O25:AH28,"Si"))&lt;=0,0,(IF((COUNTIF(O25:AH28,"Si"))&lt;=5,3,(IF(COUNTIF(O25:AH28,"Si")&lt;=11,4,5)))))</f>
        <v>4</v>
      </c>
      <c r="AK25" s="646" t="str">
        <f>IF((COUNTIF(O25:AH28,"Si"))&lt;=0,0,(IF((COUNTIF(O25:AH28,"Si"))&lt;=5,"MODERADO",(IF(COUNTIF(O25:AH28,"Si")&lt;=11,"ALTO","EXTREMO")))))</f>
        <v>ALTO</v>
      </c>
      <c r="AL25" s="644"/>
      <c r="AM25" s="489" t="s">
        <v>446</v>
      </c>
      <c r="AN25" s="489">
        <f t="shared" ref="AN25" si="6">IF(AM25="Rara vez",1,(IF(AM25="Improbable",2,(IF(AM25="Posible",3,IF(AM25="Probable",4,IF(AM25="Seguro",5,"Revisar")))))))</f>
        <v>3</v>
      </c>
      <c r="AO25" s="449">
        <f t="shared" ref="AO25" si="7">IF(E25="Corrupción",AN25,IF(AL25&lt;=2,1,IF(AL25&lt;=24,2,IF(AL25&lt;=500,3,IF(AL25&lt;=5000,4,IF(AL25&gt;5000,5,"Revisar"))))))</f>
        <v>3</v>
      </c>
      <c r="AP25" s="449" t="str">
        <f t="shared" ref="AP25" si="8">IF(E25="Corrupción",(IF(AO25=1,"Rara Vez",IF(AO25=2,"Improbable",IF(AO25=3,"Posible",IF(AO25=4,"Probable",IF(AO25=5,"Seguro","Revisar")))))),IF(AO25=1,"Muy Baja",IF(AO25=2,"Baja",IF(AO25=3,"Media",IF(AO25=4,"Alta","Muy Alta")))))</f>
        <v>Posible</v>
      </c>
      <c r="AQ25" s="449">
        <f>IF(E25="Corrupción",AJ25,(ROUND(((VLOOKUP(M25,Datos!$B$25:$C$29,2,FALSE)*Datos!$B$32)+(VLOOKUP(N25,Datos!$B$25:$C$29,2,FALSE)*Datos!$C$32)+(VLOOKUP(O25,Datos!$B$25:$C$29,2,FALSE)*Datos!$D$32))*5,0)))</f>
        <v>4</v>
      </c>
      <c r="AR25" s="449" t="str">
        <f>IF(AQ25=1,"Insignificante",IF(AQ25=2,"Menor",IF(AQ25=3,"Moderado",IF(AQ25=4,"Mayor","Catastrófico"))))</f>
        <v>Mayor</v>
      </c>
      <c r="AS25" s="643">
        <f>_xlfn.NUMBERVALUE(CONCATENATE(AO25,AQ25),"##")</f>
        <v>34</v>
      </c>
      <c r="AT25" s="487" t="str">
        <f>VLOOKUP(AS25,Datos!$I$37:$J$61,2,FALSE)</f>
        <v>ALTO</v>
      </c>
      <c r="AU25" s="215" t="s">
        <v>447</v>
      </c>
      <c r="AV25" s="216" t="s">
        <v>448</v>
      </c>
      <c r="AW25" s="216" t="s">
        <v>449</v>
      </c>
      <c r="AX25" s="217" t="s">
        <v>120</v>
      </c>
      <c r="AY25" s="217" t="s">
        <v>105</v>
      </c>
      <c r="AZ25" s="217" t="s">
        <v>106</v>
      </c>
      <c r="BA25" s="217" t="s">
        <v>148</v>
      </c>
      <c r="BB25" s="214" t="s">
        <v>108</v>
      </c>
      <c r="BC25" s="416">
        <f>IF(AX25=Datos!$C$63,Datos!$C$73,IF(AX25=Datos!$C$64,Datos!$C$74,IF(AX25=Datos!$C$65,Datos!$C$75,"Revisar")))+IF(AY25=Datos!$D$63,Datos!$D$73,IF(AY25=Datos!$D$64,Datos!$D$74,"Revisar"))+IF(AZ25=Datos!$E$63,Datos!$E$73,IF(AZ25=Datos!$E$64,Datos!$E$74,"Revisar"))+IF(BB25=Datos!$G$63,Datos!$G$73,IF(BB25=Datos!$G$64,Datos!$G$74,IF(BB25=Datos!$G$65,Datos!$G$75,"Revisar")))</f>
        <v>0.54999999999999993</v>
      </c>
      <c r="BD25" s="416">
        <f>IF(AX25=Datos!$C$65,BC25,0)</f>
        <v>0</v>
      </c>
      <c r="BE25" s="416">
        <f>IF(OR(AX25=Datos!$C$63,AX25=Datos!$C$64),BC25,0)</f>
        <v>0.54999999999999993</v>
      </c>
      <c r="BF25" s="449">
        <f>IF(ROUND(AO25-SUM(BE25:BE28),0)&lt;=0,1,ROUND(AO25-SUM(BE25:BE28),0))</f>
        <v>2</v>
      </c>
      <c r="BG25" s="449" t="str">
        <f>IF(E25="Corrupción",(IF(BF25=1,"Rara Vez",IF(BF25=2,"Improbable",IF(BF25=3,"Posible",IF(BF25=4,"Probable","Seguro"))))),IF(BF25=1,"Muy Baja",IF(BF25=2,"Baja",IF(BF25=3,"Media",IF(BF25=4,"Alta","Muy Alta")))))</f>
        <v>Improbable</v>
      </c>
      <c r="BH25" s="449">
        <f>ROUND(AQ25-SUM(BD25:BD28),0)</f>
        <v>4</v>
      </c>
      <c r="BI25" s="449" t="str">
        <f>IF(BH25=1,"Insignificante",IF(BH25=2,"Menor",IF(BH25=3,"Moderado",IF(BH25=4,"Mayor","Catastrófico"))))</f>
        <v>Mayor</v>
      </c>
      <c r="BJ25" s="453">
        <f>_xlfn.NUMBERVALUE(CONCATENATE(BF25,BH25),"##")</f>
        <v>24</v>
      </c>
      <c r="BK25" s="456" t="str">
        <f>+VLOOKUP(BJ25,Datos!$I$37:$J$65,2,FALSE)</f>
        <v>ALTO</v>
      </c>
      <c r="BL25" s="459" t="s">
        <v>109</v>
      </c>
      <c r="BM25" s="417" t="s">
        <v>450</v>
      </c>
      <c r="BN25" s="214" t="s">
        <v>451</v>
      </c>
      <c r="BO25" s="223">
        <v>45873</v>
      </c>
      <c r="BP25" s="223">
        <v>45912</v>
      </c>
      <c r="BQ25" s="232" t="s">
        <v>452</v>
      </c>
    </row>
    <row r="26" spans="1:69" s="353" customFormat="1" ht="108.5" x14ac:dyDescent="0.35">
      <c r="A26" s="472"/>
      <c r="B26" s="475"/>
      <c r="C26" s="460"/>
      <c r="D26" s="479"/>
      <c r="E26" s="460"/>
      <c r="F26" s="463"/>
      <c r="G26" s="463"/>
      <c r="H26" s="463"/>
      <c r="I26" s="463"/>
      <c r="J26" s="463"/>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626"/>
      <c r="AJ26" s="629"/>
      <c r="AK26" s="629"/>
      <c r="AL26" s="626"/>
      <c r="AM26" s="466"/>
      <c r="AN26" s="466"/>
      <c r="AO26" s="450"/>
      <c r="AP26" s="450"/>
      <c r="AQ26" s="450"/>
      <c r="AR26" s="450"/>
      <c r="AS26" s="498"/>
      <c r="AT26" s="447"/>
      <c r="AU26" s="378"/>
      <c r="AV26" s="379"/>
      <c r="AW26" s="379"/>
      <c r="AX26" s="194"/>
      <c r="AY26" s="194"/>
      <c r="AZ26" s="194"/>
      <c r="BA26" s="194"/>
      <c r="BB26" s="191"/>
      <c r="BC26" s="352" t="e">
        <f>IF(AX26=Datos!$C$63,Datos!$C$73,IF(AX26=Datos!$C$64,Datos!$C$74,IF(AX26=Datos!$C$65,Datos!$C$75,"Revisar")))+IF(AY26=Datos!$D$63,Datos!$D$73,IF(AY26=Datos!$D$64,Datos!$D$74,"Revisar"))+IF(AZ26=Datos!$E$63,Datos!$E$73,IF(AZ26=Datos!$E$64,Datos!$E$74,"Revisar"))+IF(BB26=Datos!$G$63,Datos!$G$73,IF(BB26=Datos!$G$64,Datos!$G$74,IF(BB26=Datos!$G$65,Datos!$G$75,"Revisar")))</f>
        <v>#VALUE!</v>
      </c>
      <c r="BD26" s="352">
        <f>IF(AX26=Datos!$C$65,BC26,0)</f>
        <v>0</v>
      </c>
      <c r="BE26" s="352">
        <f>IF(OR(AX26=Datos!$C$63,AX26=Datos!$C$64),BC26,0)</f>
        <v>0</v>
      </c>
      <c r="BF26" s="450"/>
      <c r="BG26" s="450"/>
      <c r="BH26" s="450"/>
      <c r="BI26" s="450"/>
      <c r="BJ26" s="454"/>
      <c r="BK26" s="457"/>
      <c r="BL26" s="460"/>
      <c r="BM26" s="196" t="s">
        <v>453</v>
      </c>
      <c r="BN26" s="191" t="s">
        <v>454</v>
      </c>
      <c r="BO26" s="228">
        <v>45873</v>
      </c>
      <c r="BP26" s="228">
        <v>45989</v>
      </c>
      <c r="BQ26" s="197" t="s">
        <v>455</v>
      </c>
    </row>
    <row r="27" spans="1:69" s="363" customFormat="1" ht="15.5" x14ac:dyDescent="0.35">
      <c r="A27" s="472"/>
      <c r="B27" s="475"/>
      <c r="C27" s="460"/>
      <c r="D27" s="479"/>
      <c r="E27" s="460"/>
      <c r="F27" s="463"/>
      <c r="G27" s="463"/>
      <c r="H27" s="463"/>
      <c r="I27" s="463"/>
      <c r="J27" s="463"/>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626"/>
      <c r="AJ27" s="629"/>
      <c r="AK27" s="629"/>
      <c r="AL27" s="626"/>
      <c r="AM27" s="466"/>
      <c r="AN27" s="466"/>
      <c r="AO27" s="450"/>
      <c r="AP27" s="450"/>
      <c r="AQ27" s="450"/>
      <c r="AR27" s="450"/>
      <c r="AS27" s="498"/>
      <c r="AT27" s="447"/>
      <c r="AU27" s="199"/>
      <c r="AV27" s="193"/>
      <c r="AW27" s="418"/>
      <c r="AX27" s="380"/>
      <c r="AY27" s="380"/>
      <c r="AZ27" s="380"/>
      <c r="BA27" s="380"/>
      <c r="BB27" s="351"/>
      <c r="BC27" s="381" t="e">
        <f>IF(AX27=Datos!$C$63,Datos!$C$73,IF(AX27=Datos!$C$64,Datos!$C$74,IF(AX27=Datos!$C$65,Datos!$C$75,"Revisar")))+IF(AY27=Datos!$D$63,Datos!$D$73,IF(AY27=Datos!$D$64,Datos!$D$74,"Revisar"))+IF(AZ27=Datos!$E$63,Datos!$E$73,IF(AZ27=Datos!$E$64,Datos!$E$74,"Revisar"))+IF(BB27=Datos!$G$63,Datos!$G$73,IF(BB27=Datos!$G$64,Datos!$G$74,IF(BB27=Datos!$G$65,Datos!$G$75,"Revisar")))</f>
        <v>#VALUE!</v>
      </c>
      <c r="BD27" s="381">
        <f>IF(AX27=Datos!$C$65,BC27,0)</f>
        <v>0</v>
      </c>
      <c r="BE27" s="381">
        <f>IF(OR(AX27=Datos!$C$63,AX27=Datos!$C$64),BC27,0)</f>
        <v>0</v>
      </c>
      <c r="BF27" s="450"/>
      <c r="BG27" s="450"/>
      <c r="BH27" s="450"/>
      <c r="BI27" s="450"/>
      <c r="BJ27" s="454"/>
      <c r="BK27" s="457"/>
      <c r="BL27" s="460"/>
      <c r="BM27" s="419"/>
      <c r="BN27" s="419"/>
      <c r="BO27" s="419"/>
      <c r="BP27" s="419"/>
      <c r="BQ27" s="420"/>
    </row>
    <row r="28" spans="1:69" ht="16" thickBot="1" x14ac:dyDescent="0.4">
      <c r="A28" s="473"/>
      <c r="B28" s="476"/>
      <c r="C28" s="461"/>
      <c r="D28" s="480"/>
      <c r="E28" s="461"/>
      <c r="F28" s="464"/>
      <c r="G28" s="464"/>
      <c r="H28" s="464"/>
      <c r="I28" s="464"/>
      <c r="J28" s="464"/>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645"/>
      <c r="AJ28" s="647"/>
      <c r="AK28" s="647"/>
      <c r="AL28" s="645"/>
      <c r="AM28" s="467"/>
      <c r="AN28" s="467"/>
      <c r="AO28" s="451"/>
      <c r="AP28" s="451"/>
      <c r="AQ28" s="451"/>
      <c r="AR28" s="451"/>
      <c r="AS28" s="499"/>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350" customFormat="1" ht="231" customHeight="1" x14ac:dyDescent="0.3">
      <c r="A29" s="471">
        <v>4</v>
      </c>
      <c r="B29" s="474" t="s">
        <v>427</v>
      </c>
      <c r="C29" s="477" t="s">
        <v>428</v>
      </c>
      <c r="D29" s="478" t="s">
        <v>352</v>
      </c>
      <c r="E29" s="477" t="s">
        <v>4</v>
      </c>
      <c r="F29" s="462" t="s">
        <v>93</v>
      </c>
      <c r="G29" s="462" t="s">
        <v>94</v>
      </c>
      <c r="H29" s="462" t="s">
        <v>508</v>
      </c>
      <c r="I29" s="462" t="s">
        <v>457</v>
      </c>
      <c r="J29" s="462" t="s">
        <v>458</v>
      </c>
      <c r="K29" s="484" t="str">
        <f>CONCATENATE(H29," ",I29," ",J29)</f>
        <v xml:space="preserve">Posibilidad efecto dañoso sobre intereses patrimoniales de naturaleza pública,  por incurrir en pagos extemporáneos en la presentación de la declaraciones de impuestos nacionales y distritales debido a la inobservancia de las fechas dispuestas en los calendarios tributarios </v>
      </c>
      <c r="L29" s="462" t="s">
        <v>98</v>
      </c>
      <c r="M29" s="462" t="s">
        <v>99</v>
      </c>
      <c r="N29" s="462" t="s">
        <v>99</v>
      </c>
      <c r="O29" s="462" t="s">
        <v>99</v>
      </c>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v>18</v>
      </c>
      <c r="AM29" s="465"/>
      <c r="AN29" s="465" t="str">
        <f>IF(AM29="Rara vez",1,(IF(AM29="Improbable",2,(IF(AM29="Posible",3,IF(AM29="Probable",4,IF(AM29="Seguro",5,"Revisar")))))))</f>
        <v>Revisar</v>
      </c>
      <c r="AO29" s="452">
        <f>IF(E29="Corrupción",AN29,IF(AL29&lt;=2,1,IF(AL29&lt;=24,2,IF(AL29&lt;=500,3,IF(AL29&lt;=5000,4,IF(AL29&gt;5000,5,"Revisar"))))))</f>
        <v>2</v>
      </c>
      <c r="AP29" s="452" t="str">
        <f>IF(E29="Corrupción",(IF(AO29=1,"Rara Vez",IF(AO29=2,"Improbable",IF(AO29=3,"Posible",IF(AO29=4,"Probable",IF(AO29=5,"Seguro","Revisar")))))),IF(AO29=1,"Muy Baja",IF(AO29=2,"Baja",IF(AO29=3,"Media",IF(AO29=4,"Alta","Muy Alta")))))</f>
        <v>Baja</v>
      </c>
      <c r="AQ29" s="452">
        <f>IF(E29="Corrupción",AJ29,(ROUND(((VLOOKUP(M29,Datos!$B$25:$C$29,2,FALSE)*Datos!$B$32)+(VLOOKUP(N29,Datos!$B$25:$C$29,2,FALSE)*Datos!$C$32)+(VLOOKUP(O29,Datos!$B$25:$C$29,2,FALSE)*Datos!$D$32))*5,0)))</f>
        <v>1</v>
      </c>
      <c r="AR29" s="452" t="str">
        <f>IF(AQ29=1,"Insignificante",IF(AQ29=2,"Menor",IF(AQ29=3,"Moderado",IF(AQ29=4,"Mayor","Catastrófico"))))</f>
        <v>Insignificante</v>
      </c>
      <c r="AS29" s="497">
        <f>_xlfn.NUMBERVALUE(CONCATENATE(AO29,AQ29),"##")</f>
        <v>21</v>
      </c>
      <c r="AT29" s="446" t="str">
        <f>VLOOKUP(AS29,Datos!$I$37:$J$61,2,FALSE)</f>
        <v>BAJO</v>
      </c>
      <c r="AU29" s="186" t="s">
        <v>459</v>
      </c>
      <c r="AV29" s="187" t="s">
        <v>509</v>
      </c>
      <c r="AW29" s="187" t="s">
        <v>461</v>
      </c>
      <c r="AX29" s="188" t="s">
        <v>104</v>
      </c>
      <c r="AY29" s="188" t="s">
        <v>105</v>
      </c>
      <c r="AZ29" s="188" t="s">
        <v>176</v>
      </c>
      <c r="BA29" s="188" t="s">
        <v>148</v>
      </c>
      <c r="BB29" s="185" t="s">
        <v>108</v>
      </c>
      <c r="BC29" s="349">
        <f>IF(AX29=Datos!$C$63,Datos!$C$73,IF(AX29=Datos!$C$64,Datos!$C$74,IF(AX29=Datos!$C$65,Datos!$C$75,"Revisar")))+IF(AY29=Datos!$D$63,Datos!$D$73,IF(AY29=Datos!$D$64,Datos!$D$74,"Revisar"))+IF(AZ29=Datos!$E$63,Datos!$E$73,IF(AZ29=Datos!$E$64,Datos!$E$74,"Revisar"))+IF(BB29=Datos!$G$63,Datos!$G$73,IF(BB29=Datos!$G$64,Datos!$G$74,IF(BB29=Datos!$G$65,Datos!$G$75,"Revisar")))</f>
        <v>0.5</v>
      </c>
      <c r="BD29" s="349">
        <f>IF(AX29=Datos!$C$65,BC29,0)</f>
        <v>0</v>
      </c>
      <c r="BE29" s="349">
        <f>IF(OR(AX29=Datos!$C$63,AX29=Datos!$C$64),BC29,0)</f>
        <v>0.5</v>
      </c>
      <c r="BF29" s="452">
        <f>IF(ROUND(AO29-SUM(BE29:BE32),0)&lt;=0,1,ROUND(AO29-SUM(BE29:BE32),0))</f>
        <v>2</v>
      </c>
      <c r="BG29" s="452" t="str">
        <f>IF(E29="Corrupción",(IF(BF29=1,"Rara Vez",IF(BF29=2,"Improbable",IF(BF29=3,"Posible",IF(BF29=4,"Probable","Seguro"))))),IF(BF29=1,"Muy Baja",IF(BF29=2,"Baja",IF(BF29=3,"Media",IF(BF29=4,"Alta","Muy Alta")))))</f>
        <v>Baja</v>
      </c>
      <c r="BH29" s="452">
        <f>ROUND(AQ29-SUM(BD29:BD32),0)</f>
        <v>1</v>
      </c>
      <c r="BI29" s="452" t="str">
        <f>IF(BH29=1,"Insignificante",IF(BH29=2,"Menor",IF(BH29=3,"Moderado",IF(BH29=4,"Mayor","Catastrófico"))))</f>
        <v>Insignificante</v>
      </c>
      <c r="BJ29" s="491">
        <f>_xlfn.NUMBERVALUE(CONCATENATE(BF29,BH29),"##")</f>
        <v>21</v>
      </c>
      <c r="BK29" s="492" t="str">
        <f>+VLOOKUP(BJ29,Datos!$I$37:$J$65,2,FALSE)</f>
        <v>BAJO</v>
      </c>
      <c r="BL29" s="477" t="s">
        <v>122</v>
      </c>
      <c r="BM29" s="189"/>
      <c r="BN29" s="185"/>
      <c r="BO29" s="185"/>
      <c r="BP29" s="185"/>
      <c r="BQ29" s="190"/>
    </row>
    <row r="30" spans="1:69" s="353" customFormat="1" ht="15.5" x14ac:dyDescent="0.35">
      <c r="A30" s="472"/>
      <c r="B30" s="475"/>
      <c r="C30" s="460"/>
      <c r="D30" s="479"/>
      <c r="E30" s="460"/>
      <c r="F30" s="463"/>
      <c r="G30" s="463"/>
      <c r="H30" s="463"/>
      <c r="I30" s="463"/>
      <c r="J30" s="463"/>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50"/>
      <c r="AS30" s="498"/>
      <c r="AT30" s="447"/>
      <c r="AU30" s="219"/>
      <c r="AV30" s="193"/>
      <c r="AW30" s="193"/>
      <c r="AX30" s="194"/>
      <c r="AY30" s="194"/>
      <c r="AZ30" s="194"/>
      <c r="BA30" s="194"/>
      <c r="BB30" s="191"/>
      <c r="BC30" s="352" t="e">
        <f>IF(AX30=Datos!$C$63,Datos!$C$73,IF(AX30=Datos!$C$64,Datos!$C$74,IF(AX30=Datos!$C$65,Datos!$C$75,"Revisar")))+IF(AY30=Datos!$D$63,Datos!$D$73,IF(AY30=Datos!$D$64,Datos!$D$74,"Revisar"))+IF(AZ30=Datos!$E$63,Datos!$E$73,IF(AZ30=Datos!$E$64,Datos!$E$74,"Revisar"))+IF(BB30=Datos!$G$63,Datos!$G$73,IF(BB30=Datos!$G$64,Datos!$G$74,IF(BB30=Datos!$G$65,Datos!$G$75,"Revisar")))</f>
        <v>#VALUE!</v>
      </c>
      <c r="BD30" s="352">
        <f>IF(AX30=Datos!$C$65,BC30,0)</f>
        <v>0</v>
      </c>
      <c r="BE30" s="352">
        <f>IF(OR(AX30=Datos!$C$63,AX30=Datos!$C$64),BC30,0)</f>
        <v>0</v>
      </c>
      <c r="BF30" s="450"/>
      <c r="BG30" s="450"/>
      <c r="BH30" s="450"/>
      <c r="BI30" s="450"/>
      <c r="BJ30" s="454"/>
      <c r="BK30" s="457"/>
      <c r="BL30" s="460"/>
      <c r="BM30" s="196"/>
      <c r="BN30" s="191"/>
      <c r="BO30" s="191"/>
      <c r="BP30" s="191"/>
      <c r="BQ30" s="197"/>
    </row>
    <row r="31" spans="1:69" s="353" customFormat="1" ht="10.5" customHeight="1" x14ac:dyDescent="0.35">
      <c r="A31" s="472"/>
      <c r="B31" s="475"/>
      <c r="C31" s="460"/>
      <c r="D31" s="479"/>
      <c r="E31" s="460"/>
      <c r="F31" s="463"/>
      <c r="G31" s="463"/>
      <c r="H31" s="463"/>
      <c r="I31" s="463"/>
      <c r="J31" s="463"/>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50"/>
      <c r="AS31" s="498"/>
      <c r="AT31" s="447"/>
      <c r="AU31" s="219"/>
      <c r="AV31" s="193"/>
      <c r="AW31" s="193"/>
      <c r="AX31" s="194"/>
      <c r="AY31" s="194"/>
      <c r="AZ31" s="194"/>
      <c r="BA31" s="194"/>
      <c r="BB31" s="191"/>
      <c r="BC31" s="352" t="e">
        <f>IF(AX31=Datos!$C$63,Datos!$C$73,IF(AX31=Datos!$C$64,Datos!$C$74,IF(AX31=Datos!$C$65,Datos!$C$75,"Revisar")))+IF(AY31=Datos!$D$63,Datos!$D$73,IF(AY31=Datos!$D$64,Datos!$D$74,"Revisar"))+IF(AZ31=Datos!$E$63,Datos!$E$73,IF(AZ31=Datos!$E$64,Datos!$E$74,"Revisar"))+IF(BB31=Datos!$G$63,Datos!$G$73,IF(BB31=Datos!$G$64,Datos!$G$74,IF(BB31=Datos!$G$65,Datos!$G$75,"Revisar")))</f>
        <v>#VALUE!</v>
      </c>
      <c r="BD31" s="352">
        <f>IF(AX31=Datos!$C$65,BC31,0)</f>
        <v>0</v>
      </c>
      <c r="BE31" s="352">
        <f>IF(OR(AX31=Datos!$C$63,AX31=Datos!$C$64),BC31,0)</f>
        <v>0</v>
      </c>
      <c r="BF31" s="450"/>
      <c r="BG31" s="450"/>
      <c r="BH31" s="450"/>
      <c r="BI31" s="450"/>
      <c r="BJ31" s="454"/>
      <c r="BK31" s="457"/>
      <c r="BL31" s="460"/>
      <c r="BM31" s="354"/>
      <c r="BN31" s="354"/>
      <c r="BO31" s="354"/>
      <c r="BP31" s="354"/>
      <c r="BQ31" s="355"/>
    </row>
    <row r="32" spans="1:69" s="353" customFormat="1" ht="17.25" customHeight="1" thickBot="1" x14ac:dyDescent="0.4">
      <c r="A32" s="473"/>
      <c r="B32" s="476"/>
      <c r="C32" s="461"/>
      <c r="D32" s="480"/>
      <c r="E32" s="461"/>
      <c r="F32" s="464"/>
      <c r="G32" s="464"/>
      <c r="H32" s="464"/>
      <c r="I32" s="464"/>
      <c r="J32" s="464"/>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51"/>
      <c r="AS32" s="499"/>
      <c r="AT32" s="448"/>
      <c r="AU32" s="234"/>
      <c r="AV32" s="204"/>
      <c r="AW32" s="204"/>
      <c r="AX32" s="205"/>
      <c r="AY32" s="205"/>
      <c r="AZ32" s="205"/>
      <c r="BA32" s="205"/>
      <c r="BB32" s="202"/>
      <c r="BC32" s="421" t="e">
        <f>IF(AX32=Datos!$C$63,Datos!$C$73,IF(AX32=Datos!$C$64,Datos!$C$74,IF(AX32=Datos!$C$65,Datos!$C$75,"Revisar")))+IF(AY32=Datos!$D$63,Datos!$D$73,IF(AY32=Datos!$D$64,Datos!$D$74,"Revisar"))+IF(AZ32=Datos!$E$63,Datos!$E$73,IF(AZ32=Datos!$E$64,Datos!$E$74,"Revisar"))+IF(BB32=Datos!$G$63,Datos!$G$73,IF(BB32=Datos!$G$64,Datos!$G$74,IF(BB32=Datos!$G$65,Datos!$G$75,"Revisar")))</f>
        <v>#VALUE!</v>
      </c>
      <c r="BD32" s="421">
        <f>IF(AX32=Datos!$C$65,BC32,0)</f>
        <v>0</v>
      </c>
      <c r="BE32" s="421">
        <f>IF(OR(AX32=Datos!$C$63,AX32=Datos!$C$64),BC32,0)</f>
        <v>0</v>
      </c>
      <c r="BF32" s="451"/>
      <c r="BG32" s="451"/>
      <c r="BH32" s="451"/>
      <c r="BI32" s="451"/>
      <c r="BJ32" s="455"/>
      <c r="BK32" s="458"/>
      <c r="BL32" s="461"/>
      <c r="BM32" s="422"/>
      <c r="BN32" s="422"/>
      <c r="BO32" s="422"/>
      <c r="BP32" s="422"/>
      <c r="BQ32" s="423"/>
    </row>
    <row r="33" spans="1:69" s="350" customFormat="1" ht="15.5" hidden="1" x14ac:dyDescent="0.3">
      <c r="A33" s="493"/>
      <c r="B33" s="494"/>
      <c r="C33" s="459"/>
      <c r="D33" s="495"/>
      <c r="E33" s="459"/>
      <c r="F33" s="488"/>
      <c r="G33" s="488"/>
      <c r="H33" s="748"/>
      <c r="I33" s="748"/>
      <c r="J33" s="748"/>
      <c r="K33" s="496" t="str">
        <f>CONCATENATE(H33," ",I33," ",J33)</f>
        <v xml:space="preserve">  </v>
      </c>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9">
        <f>COUNTIF(P33:AH36,"Si")</f>
        <v>0</v>
      </c>
      <c r="AJ33" s="490">
        <f>IF((COUNTIF(O33:AH36,"Si"))&lt;=0,0,(IF((COUNTIF(O33:AH36,"Si"))&lt;=5,3,(IF(COUNTIF(O33:AH36,"Si")&lt;=11,4,5)))))</f>
        <v>0</v>
      </c>
      <c r="AK33" s="490">
        <f>IF((COUNTIF(O33:AH36,"Si"))&lt;=0,0,(IF((COUNTIF(O33:AH36,"Si"))&lt;=5,"MODERADO",(IF(COUNTIF(O33:AH36,"Si")&lt;=11,"ALTO","EXTREMO")))))</f>
        <v>0</v>
      </c>
      <c r="AL33" s="489"/>
      <c r="AM33" s="489"/>
      <c r="AN33" s="489" t="str">
        <f t="shared" ref="AN33" si="9">IF(AM33="Rara vez",1,(IF(AM33="Improbable",2,(IF(AM33="Posible",3,IF(AM33="Probable",4,IF(AM33="Seguro",5,"Revisar")))))))</f>
        <v>Revisar</v>
      </c>
      <c r="AO33" s="449">
        <f t="shared" ref="AO33" si="10">IF(E33="Corrupción",AN33,IF(AL33&lt;=2,1,IF(AL33&lt;=24,2,IF(AL33&lt;=500,3,IF(AL33&lt;=5000,4,IF(AL33&gt;5000,5,"Revisar"))))))</f>
        <v>1</v>
      </c>
      <c r="AP33" s="449" t="str">
        <f t="shared" ref="AP33" si="11">IF(E33="Corrupción",(IF(AO33=1,"Rara Vez",IF(AO33=2,"Improbable",IF(AO33=3,"Posible",IF(AO33=4,"Probable",IF(AO33=5,"Seguro","Revisar")))))),IF(AO33=1,"Muy Baja",IF(AO33=2,"Baja",IF(AO33=3,"Media",IF(AO33=4,"Alta","Muy Alta")))))</f>
        <v>Muy Baja</v>
      </c>
      <c r="AQ33" s="449" t="e">
        <f>IF(E33="Corrupción",AJ33,(ROUND(((VLOOKUP(M33,Datos!$B$25:$C$29,2,FALSE)*Datos!$B$32)+(VLOOKUP(N33,Datos!$B$25:$C$29,2,FALSE)*Datos!$C$32)+(VLOOKUP(O33,Datos!$B$25:$C$29,2,FALSE)*Datos!$D$32))*5,0)))</f>
        <v>#N/A</v>
      </c>
      <c r="AR33" s="441" t="e">
        <f>IF(AQ33=1,"Insignificante",IF(AQ33=2,"Menor",IF(AQ33=3,"Moderado",IF(AQ33=4,"Mayor","Catastrófico"))))</f>
        <v>#N/A</v>
      </c>
      <c r="AS33" s="444" t="e">
        <f>_xlfn.NUMBERVALUE(CONCATENATE(AO33,AQ33),"##")</f>
        <v>#N/A</v>
      </c>
      <c r="AT33" s="487" t="e">
        <f>VLOOKUP(AS33,Datos!$I$37:$J$61,2,FALSE)</f>
        <v>#N/A</v>
      </c>
      <c r="AU33" s="215"/>
      <c r="AV33" s="216"/>
      <c r="AW33" s="216"/>
      <c r="AX33" s="217"/>
      <c r="AY33" s="217"/>
      <c r="AZ33" s="217"/>
      <c r="BA33" s="217"/>
      <c r="BB33" s="214"/>
      <c r="BC33" s="416" t="e">
        <f>IF(AX33=Datos!$C$63,Datos!$C$73,IF(AX33=Datos!$C$64,Datos!$C$74,IF(AX33=Datos!$C$65,Datos!$C$75,"Revisar")))+IF(AY33=Datos!$D$63,Datos!$D$73,IF(AY33=Datos!$D$64,Datos!$D$74,"Revisar"))+IF(AZ33=Datos!$E$63,Datos!$E$73,IF(AZ33=Datos!$E$64,Datos!$E$74,"Revisar"))+IF(BB33=Datos!$G$63,Datos!$G$73,IF(BB33=Datos!$G$64,Datos!$G$74,IF(BB33=Datos!$G$65,Datos!$G$75,"Revisar")))</f>
        <v>#VALUE!</v>
      </c>
      <c r="BD33" s="416">
        <f>IF(AX33=Datos!$C$65,BC33,0)</f>
        <v>0</v>
      </c>
      <c r="BE33" s="416">
        <f>IF(OR(AX33=Datos!$C$63,AX33=Datos!$C$64),BC33,0)</f>
        <v>0</v>
      </c>
      <c r="BF33" s="449">
        <f>IF(ROUND(AO33-SUM(BE33:BE36),0)&lt;=0,1,ROUND(AO33-SUM(BE33:BE36),0))</f>
        <v>1</v>
      </c>
      <c r="BG33" s="449"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t="s">
        <v>122</v>
      </c>
      <c r="BM33" s="231"/>
      <c r="BN33" s="214"/>
      <c r="BO33" s="214"/>
      <c r="BP33" s="214"/>
      <c r="BQ33" s="232"/>
    </row>
    <row r="34" spans="1:69" ht="15" hidden="1" customHeight="1" x14ac:dyDescent="0.35">
      <c r="A34" s="472"/>
      <c r="B34" s="475"/>
      <c r="C34" s="460"/>
      <c r="D34" s="479"/>
      <c r="E34" s="460"/>
      <c r="F34" s="463"/>
      <c r="G34" s="463"/>
      <c r="H34" s="748"/>
      <c r="I34" s="748"/>
      <c r="J34" s="748"/>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85" hidden="1" customHeight="1" x14ac:dyDescent="0.35">
      <c r="A35" s="472"/>
      <c r="B35" s="475"/>
      <c r="C35" s="460"/>
      <c r="D35" s="479"/>
      <c r="E35" s="460"/>
      <c r="F35" s="463"/>
      <c r="G35" s="463"/>
      <c r="H35" s="748"/>
      <c r="I35" s="748"/>
      <c r="J35" s="748"/>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2"/>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749"/>
      <c r="I36" s="749"/>
      <c r="J36" s="749"/>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5" hidden="1" x14ac:dyDescent="0.3">
      <c r="A37" s="471"/>
      <c r="B37" s="474"/>
      <c r="C37" s="477"/>
      <c r="D37" s="478"/>
      <c r="E37" s="477"/>
      <c r="F37" s="462"/>
      <c r="G37" s="462"/>
      <c r="H37" s="750"/>
      <c r="I37" s="750"/>
      <c r="J37" s="750"/>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751"/>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5" hidden="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752"/>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15.5" hidden="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752"/>
      <c r="AN39" s="466"/>
      <c r="AO39" s="450"/>
      <c r="AP39" s="450"/>
      <c r="AQ39" s="450"/>
      <c r="AR39" s="441"/>
      <c r="AS39" s="444"/>
      <c r="AT39" s="447"/>
      <c r="AU39" s="192"/>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753"/>
      <c r="AN40" s="467"/>
      <c r="AO40" s="451"/>
      <c r="AP40" s="451"/>
      <c r="AQ40" s="451"/>
      <c r="AR40" s="442"/>
      <c r="AS40" s="445"/>
      <c r="AT40" s="448"/>
      <c r="AU40" s="224"/>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236.5" hidden="1" customHeight="1" x14ac:dyDescent="0.3">
      <c r="A41" s="471"/>
      <c r="B41" s="474"/>
      <c r="C41" s="477"/>
      <c r="D41" s="478"/>
      <c r="E41" s="477"/>
      <c r="F41" s="462"/>
      <c r="G41" s="462"/>
      <c r="H41" s="750"/>
      <c r="I41" s="481"/>
      <c r="J41" s="750"/>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751"/>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5" hidden="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752"/>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15.5" hidden="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752"/>
      <c r="AN43" s="466"/>
      <c r="AO43" s="450"/>
      <c r="AP43" s="450"/>
      <c r="AQ43" s="450"/>
      <c r="AR43" s="441"/>
      <c r="AS43" s="444"/>
      <c r="AT43" s="447"/>
      <c r="AU43" s="192"/>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16" hidden="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753"/>
      <c r="AN44" s="467"/>
      <c r="AO44" s="451"/>
      <c r="AP44" s="451"/>
      <c r="AQ44" s="451"/>
      <c r="AR44" s="442"/>
      <c r="AS44" s="445"/>
      <c r="AT44" s="448"/>
      <c r="AU44" s="224"/>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5" hidden="1" x14ac:dyDescent="0.3">
      <c r="A45" s="471"/>
      <c r="B45" s="474"/>
      <c r="C45" s="477"/>
      <c r="D45" s="478"/>
      <c r="E45" s="477"/>
      <c r="F45" s="462"/>
      <c r="G45" s="462"/>
      <c r="H45" s="481"/>
      <c r="I45" s="481"/>
      <c r="J45" s="750"/>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v>12</v>
      </c>
      <c r="AM45" s="465"/>
      <c r="AN45" s="465" t="str">
        <f t="shared" ref="AN45" si="18">IF(AM45="Rara vez",1,(IF(AM45="Improbable",2,(IF(AM45="Posible",3,IF(AM45="Probable",4,IF(AM45="Seguro",5,"Revisar")))))))</f>
        <v>Revisar</v>
      </c>
      <c r="AO45" s="452">
        <f t="shared" ref="AO45" si="19">IF(E45="Corrupción",AN45,IF(AL45&lt;=2,1,IF(AL45&lt;=24,2,IF(AL45&lt;=500,3,IF(AL45&lt;=5000,4,IF(AL45&gt;5000,5,"Revisar"))))))</f>
        <v>2</v>
      </c>
      <c r="AP45" s="452" t="str">
        <f t="shared" ref="AP45" si="20">IF(E45="Corrupción",(IF(AO45=1,"Rara Vez",IF(AO45=2,"Improbable",IF(AO45=3,"Posible",IF(AO45=4,"Probable",IF(AO45=5,"Seguro","Revisar")))))),IF(AO45=1,"Muy Baja",IF(AO45=2,"Baja",IF(AO45=3,"Media",IF(AO45=4,"Alta","Muy Alta")))))</f>
        <v>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2</v>
      </c>
      <c r="BG45" s="452" t="str">
        <f>IF(E45="Corrupción",(IF(BF45=1,"Rara Vez",IF(BF45=2,"Improbable",IF(BF45=3,"Posible",IF(BF45=4,"Probable","Seguro"))))),IF(BF45=1,"Muy Baja",IF(BF45=2,"Baja",IF(BF45=3,"Media",IF(BF45=4,"Alta","Muy Alta")))))</f>
        <v>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3" spans="1:69" s="138" customFormat="1" ht="15.65" hidden="1" customHeight="1" x14ac:dyDescent="0.3">
      <c r="A53" s="471"/>
      <c r="B53" s="474"/>
      <c r="C53" s="477"/>
      <c r="D53" s="478"/>
      <c r="E53" s="477"/>
      <c r="F53" s="462"/>
      <c r="G53" s="462"/>
      <c r="H53" s="481"/>
      <c r="I53" s="481"/>
      <c r="J53" s="481"/>
      <c r="K53" s="484" t="str">
        <f>CONCATENATE(H53," ",I53," ",J53)</f>
        <v xml:space="preserve">  </v>
      </c>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5">
        <f>COUNTIF(P53:AH56,"Si")</f>
        <v>0</v>
      </c>
      <c r="AJ53" s="468">
        <f>IF((COUNTIF(O53:AH56,"Si"))&lt;=0,0,(IF((COUNTIF(O53:AH56,"Si"))&lt;=5,3,(IF(COUNTIF(O53:AH56,"Si")&lt;=11,4,5)))))</f>
        <v>0</v>
      </c>
      <c r="AK53" s="468">
        <f>IF((COUNTIF(O53:AH56,"Si"))&lt;=0,0,(IF((COUNTIF(O53:AH56,"Si"))&lt;=5,"MODERADO",(IF(COUNTIF(O53:AH56,"Si")&lt;=11,"ALTO","EXTREMO")))))</f>
        <v>0</v>
      </c>
      <c r="AL53" s="465"/>
      <c r="AM53" s="465"/>
      <c r="AN53" s="465" t="str">
        <f t="shared" ref="AN53" si="24">IF(AM53="Rara vez",1,(IF(AM53="Improbable",2,(IF(AM53="Posible",3,IF(AM53="Probable",4,IF(AM53="Seguro",5,"Revisar")))))))</f>
        <v>Revisar</v>
      </c>
      <c r="AO53" s="452">
        <f t="shared" ref="AO53" si="25">IF(E53="Corrupción",AN53,IF(AL53&lt;=2,1,IF(AL53&lt;=24,2,IF(AL53&lt;=500,3,IF(AL53&lt;=5000,4,IF(AL53&gt;5000,5,"Revisar"))))))</f>
        <v>1</v>
      </c>
      <c r="AP53" s="452" t="str">
        <f t="shared" ref="AP53" si="26">IF(E53="Corrupción",(IF(AO53=1,"Rara Vez",IF(AO53=2,"Improbable",IF(AO53=3,"Posible",IF(AO53=4,"Probable",IF(AO53=5,"Seguro","Revisar")))))),IF(AO53=1,"Muy Baja",IF(AO53=2,"Baja",IF(AO53=3,"Media",IF(AO53=4,"Alta","Muy Alta")))))</f>
        <v>Muy Baja</v>
      </c>
      <c r="AQ53" s="452" t="e">
        <f>IF(E53="Corrupción",AJ53,(ROUND(((VLOOKUP(M53,Datos!$B$25:$C$29,2,FALSE)*Datos!$B$32)+(VLOOKUP(N53,Datos!$B$25:$C$29,2,FALSE)*Datos!$C$32)+(VLOOKUP(O53,Datos!$B$25:$C$29,2,FALSE)*Datos!$D$32))*5,0)))</f>
        <v>#N/A</v>
      </c>
      <c r="AR53" s="440" t="e">
        <f>IF(AQ53=1,"Insignificante",IF(AQ53=2,"Menor",IF(AQ53=3,"Moderado",IF(AQ53=4,"Mayor","Catastrófico"))))</f>
        <v>#N/A</v>
      </c>
      <c r="AS53" s="443" t="e">
        <f>_xlfn.NUMBERVALUE(CONCATENATE(AO53,AQ53),"##")</f>
        <v>#N/A</v>
      </c>
      <c r="AT53" s="446" t="e">
        <f>VLOOKUP(AS53,Datos!$I$37:$J$61,2,FALSE)</f>
        <v>#N/A</v>
      </c>
      <c r="AU53" s="186"/>
      <c r="AV53" s="187"/>
      <c r="AW53" s="187"/>
      <c r="AX53" s="188"/>
      <c r="AY53" s="188"/>
      <c r="AZ53" s="188"/>
      <c r="BA53" s="188"/>
      <c r="BB53" s="185"/>
      <c r="BC53" s="145" t="e">
        <f>IF(AX53=Datos!$C$63,Datos!$C$73,IF(AX53=Datos!$C$64,Datos!$C$74,IF(AX53=Datos!$C$65,Datos!$C$75,"Revisar")))+IF(AY53=Datos!$D$63,Datos!$D$73,IF(AY53=Datos!$D$64,Datos!$D$74,"Revisar"))+IF(AZ53=Datos!$E$63,Datos!$E$73,IF(AZ53=Datos!$E$64,Datos!$E$74,"Revisar"))+IF(BB53=Datos!$G$63,Datos!$G$73,IF(BB53=Datos!$G$64,Datos!$G$74,IF(BB53=Datos!$G$65,Datos!$G$75,"Revisar")))</f>
        <v>#VALUE!</v>
      </c>
      <c r="BD53" s="145">
        <f>IF(AX53=Datos!$C$65,BC53,0)</f>
        <v>0</v>
      </c>
      <c r="BE53" s="145">
        <f>IF(OR(AX53=Datos!$C$63,AX53=Datos!$C$64),BC53,0)</f>
        <v>0</v>
      </c>
      <c r="BF53" s="449">
        <f>IF(ROUND(AO53-SUM(BE53:BE56),0)&lt;=0,1,ROUND(AO53-SUM(BE53:BE56),0))</f>
        <v>1</v>
      </c>
      <c r="BG53" s="452" t="str">
        <f>IF(E53="Corrupción",(IF(BF53=1,"Rara Vez",IF(BF53=2,"Improbable",IF(BF53=3,"Posible",IF(BF53=4,"Probable","Seguro"))))),IF(BF53=1,"Muy Baja",IF(BF53=2,"Baja",IF(BF53=3,"Media",IF(BF53=4,"Alta","Muy Alta")))))</f>
        <v>Muy Baja</v>
      </c>
      <c r="BH53" s="449" t="e">
        <f>ROUND(AQ53-SUM(BD53:BD56),0)</f>
        <v>#N/A</v>
      </c>
      <c r="BI53" s="449" t="e">
        <f>IF(BH53=1,"Insignificante",IF(BH53=2,"Menor",IF(BH53=3,"Moderado",IF(BH53=4,"Mayor","Catastrófico"))))</f>
        <v>#N/A</v>
      </c>
      <c r="BJ53" s="453" t="e">
        <f>_xlfn.NUMBERVALUE(CONCATENATE(BF53,BH53),"##")</f>
        <v>#N/A</v>
      </c>
      <c r="BK53" s="456" t="e">
        <f>+VLOOKUP(BJ53,Datos!$I$37:$J$65,2,FALSE)</f>
        <v>#N/A</v>
      </c>
      <c r="BL53" s="459"/>
      <c r="BM53" s="189"/>
      <c r="BN53" s="185"/>
      <c r="BO53" s="185"/>
      <c r="BP53" s="185"/>
      <c r="BQ53" s="190"/>
    </row>
    <row r="54" spans="1:69" ht="15.65" hidden="1" customHeight="1" x14ac:dyDescent="0.35">
      <c r="A54" s="472"/>
      <c r="B54" s="475"/>
      <c r="C54" s="460"/>
      <c r="D54" s="479"/>
      <c r="E54" s="460"/>
      <c r="F54" s="463"/>
      <c r="G54" s="463"/>
      <c r="H54" s="482"/>
      <c r="I54" s="482"/>
      <c r="J54" s="482"/>
      <c r="K54" s="485"/>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6"/>
      <c r="AJ54" s="469"/>
      <c r="AK54" s="469"/>
      <c r="AL54" s="466"/>
      <c r="AM54" s="466"/>
      <c r="AN54" s="466"/>
      <c r="AO54" s="450"/>
      <c r="AP54" s="450"/>
      <c r="AQ54" s="450"/>
      <c r="AR54" s="441"/>
      <c r="AS54" s="444"/>
      <c r="AT54" s="447"/>
      <c r="AU54" s="192"/>
      <c r="AV54" s="193"/>
      <c r="AW54" s="193"/>
      <c r="AX54" s="194"/>
      <c r="AY54" s="194"/>
      <c r="AZ54" s="194"/>
      <c r="BA54" s="194"/>
      <c r="BB54" s="191"/>
      <c r="BC54" s="195" t="e">
        <f>IF(AX54=Datos!$C$63,Datos!$C$73,IF(AX54=Datos!$C$64,Datos!$C$74,IF(AX54=Datos!$C$65,Datos!$C$75,"Revisar")))+IF(AY54=Datos!$D$63,Datos!$D$73,IF(AY54=Datos!$D$64,Datos!$D$74,"Revisar"))+IF(AZ54=Datos!$E$63,Datos!$E$73,IF(AZ54=Datos!$E$64,Datos!$E$74,"Revisar"))+IF(BB54=Datos!$G$63,Datos!$G$73,IF(BB54=Datos!$G$64,Datos!$G$74,IF(BB54=Datos!$G$65,Datos!$G$75,"Revisar")))</f>
        <v>#VALUE!</v>
      </c>
      <c r="BD54" s="195">
        <f>IF(AX54=Datos!$C$65,BC54,0)</f>
        <v>0</v>
      </c>
      <c r="BE54" s="195">
        <f>IF(OR(AX54=Datos!$C$63,AX54=Datos!$C$64),BC54,0)</f>
        <v>0</v>
      </c>
      <c r="BF54" s="450"/>
      <c r="BG54" s="450"/>
      <c r="BH54" s="450"/>
      <c r="BI54" s="450"/>
      <c r="BJ54" s="454"/>
      <c r="BK54" s="457"/>
      <c r="BL54" s="460"/>
      <c r="BM54" s="196"/>
      <c r="BN54" s="191"/>
      <c r="BO54" s="191"/>
      <c r="BP54" s="191"/>
      <c r="BQ54" s="197"/>
    </row>
    <row r="55" spans="1:69" ht="43.5" hidden="1" customHeight="1" x14ac:dyDescent="0.35">
      <c r="A55" s="472"/>
      <c r="B55" s="475"/>
      <c r="C55" s="460"/>
      <c r="D55" s="479"/>
      <c r="E55" s="460"/>
      <c r="F55" s="463"/>
      <c r="G55" s="463"/>
      <c r="H55" s="482"/>
      <c r="I55" s="482"/>
      <c r="J55" s="482"/>
      <c r="K55" s="485"/>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6"/>
      <c r="AJ55" s="469"/>
      <c r="AK55" s="469"/>
      <c r="AL55" s="466"/>
      <c r="AM55" s="466"/>
      <c r="AN55" s="466"/>
      <c r="AO55" s="450"/>
      <c r="AP55" s="450"/>
      <c r="AQ55" s="450"/>
      <c r="AR55" s="441"/>
      <c r="AS55" s="444"/>
      <c r="AT55" s="447"/>
      <c r="AU55" s="199"/>
      <c r="AV55" s="193"/>
      <c r="AW55" s="193"/>
      <c r="AX55" s="194"/>
      <c r="AY55" s="194"/>
      <c r="AZ55" s="194"/>
      <c r="BA55" s="194"/>
      <c r="BB55" s="191"/>
      <c r="BC55" s="195" t="e">
        <f>IF(AX55=Datos!$C$63,Datos!$C$73,IF(AX55=Datos!$C$64,Datos!$C$74,IF(AX55=Datos!$C$65,Datos!$C$75,"Revisar")))+IF(AY55=Datos!$D$63,Datos!$D$73,IF(AY55=Datos!$D$64,Datos!$D$74,"Revisar"))+IF(AZ55=Datos!$E$63,Datos!$E$73,IF(AZ55=Datos!$E$64,Datos!$E$74,"Revisar"))+IF(BB55=Datos!$G$63,Datos!$G$73,IF(BB55=Datos!$G$64,Datos!$G$74,IF(BB55=Datos!$G$65,Datos!$G$75,"Revisar")))</f>
        <v>#VALUE!</v>
      </c>
      <c r="BD55" s="195">
        <f>IF(AX55=Datos!$C$65,BC55,0)</f>
        <v>0</v>
      </c>
      <c r="BE55" s="195">
        <f>IF(OR(AX55=Datos!$C$63,AX55=Datos!$C$64),BC55,0)</f>
        <v>0</v>
      </c>
      <c r="BF55" s="450"/>
      <c r="BG55" s="450"/>
      <c r="BH55" s="450"/>
      <c r="BI55" s="450"/>
      <c r="BJ55" s="454"/>
      <c r="BK55" s="457"/>
      <c r="BL55" s="460"/>
      <c r="BM55" s="200"/>
      <c r="BN55" s="200"/>
      <c r="BO55" s="200"/>
      <c r="BP55" s="200"/>
      <c r="BQ55" s="201"/>
    </row>
    <row r="56" spans="1:69" ht="19" hidden="1" customHeight="1" thickBot="1" x14ac:dyDescent="0.4">
      <c r="A56" s="473"/>
      <c r="B56" s="476"/>
      <c r="C56" s="461"/>
      <c r="D56" s="480"/>
      <c r="E56" s="461"/>
      <c r="F56" s="464"/>
      <c r="G56" s="464"/>
      <c r="H56" s="483"/>
      <c r="I56" s="483"/>
      <c r="J56" s="483"/>
      <c r="K56" s="486"/>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7"/>
      <c r="AJ56" s="470"/>
      <c r="AK56" s="470"/>
      <c r="AL56" s="467"/>
      <c r="AM56" s="467"/>
      <c r="AN56" s="467"/>
      <c r="AO56" s="451"/>
      <c r="AP56" s="451"/>
      <c r="AQ56" s="451"/>
      <c r="AR56" s="442"/>
      <c r="AS56" s="445"/>
      <c r="AT56" s="448"/>
      <c r="AU56" s="203"/>
      <c r="AV56" s="204"/>
      <c r="AW56" s="204"/>
      <c r="AX56" s="205"/>
      <c r="AY56" s="205"/>
      <c r="AZ56" s="205"/>
      <c r="BA56" s="205"/>
      <c r="BB56" s="202"/>
      <c r="BC56" s="206" t="e">
        <f>IF(AX56=Datos!$C$63,Datos!$C$73,IF(AX56=Datos!$C$64,Datos!$C$74,IF(AX56=Datos!$C$65,Datos!$C$75,"Revisar")))+IF(AY56=Datos!$D$63,Datos!$D$73,IF(AY56=Datos!$D$64,Datos!$D$74,"Revisar"))+IF(AZ56=Datos!$E$63,Datos!$E$73,IF(AZ56=Datos!$E$64,Datos!$E$74,"Revisar"))+IF(BB56=Datos!$G$63,Datos!$G$73,IF(BB56=Datos!$G$64,Datos!$G$74,IF(BB56=Datos!$G$65,Datos!$G$75,"Revisar")))</f>
        <v>#VALUE!</v>
      </c>
      <c r="BD56" s="206">
        <f>IF(AX56=Datos!$C$65,BC56,0)</f>
        <v>0</v>
      </c>
      <c r="BE56" s="206">
        <f>IF(OR(AX56=Datos!$C$63,AX56=Datos!$C$64),BC56,0)</f>
        <v>0</v>
      </c>
      <c r="BF56" s="451"/>
      <c r="BG56" s="451"/>
      <c r="BH56" s="451"/>
      <c r="BI56" s="451"/>
      <c r="BJ56" s="455"/>
      <c r="BK56" s="458"/>
      <c r="BL56" s="461"/>
      <c r="BM56" s="207"/>
      <c r="BN56" s="207"/>
      <c r="BO56" s="207"/>
      <c r="BP56" s="207"/>
      <c r="BQ56" s="208"/>
    </row>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row r="139" ht="15" hidden="1" customHeight="1" x14ac:dyDescent="0.35"/>
  </sheetData>
  <sheetProtection algorithmName="SHA-512" hashValue="IzN5oEuIcZZzOezs+b+LrxQRcjeWWywd99A3ZLX98hmWIsISbYozvbHdPG1WeSTg0cPPvvqdVeWVzC06Mi/Uow==" saltValue="PefU+CcJ56FRsZylHLzM0w==" spinCount="100000" sheet="1" formatCells="0" formatColumns="0" formatRows="0"/>
  <mergeCells count="552">
    <mergeCell ref="BG53:BG56"/>
    <mergeCell ref="BH53:BH56"/>
    <mergeCell ref="BI53:BI56"/>
    <mergeCell ref="BJ53:BJ56"/>
    <mergeCell ref="BK53:BK56"/>
    <mergeCell ref="BL53:BL56"/>
    <mergeCell ref="AP53:AP56"/>
    <mergeCell ref="AQ53:AQ56"/>
    <mergeCell ref="AR53:AR56"/>
    <mergeCell ref="AS53:AS56"/>
    <mergeCell ref="AT53:AT56"/>
    <mergeCell ref="BF53:BF56"/>
    <mergeCell ref="AJ53:AJ56"/>
    <mergeCell ref="AK53:AK56"/>
    <mergeCell ref="AL53:AL56"/>
    <mergeCell ref="AM53:AM56"/>
    <mergeCell ref="AN53:AN56"/>
    <mergeCell ref="AO53:AO56"/>
    <mergeCell ref="AD53:AD56"/>
    <mergeCell ref="AE53:AE56"/>
    <mergeCell ref="AF53:AF56"/>
    <mergeCell ref="AG53:AG56"/>
    <mergeCell ref="AH53:AH56"/>
    <mergeCell ref="AI53:AI56"/>
    <mergeCell ref="X53:X56"/>
    <mergeCell ref="Y53:Y56"/>
    <mergeCell ref="Z53:Z56"/>
    <mergeCell ref="AA53:AA56"/>
    <mergeCell ref="AB53:AB56"/>
    <mergeCell ref="AC53:AC56"/>
    <mergeCell ref="R53:R56"/>
    <mergeCell ref="S53:S56"/>
    <mergeCell ref="T53:T56"/>
    <mergeCell ref="U53:U56"/>
    <mergeCell ref="V53:V56"/>
    <mergeCell ref="W53:W56"/>
    <mergeCell ref="L53:L56"/>
    <mergeCell ref="M53:M56"/>
    <mergeCell ref="N53:N56"/>
    <mergeCell ref="O53:O56"/>
    <mergeCell ref="P53:P56"/>
    <mergeCell ref="Q53:Q56"/>
    <mergeCell ref="F53:F56"/>
    <mergeCell ref="G53:G56"/>
    <mergeCell ref="H53:H56"/>
    <mergeCell ref="I53:I56"/>
    <mergeCell ref="J53:J56"/>
    <mergeCell ref="K53:K56"/>
    <mergeCell ref="BH49:BH52"/>
    <mergeCell ref="BI49:BI52"/>
    <mergeCell ref="BJ49:BJ52"/>
    <mergeCell ref="BK49:BK52"/>
    <mergeCell ref="BL49:BL52"/>
    <mergeCell ref="A53:A56"/>
    <mergeCell ref="B53:B56"/>
    <mergeCell ref="C53:C56"/>
    <mergeCell ref="D53:D56"/>
    <mergeCell ref="E53:E56"/>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BJ45:BJ48"/>
    <mergeCell ref="BK45:BK48"/>
    <mergeCell ref="BL45:BL48"/>
    <mergeCell ref="AP45:AP48"/>
    <mergeCell ref="AQ45:AQ48"/>
    <mergeCell ref="AR45:AR48"/>
    <mergeCell ref="AS45:AS48"/>
    <mergeCell ref="AT45:AT48"/>
    <mergeCell ref="BF45:BF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6 BG17:BG56">
    <cfRule type="cellIs" dxfId="402" priority="1" operator="equal">
      <formula>"Seguro"</formula>
    </cfRule>
    <cfRule type="cellIs" dxfId="401" priority="2" operator="equal">
      <formula>"Probable"</formula>
    </cfRule>
    <cfRule type="cellIs" dxfId="400" priority="3" operator="equal">
      <formula>"Posible"</formula>
    </cfRule>
    <cfRule type="cellIs" dxfId="399" priority="4" operator="equal">
      <formula>"Improbable"</formula>
    </cfRule>
    <cfRule type="cellIs" dxfId="398" priority="5" operator="equal">
      <formula>"Rara Vez"</formula>
    </cfRule>
    <cfRule type="cellIs" dxfId="397" priority="6" operator="equal">
      <formula>"Muy Alta"</formula>
    </cfRule>
    <cfRule type="cellIs" dxfId="396" priority="7" operator="equal">
      <formula>"Alta"</formula>
    </cfRule>
    <cfRule type="cellIs" dxfId="395" priority="8" operator="equal">
      <formula>"Media"</formula>
    </cfRule>
    <cfRule type="cellIs" dxfId="394" priority="9" operator="equal">
      <formula>"Baja"</formula>
    </cfRule>
    <cfRule type="cellIs" dxfId="393" priority="10" operator="equal">
      <formula>"Muy Baja"</formula>
    </cfRule>
  </conditionalFormatting>
  <conditionalFormatting sqref="AR17:AR56 BI17:BI56">
    <cfRule type="cellIs" dxfId="392" priority="19" operator="equal">
      <formula>"Catastrófico"</formula>
    </cfRule>
    <cfRule type="cellIs" dxfId="391" priority="20" operator="equal">
      <formula>"Mayor"</formula>
    </cfRule>
    <cfRule type="cellIs" dxfId="390" priority="21" operator="equal">
      <formula>"Moderado"</formula>
    </cfRule>
    <cfRule type="cellIs" dxfId="389" priority="22" operator="equal">
      <formula>"Menor"</formula>
    </cfRule>
    <cfRule type="cellIs" dxfId="388" priority="23" operator="equal">
      <formula>"Insignificante"</formula>
    </cfRule>
  </conditionalFormatting>
  <conditionalFormatting sqref="AT17">
    <cfRule type="containsText" dxfId="387" priority="94" operator="containsText" text="ALTO">
      <formula>NOT(ISERROR(SEARCH("ALTO",AT17)))</formula>
    </cfRule>
    <cfRule type="containsText" dxfId="386" priority="93" operator="containsText" text="MODERADO">
      <formula>NOT(ISERROR(SEARCH("MODERADO",AT17)))</formula>
    </cfRule>
    <cfRule type="containsText" dxfId="385" priority="92" operator="containsText" text="BAJO">
      <formula>NOT(ISERROR(SEARCH("BAJO",AT17)))</formula>
    </cfRule>
    <cfRule type="containsText" dxfId="384" priority="95" operator="containsText" text="EXTREMO">
      <formula>NOT(ISERROR(SEARCH("EXTREMO",AT17)))</formula>
    </cfRule>
  </conditionalFormatting>
  <conditionalFormatting sqref="AT21">
    <cfRule type="containsText" dxfId="383" priority="87" operator="containsText" text="EXTREMO">
      <formula>NOT(ISERROR(SEARCH("EXTREMO",AT21)))</formula>
    </cfRule>
    <cfRule type="containsText" dxfId="382" priority="86" operator="containsText" text="ALTO">
      <formula>NOT(ISERROR(SEARCH("ALTO",AT21)))</formula>
    </cfRule>
    <cfRule type="containsText" dxfId="381" priority="85" operator="containsText" text="MODERADO">
      <formula>NOT(ISERROR(SEARCH("MODERADO",AT21)))</formula>
    </cfRule>
    <cfRule type="containsText" dxfId="380" priority="84" operator="containsText" text="BAJO">
      <formula>NOT(ISERROR(SEARCH("BAJO",AT21)))</formula>
    </cfRule>
  </conditionalFormatting>
  <conditionalFormatting sqref="AT25">
    <cfRule type="containsText" dxfId="379" priority="103" operator="containsText" text="EXTREMO">
      <formula>NOT(ISERROR(SEARCH("EXTREMO",AT25)))</formula>
    </cfRule>
    <cfRule type="containsText" dxfId="378" priority="102" operator="containsText" text="ALTO">
      <formula>NOT(ISERROR(SEARCH("ALTO",AT25)))</formula>
    </cfRule>
    <cfRule type="containsText" dxfId="377" priority="101" operator="containsText" text="MODERADO">
      <formula>NOT(ISERROR(SEARCH("MODERADO",AT25)))</formula>
    </cfRule>
    <cfRule type="containsText" dxfId="376" priority="100" operator="containsText" text="BAJO">
      <formula>NOT(ISERROR(SEARCH("BAJO",AT25)))</formula>
    </cfRule>
  </conditionalFormatting>
  <conditionalFormatting sqref="AT29">
    <cfRule type="containsText" dxfId="375" priority="25" operator="containsText" text="MODERADO">
      <formula>NOT(ISERROR(SEARCH("MODERADO",AT29)))</formula>
    </cfRule>
    <cfRule type="containsText" dxfId="374" priority="24" operator="containsText" text="BAJO">
      <formula>NOT(ISERROR(SEARCH("BAJO",AT29)))</formula>
    </cfRule>
    <cfRule type="containsText" dxfId="373" priority="26" operator="containsText" text="ALTO">
      <formula>NOT(ISERROR(SEARCH("ALTO",AT29)))</formula>
    </cfRule>
    <cfRule type="containsText" dxfId="372" priority="27" operator="containsText" text="EXTREMO">
      <formula>NOT(ISERROR(SEARCH("EXTREMO",AT29)))</formula>
    </cfRule>
  </conditionalFormatting>
  <conditionalFormatting sqref="AT33">
    <cfRule type="containsText" dxfId="371" priority="79" operator="containsText" text="EXTREMO">
      <formula>NOT(ISERROR(SEARCH("EXTREMO",AT33)))</formula>
    </cfRule>
    <cfRule type="containsText" dxfId="370" priority="76" operator="containsText" text="BAJO">
      <formula>NOT(ISERROR(SEARCH("BAJO",AT33)))</formula>
    </cfRule>
    <cfRule type="containsText" dxfId="369" priority="77" operator="containsText" text="MODERADO">
      <formula>NOT(ISERROR(SEARCH("MODERADO",AT33)))</formula>
    </cfRule>
    <cfRule type="containsText" dxfId="368" priority="78" operator="containsText" text="ALTO">
      <formula>NOT(ISERROR(SEARCH("ALTO",AT33)))</formula>
    </cfRule>
  </conditionalFormatting>
  <conditionalFormatting sqref="AT37">
    <cfRule type="containsText" dxfId="367" priority="70" operator="containsText" text="ALTO">
      <formula>NOT(ISERROR(SEARCH("ALTO",AT37)))</formula>
    </cfRule>
    <cfRule type="containsText" dxfId="366" priority="71" operator="containsText" text="EXTREMO">
      <formula>NOT(ISERROR(SEARCH("EXTREMO",AT37)))</formula>
    </cfRule>
    <cfRule type="containsText" dxfId="365" priority="68" operator="containsText" text="BAJO">
      <formula>NOT(ISERROR(SEARCH("BAJO",AT37)))</formula>
    </cfRule>
    <cfRule type="containsText" dxfId="364" priority="69" operator="containsText" text="MODERADO">
      <formula>NOT(ISERROR(SEARCH("MODERADO",AT37)))</formula>
    </cfRule>
  </conditionalFormatting>
  <conditionalFormatting sqref="AT41">
    <cfRule type="containsText" dxfId="363" priority="60" operator="containsText" text="BAJO">
      <formula>NOT(ISERROR(SEARCH("BAJO",AT41)))</formula>
    </cfRule>
    <cfRule type="containsText" dxfId="362" priority="61" operator="containsText" text="MODERADO">
      <formula>NOT(ISERROR(SEARCH("MODERADO",AT41)))</formula>
    </cfRule>
    <cfRule type="containsText" dxfId="361" priority="62" operator="containsText" text="ALTO">
      <formula>NOT(ISERROR(SEARCH("ALTO",AT41)))</formula>
    </cfRule>
    <cfRule type="containsText" dxfId="360" priority="63" operator="containsText" text="EXTREMO">
      <formula>NOT(ISERROR(SEARCH("EXTREMO",AT41)))</formula>
    </cfRule>
  </conditionalFormatting>
  <conditionalFormatting sqref="AT45">
    <cfRule type="containsText" dxfId="359" priority="55" operator="containsText" text="EXTREMO">
      <formula>NOT(ISERROR(SEARCH("EXTREMO",AT45)))</formula>
    </cfRule>
    <cfRule type="containsText" dxfId="358" priority="54" operator="containsText" text="ALTO">
      <formula>NOT(ISERROR(SEARCH("ALTO",AT45)))</formula>
    </cfRule>
    <cfRule type="containsText" dxfId="357" priority="53" operator="containsText" text="MODERADO">
      <formula>NOT(ISERROR(SEARCH("MODERADO",AT45)))</formula>
    </cfRule>
    <cfRule type="containsText" dxfId="356" priority="52" operator="containsText" text="BAJO">
      <formula>NOT(ISERROR(SEARCH("BAJO",AT45)))</formula>
    </cfRule>
  </conditionalFormatting>
  <conditionalFormatting sqref="AT49">
    <cfRule type="containsText" dxfId="355" priority="44" operator="containsText" text="BAJO">
      <formula>NOT(ISERROR(SEARCH("BAJO",AT49)))</formula>
    </cfRule>
    <cfRule type="containsText" dxfId="354" priority="45" operator="containsText" text="MODERADO">
      <formula>NOT(ISERROR(SEARCH("MODERADO",AT49)))</formula>
    </cfRule>
    <cfRule type="containsText" dxfId="353" priority="46" operator="containsText" text="ALTO">
      <formula>NOT(ISERROR(SEARCH("ALTO",AT49)))</formula>
    </cfRule>
    <cfRule type="containsText" dxfId="352" priority="47" operator="containsText" text="EXTREMO">
      <formula>NOT(ISERROR(SEARCH("EXTREMO",AT49)))</formula>
    </cfRule>
  </conditionalFormatting>
  <conditionalFormatting sqref="AT53">
    <cfRule type="containsText" dxfId="351" priority="36" operator="containsText" text="BAJO">
      <formula>NOT(ISERROR(SEARCH("BAJO",AT53)))</formula>
    </cfRule>
    <cfRule type="containsText" dxfId="350" priority="37" operator="containsText" text="MODERADO">
      <formula>NOT(ISERROR(SEARCH("MODERADO",AT53)))</formula>
    </cfRule>
    <cfRule type="containsText" dxfId="349" priority="38" operator="containsText" text="ALTO">
      <formula>NOT(ISERROR(SEARCH("ALTO",AT53)))</formula>
    </cfRule>
    <cfRule type="containsText" dxfId="348" priority="39" operator="containsText" text="EXTREMO">
      <formula>NOT(ISERROR(SEARCH("EXTREMO",AT53)))</formula>
    </cfRule>
  </conditionalFormatting>
  <conditionalFormatting sqref="BK17 BK21 BK25 BK33 BK37 BK41 BK45 BK49 BK53">
    <cfRule type="containsText" dxfId="347" priority="30" operator="containsText" text="ALTO">
      <formula>NOT(ISERROR(SEARCH("ALTO",BK17)))</formula>
    </cfRule>
    <cfRule type="containsText" dxfId="346" priority="31" operator="containsText" text="EXTREMO">
      <formula>NOT(ISERROR(SEARCH("EXTREMO",BK17)))</formula>
    </cfRule>
    <cfRule type="containsText" dxfId="345" priority="28" operator="containsText" text="BAJO">
      <formula>NOT(ISERROR(SEARCH("BAJO",BK17)))</formula>
    </cfRule>
    <cfRule type="containsText" dxfId="344" priority="29" operator="containsText" text="MODERADO">
      <formula>NOT(ISERROR(SEARCH("MODERADO",BK17)))</formula>
    </cfRule>
  </conditionalFormatting>
  <conditionalFormatting sqref="BK29">
    <cfRule type="containsText" dxfId="343" priority="12" operator="containsText" text="MODERADO">
      <formula>NOT(ISERROR(SEARCH("MODERADO",BK29)))</formula>
    </cfRule>
    <cfRule type="containsText" dxfId="342" priority="14" operator="containsText" text="EXTREMO">
      <formula>NOT(ISERROR(SEARCH("EXTREMO",BK29)))</formula>
    </cfRule>
    <cfRule type="containsText" dxfId="341" priority="13" operator="containsText" text="ALTO">
      <formula>NOT(ISERROR(SEARCH("ALTO",BK29)))</formula>
    </cfRule>
    <cfRule type="containsText" dxfId="340" priority="11" operator="containsText" text="BAJO">
      <formula>NOT(ISERROR(SEARCH("BAJO",BK29)))</formula>
    </cfRule>
  </conditionalFormatting>
  <conditionalFormatting sqref="BL17">
    <cfRule type="containsText" dxfId="339" priority="91" operator="containsText" text="RIESGO EXTREMO">
      <formula>NOT(ISERROR(SEARCH("RIESGO EXTREMO",BL17)))</formula>
    </cfRule>
    <cfRule type="containsText" dxfId="338" priority="90" operator="containsText" text="RIESGO ALTO">
      <formula>NOT(ISERROR(SEARCH("RIESGO ALTO",BL17)))</formula>
    </cfRule>
    <cfRule type="containsText" dxfId="337" priority="89" operator="containsText" text="RIESGO MODERADO">
      <formula>NOT(ISERROR(SEARCH("RIESGO MODERADO",BL17)))</formula>
    </cfRule>
    <cfRule type="containsText" dxfId="336" priority="88" operator="containsText" text="RIESGO BAJO">
      <formula>NOT(ISERROR(SEARCH("RIESGO BAJO",BL17)))</formula>
    </cfRule>
  </conditionalFormatting>
  <conditionalFormatting sqref="BL21">
    <cfRule type="containsText" dxfId="335" priority="80" operator="containsText" text="RIESGO BAJO">
      <formula>NOT(ISERROR(SEARCH("RIESGO BAJO",BL21)))</formula>
    </cfRule>
    <cfRule type="containsText" dxfId="334" priority="81" operator="containsText" text="RIESGO MODERADO">
      <formula>NOT(ISERROR(SEARCH("RIESGO MODERADO",BL21)))</formula>
    </cfRule>
    <cfRule type="containsText" dxfId="333" priority="82" operator="containsText" text="RIESGO ALTO">
      <formula>NOT(ISERROR(SEARCH("RIESGO ALTO",BL21)))</formula>
    </cfRule>
    <cfRule type="containsText" dxfId="332" priority="83" operator="containsText" text="RIESGO EXTREMO">
      <formula>NOT(ISERROR(SEARCH("RIESGO EXTREMO",BL21)))</formula>
    </cfRule>
  </conditionalFormatting>
  <conditionalFormatting sqref="BL25">
    <cfRule type="containsText" dxfId="331" priority="98" operator="containsText" text="RIESGO ALTO">
      <formula>NOT(ISERROR(SEARCH("RIESGO ALTO",BL25)))</formula>
    </cfRule>
    <cfRule type="containsText" dxfId="330" priority="96" operator="containsText" text="RIESGO BAJO">
      <formula>NOT(ISERROR(SEARCH("RIESGO BAJO",BL25)))</formula>
    </cfRule>
    <cfRule type="containsText" dxfId="329" priority="97" operator="containsText" text="RIESGO MODERADO">
      <formula>NOT(ISERROR(SEARCH("RIESGO MODERADO",BL25)))</formula>
    </cfRule>
    <cfRule type="containsText" dxfId="328" priority="99" operator="containsText" text="RIESGO EXTREMO">
      <formula>NOT(ISERROR(SEARCH("RIESGO EXTREMO",BL25)))</formula>
    </cfRule>
  </conditionalFormatting>
  <conditionalFormatting sqref="BL29">
    <cfRule type="containsText" dxfId="327" priority="15" operator="containsText" text="RIESGO BAJO">
      <formula>NOT(ISERROR(SEARCH("RIESGO BAJO",BL29)))</formula>
    </cfRule>
    <cfRule type="containsText" dxfId="326" priority="16" operator="containsText" text="RIESGO MODERADO">
      <formula>NOT(ISERROR(SEARCH("RIESGO MODERADO",BL29)))</formula>
    </cfRule>
    <cfRule type="containsText" dxfId="325" priority="17" operator="containsText" text="RIESGO ALTO">
      <formula>NOT(ISERROR(SEARCH("RIESGO ALTO",BL29)))</formula>
    </cfRule>
    <cfRule type="containsText" dxfId="324" priority="18" operator="containsText" text="RIESGO EXTREMO">
      <formula>NOT(ISERROR(SEARCH("RIESGO EXTREMO",BL29)))</formula>
    </cfRule>
  </conditionalFormatting>
  <conditionalFormatting sqref="BL33">
    <cfRule type="containsText" dxfId="323" priority="72" operator="containsText" text="RIESGO BAJO">
      <formula>NOT(ISERROR(SEARCH("RIESGO BAJO",BL33)))</formula>
    </cfRule>
    <cfRule type="containsText" dxfId="322" priority="73" operator="containsText" text="RIESGO MODERADO">
      <formula>NOT(ISERROR(SEARCH("RIESGO MODERADO",BL33)))</formula>
    </cfRule>
    <cfRule type="containsText" dxfId="321" priority="74" operator="containsText" text="RIESGO ALTO">
      <formula>NOT(ISERROR(SEARCH("RIESGO ALTO",BL33)))</formula>
    </cfRule>
    <cfRule type="containsText" dxfId="320" priority="75" operator="containsText" text="RIESGO EXTREMO">
      <formula>NOT(ISERROR(SEARCH("RIESGO EXTREMO",BL33)))</formula>
    </cfRule>
  </conditionalFormatting>
  <conditionalFormatting sqref="BL37">
    <cfRule type="containsText" dxfId="319" priority="67" operator="containsText" text="RIESGO EXTREMO">
      <formula>NOT(ISERROR(SEARCH("RIESGO EXTREMO",BL37)))</formula>
    </cfRule>
    <cfRule type="containsText" dxfId="318" priority="66" operator="containsText" text="RIESGO ALTO">
      <formula>NOT(ISERROR(SEARCH("RIESGO ALTO",BL37)))</formula>
    </cfRule>
    <cfRule type="containsText" dxfId="317" priority="65" operator="containsText" text="RIESGO MODERADO">
      <formula>NOT(ISERROR(SEARCH("RIESGO MODERADO",BL37)))</formula>
    </cfRule>
    <cfRule type="containsText" dxfId="316" priority="64" operator="containsText" text="RIESGO BAJO">
      <formula>NOT(ISERROR(SEARCH("RIESGO BAJO",BL37)))</formula>
    </cfRule>
  </conditionalFormatting>
  <conditionalFormatting sqref="BL41">
    <cfRule type="containsText" dxfId="315" priority="58" operator="containsText" text="RIESGO ALTO">
      <formula>NOT(ISERROR(SEARCH("RIESGO ALTO",BL41)))</formula>
    </cfRule>
    <cfRule type="containsText" dxfId="314" priority="56" operator="containsText" text="RIESGO BAJO">
      <formula>NOT(ISERROR(SEARCH("RIESGO BAJO",BL41)))</formula>
    </cfRule>
    <cfRule type="containsText" dxfId="313" priority="57" operator="containsText" text="RIESGO MODERADO">
      <formula>NOT(ISERROR(SEARCH("RIESGO MODERADO",BL41)))</formula>
    </cfRule>
    <cfRule type="containsText" dxfId="312" priority="59" operator="containsText" text="RIESGO EXTREMO">
      <formula>NOT(ISERROR(SEARCH("RIESGO EXTREMO",BL41)))</formula>
    </cfRule>
  </conditionalFormatting>
  <conditionalFormatting sqref="BL45">
    <cfRule type="containsText" dxfId="311" priority="51" operator="containsText" text="RIESGO EXTREMO">
      <formula>NOT(ISERROR(SEARCH("RIESGO EXTREMO",BL45)))</formula>
    </cfRule>
    <cfRule type="containsText" dxfId="310" priority="50" operator="containsText" text="RIESGO ALTO">
      <formula>NOT(ISERROR(SEARCH("RIESGO ALTO",BL45)))</formula>
    </cfRule>
    <cfRule type="containsText" dxfId="309" priority="49" operator="containsText" text="RIESGO MODERADO">
      <formula>NOT(ISERROR(SEARCH("RIESGO MODERADO",BL45)))</formula>
    </cfRule>
    <cfRule type="containsText" dxfId="308" priority="48" operator="containsText" text="RIESGO BAJO">
      <formula>NOT(ISERROR(SEARCH("RIESGO BAJO",BL45)))</formula>
    </cfRule>
  </conditionalFormatting>
  <conditionalFormatting sqref="BL49">
    <cfRule type="containsText" dxfId="307" priority="40" operator="containsText" text="RIESGO BAJO">
      <formula>NOT(ISERROR(SEARCH("RIESGO BAJO",BL49)))</formula>
    </cfRule>
    <cfRule type="containsText" dxfId="306" priority="42" operator="containsText" text="RIESGO ALTO">
      <formula>NOT(ISERROR(SEARCH("RIESGO ALTO",BL49)))</formula>
    </cfRule>
    <cfRule type="containsText" dxfId="305" priority="41" operator="containsText" text="RIESGO MODERADO">
      <formula>NOT(ISERROR(SEARCH("RIESGO MODERADO",BL49)))</formula>
    </cfRule>
    <cfRule type="containsText" dxfId="304" priority="43" operator="containsText" text="RIESGO EXTREMO">
      <formula>NOT(ISERROR(SEARCH("RIESGO EXTREMO",BL49)))</formula>
    </cfRule>
  </conditionalFormatting>
  <conditionalFormatting sqref="BL53">
    <cfRule type="containsText" dxfId="303" priority="35" operator="containsText" text="RIESGO EXTREMO">
      <formula>NOT(ISERROR(SEARCH("RIESGO EXTREMO",BL53)))</formula>
    </cfRule>
    <cfRule type="containsText" dxfId="302" priority="34" operator="containsText" text="RIESGO ALTO">
      <formula>NOT(ISERROR(SEARCH("RIESGO ALTO",BL53)))</formula>
    </cfRule>
    <cfRule type="containsText" dxfId="301" priority="33" operator="containsText" text="RIESGO MODERADO">
      <formula>NOT(ISERROR(SEARCH("RIESGO MODERADO",BL53)))</formula>
    </cfRule>
    <cfRule type="containsText" dxfId="300" priority="32" operator="containsText" text="RIESGO BAJO">
      <formula>NOT(ISERROR(SEARCH("RIESGO BAJO",BL53)))</formula>
    </cfRule>
  </conditionalFormatting>
  <dataValidations count="1">
    <dataValidation type="list" allowBlank="1" showInputMessage="1" showErrorMessage="1" sqref="G17:G56" xr:uid="{15B6F1A1-B995-4420-8744-039CB4240A6E}">
      <formula1>INDIRECT(F17)</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90FB-4FFD-433B-9889-77E0585D9AAF}">
  <dimension ref="A1:BQ139"/>
  <sheetViews>
    <sheetView showGridLines="0" zoomScale="69" zoomScaleNormal="69" workbookViewId="0">
      <selection activeCell="A2" sqref="A2"/>
    </sheetView>
  </sheetViews>
  <sheetFormatPr baseColWidth="10" defaultColWidth="11.453125" defaultRowHeight="14.5" customHeight="1" zeroHeight="1" x14ac:dyDescent="0.35"/>
  <cols>
    <col min="1" max="1" width="21.7265625" style="198" customWidth="1"/>
    <col min="2" max="2" width="47.81640625" style="198" customWidth="1"/>
    <col min="3" max="3" width="22.7265625" style="198" customWidth="1"/>
    <col min="4" max="4" width="22.26953125" style="198" customWidth="1"/>
    <col min="5" max="5" width="59.54296875" style="198" customWidth="1"/>
    <col min="6" max="6" width="48.1796875" style="198" customWidth="1"/>
    <col min="7" max="9" width="19" style="198" customWidth="1"/>
    <col min="10" max="10" width="21.7265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5.81640625" style="198" customWidth="1"/>
    <col min="47" max="47" width="71.7265625" style="198" customWidth="1"/>
    <col min="48" max="48" width="35.7265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08.5" x14ac:dyDescent="0.3">
      <c r="A17" s="471">
        <v>1</v>
      </c>
      <c r="B17" s="474" t="s">
        <v>395</v>
      </c>
      <c r="C17" s="477" t="s">
        <v>396</v>
      </c>
      <c r="D17" s="478" t="s">
        <v>397</v>
      </c>
      <c r="E17" s="477" t="s">
        <v>5</v>
      </c>
      <c r="F17" s="462" t="s">
        <v>93</v>
      </c>
      <c r="G17" s="462" t="s">
        <v>94</v>
      </c>
      <c r="H17" s="481" t="s">
        <v>398</v>
      </c>
      <c r="I17" s="481" t="s">
        <v>399</v>
      </c>
      <c r="J17" s="481" t="s">
        <v>400</v>
      </c>
      <c r="K17" s="484" t="str">
        <f>CONCATENATE(H17," ",I17," ",J17)</f>
        <v>Probabilidad de afectación operacional por la no ejecución del plan de adquisiciones del proceso debido a la
falta de gestión a la solicitud presupuestal  y que el personal del área carece de las competencias necesarias</v>
      </c>
      <c r="L17" s="462" t="s">
        <v>98</v>
      </c>
      <c r="M17" s="462" t="s">
        <v>100</v>
      </c>
      <c r="N17" s="462" t="s">
        <v>116</v>
      </c>
      <c r="O17" s="462" t="s">
        <v>100</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12</v>
      </c>
      <c r="AM17" s="465"/>
      <c r="AN17" s="465" t="str">
        <f>IF(AM17="Rara vez",1,(IF(AM17="Improbable",2,(IF(AM17="Posible",3,IF(AM17="Probable",4,IF(AM17="Seguro",5,"Revisar")))))))</f>
        <v>Revisar</v>
      </c>
      <c r="AO17" s="452">
        <f>IF(E17="Corrupción",AN17,IF(AL17&lt;=2,1,IF(AL17&lt;=24,2,IF(AL17&lt;=500,3,IF(AL17&lt;=5000,4,IF(AL17&gt;5000,5,"Revisar"))))))</f>
        <v>2</v>
      </c>
      <c r="AP17" s="452" t="str">
        <f>IF(E17="Corrupción",(IF(AO17=1,"Rara Vez",IF(AO17=2,"Improbable",IF(AO17=3,"Posible",IF(AO17=4,"Probable",IF(AO17=5,"Seguro","Revisar")))))),IF(AO17=1,"Muy Baja",IF(AO17=2,"Baja",IF(AO17=3,"Media",IF(AO17=4,"Alta","Muy Alta")))))</f>
        <v>Baja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22</v>
      </c>
      <c r="AT17" s="446" t="str">
        <f>VLOOKUP(AS17,Datos!$I$37:$J$61,2,FALSE)</f>
        <v>MODERADO</v>
      </c>
      <c r="AU17" s="437" t="s">
        <v>401</v>
      </c>
      <c r="AV17" s="438" t="s">
        <v>402</v>
      </c>
      <c r="AW17" s="438" t="s">
        <v>403</v>
      </c>
      <c r="AX17" s="188" t="s">
        <v>104</v>
      </c>
      <c r="AY17" s="188" t="s">
        <v>105</v>
      </c>
      <c r="AZ17" s="188" t="s">
        <v>176</v>
      </c>
      <c r="BA17" s="188" t="s">
        <v>148</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0.5</v>
      </c>
      <c r="BD17" s="145">
        <f>IF(AX17=Datos!$C$65,BC17,0)</f>
        <v>0</v>
      </c>
      <c r="BE17" s="145">
        <f>IF(OR(AX17=Datos!$C$63,AX17=Datos!$C$64),BC17,0)</f>
        <v>0.5</v>
      </c>
      <c r="BF17" s="449">
        <f>IF(ROUND(AO17-SUM(BE17:BE20),0)&lt;=0,1,ROUND(AO17-SUM(BE17:BE20),0))</f>
        <v>1</v>
      </c>
      <c r="BG17" s="452" t="str">
        <f>IF(E17="Corrupción",(IF(BF17=1,"Rara Vez",IF(BF17=2,"Improbable",IF(BF17=3,"Posible",IF(BF17=4,"Probable","Seguro"))))),IF(BF17=1,"Muy Baja",IF(BF17=2,"Baja",IF(BF17=3,"Media",IF(BF17=4,"Alta","Muy Alta")))))</f>
        <v>Muy Baja</v>
      </c>
      <c r="BH17" s="449">
        <f>ROUND(AQ17-SUM(BD17:BD20),0)</f>
        <v>2</v>
      </c>
      <c r="BI17" s="449" t="str">
        <f>IF(BH17=1,"Insignificante",IF(BH17=2,"Menor",IF(BH17=3,"Moderado",IF(BH17=4,"Mayor","Catastrófico"))))</f>
        <v>Menor</v>
      </c>
      <c r="BJ17" s="453">
        <f>_xlfn.NUMBERVALUE(CONCATENATE(BF17,BH17),"##")</f>
        <v>12</v>
      </c>
      <c r="BK17" s="456" t="str">
        <f>+VLOOKUP(BJ17,Datos!$I$37:$J$65,2,FALSE)</f>
        <v>BAJO</v>
      </c>
      <c r="BL17" s="459" t="s">
        <v>122</v>
      </c>
      <c r="BM17" s="189"/>
      <c r="BN17" s="185"/>
      <c r="BO17" s="185"/>
      <c r="BP17" s="185"/>
      <c r="BQ17" s="190"/>
    </row>
    <row r="18" spans="1:69" ht="124"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428" t="s">
        <v>404</v>
      </c>
      <c r="AV18" s="439" t="s">
        <v>402</v>
      </c>
      <c r="AW18" s="439" t="s">
        <v>255</v>
      </c>
      <c r="AX18" s="194" t="s">
        <v>104</v>
      </c>
      <c r="AY18" s="194" t="s">
        <v>105</v>
      </c>
      <c r="AZ18" s="194" t="s">
        <v>106</v>
      </c>
      <c r="BA18" s="194" t="s">
        <v>121</v>
      </c>
      <c r="BB18" s="191" t="s">
        <v>108</v>
      </c>
      <c r="BC18" s="195">
        <f>IF(AX18=Datos!$C$63,Datos!$C$73,IF(AX18=Datos!$C$64,Datos!$C$74,IF(AX18=Datos!$C$65,Datos!$C$75,"Revisar")))+IF(AY18=Datos!$D$63,Datos!$D$73,IF(AY18=Datos!$D$64,Datos!$D$74,"Revisar"))+IF(AZ18=Datos!$E$63,Datos!$E$73,IF(AZ18=Datos!$E$64,Datos!$E$74,"Revisar"))+IF(BB18=Datos!$G$63,Datos!$G$73,IF(BB18=Datos!$G$64,Datos!$G$74,IF(BB18=Datos!$G$65,Datos!$G$75,"Revisar")))</f>
        <v>0.65</v>
      </c>
      <c r="BD18" s="195">
        <f>IF(AX18=Datos!$C$65,BC18,0)</f>
        <v>0</v>
      </c>
      <c r="BE18" s="195">
        <f>IF(OR(AX18=Datos!$C$63,AX18=Datos!$C$64),BC18,0)</f>
        <v>0.65</v>
      </c>
      <c r="BF18" s="450"/>
      <c r="BG18" s="450"/>
      <c r="BH18" s="450"/>
      <c r="BI18" s="450"/>
      <c r="BJ18" s="454"/>
      <c r="BK18" s="457"/>
      <c r="BL18" s="460"/>
      <c r="BM18" s="196"/>
      <c r="BN18" s="191"/>
      <c r="BO18" s="191"/>
      <c r="BP18" s="191"/>
      <c r="BQ18" s="197"/>
    </row>
    <row r="19" spans="1:69" ht="217"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428" t="s">
        <v>510</v>
      </c>
      <c r="AV19" s="439" t="s">
        <v>402</v>
      </c>
      <c r="AW19" s="439" t="s">
        <v>406</v>
      </c>
      <c r="AX19" s="194" t="s">
        <v>193</v>
      </c>
      <c r="AY19" s="194" t="s">
        <v>105</v>
      </c>
      <c r="AZ19" s="194" t="s">
        <v>106</v>
      </c>
      <c r="BA19" s="194" t="s">
        <v>129</v>
      </c>
      <c r="BB19" s="191" t="s">
        <v>108</v>
      </c>
      <c r="BC19" s="195">
        <f>IF(AX19=Datos!$C$63,Datos!$C$73,IF(AX19=Datos!$C$64,Datos!$C$74,IF(AX19=Datos!$C$65,Datos!$C$75,"Revisar")))+IF(AY19=Datos!$D$63,Datos!$D$73,IF(AY19=Datos!$D$64,Datos!$D$74,"Revisar"))+IF(AZ19=Datos!$E$63,Datos!$E$73,IF(AZ19=Datos!$E$64,Datos!$E$74,"Revisar"))+IF(BB19=Datos!$G$63,Datos!$G$73,IF(BB19=Datos!$G$64,Datos!$G$74,IF(BB19=Datos!$G$65,Datos!$G$75,"Revisar")))</f>
        <v>0.5</v>
      </c>
      <c r="BD19" s="195">
        <f>IF(AX19=Datos!$C$65,BC19,0)</f>
        <v>0.5</v>
      </c>
      <c r="BE19" s="195">
        <f>IF(OR(AX19=Datos!$C$63,AX19=Datos!$C$64),BC19,0)</f>
        <v>0</v>
      </c>
      <c r="BF19" s="450"/>
      <c r="BG19" s="450"/>
      <c r="BH19" s="450"/>
      <c r="BI19" s="450"/>
      <c r="BJ19" s="454"/>
      <c r="BK19" s="457"/>
      <c r="BL19" s="460"/>
      <c r="BM19" s="200"/>
      <c r="BN19" s="200"/>
      <c r="BO19" s="200"/>
      <c r="BP19" s="200"/>
      <c r="BQ19" s="201"/>
    </row>
    <row r="20" spans="1:69" ht="43.5" customHeight="1" thickBot="1" x14ac:dyDescent="0.4">
      <c r="A20" s="473"/>
      <c r="B20" s="476"/>
      <c r="C20" s="461"/>
      <c r="D20" s="480"/>
      <c r="E20" s="461"/>
      <c r="F20" s="464"/>
      <c r="G20" s="464"/>
      <c r="H20" s="483"/>
      <c r="I20" s="483"/>
      <c r="J20" s="483"/>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42"/>
      <c r="AS20" s="445"/>
      <c r="AT20" s="448"/>
      <c r="AU20" s="203"/>
      <c r="AV20" s="204"/>
      <c r="AW20" s="204"/>
      <c r="AX20" s="205"/>
      <c r="AY20" s="205"/>
      <c r="AZ20" s="205"/>
      <c r="BA20" s="205"/>
      <c r="BB20" s="202"/>
      <c r="BC20" s="206" t="e">
        <f>IF(AX20=Datos!$C$63,Datos!$C$73,IF(AX20=Datos!$C$64,Datos!$C$74,IF(AX20=Datos!$C$65,Datos!$C$75,"Revisar")))+IF(AY20=Datos!$D$63,Datos!$D$73,IF(AY20=Datos!$D$64,Datos!$D$74,"Revisar"))+IF(AZ20=Datos!$E$63,Datos!$E$73,IF(AZ20=Datos!$E$64,Datos!$E$74,"Revisar"))+IF(BB20=Datos!$G$63,Datos!$G$73,IF(BB20=Datos!$G$64,Datos!$G$74,IF(BB20=Datos!$G$65,Datos!$G$75,"Revisar")))</f>
        <v>#VALUE!</v>
      </c>
      <c r="BD20" s="206">
        <f>IF(AX20=Datos!$C$65,BC20,0)</f>
        <v>0</v>
      </c>
      <c r="BE20" s="206">
        <f>IF(OR(AX20=Datos!$C$63,AX20=Datos!$C$64),BC20,0)</f>
        <v>0</v>
      </c>
      <c r="BF20" s="451"/>
      <c r="BG20" s="451"/>
      <c r="BH20" s="451"/>
      <c r="BI20" s="451"/>
      <c r="BJ20" s="455"/>
      <c r="BK20" s="458"/>
      <c r="BL20" s="461"/>
      <c r="BM20" s="207"/>
      <c r="BN20" s="207"/>
      <c r="BO20" s="207"/>
      <c r="BP20" s="207"/>
      <c r="BQ20" s="208"/>
    </row>
    <row r="21" spans="1:69" s="138" customFormat="1" ht="170.5" x14ac:dyDescent="0.3">
      <c r="A21" s="471">
        <v>2</v>
      </c>
      <c r="B21" s="474" t="s">
        <v>395</v>
      </c>
      <c r="C21" s="477" t="s">
        <v>396</v>
      </c>
      <c r="D21" s="478" t="s">
        <v>397</v>
      </c>
      <c r="E21" s="477" t="s">
        <v>2</v>
      </c>
      <c r="F21" s="462" t="s">
        <v>151</v>
      </c>
      <c r="G21" s="462" t="s">
        <v>219</v>
      </c>
      <c r="H21" s="481" t="s">
        <v>407</v>
      </c>
      <c r="I21" s="481" t="s">
        <v>408</v>
      </c>
      <c r="J21" s="481" t="s">
        <v>409</v>
      </c>
      <c r="K21" s="484" t="str">
        <f>CONCATENATE(H21," ",I21," ",J21)</f>
        <v>Posibilidad de recibir o solicitar dadivas o beneficios a nombre propio o de terceros para favorecer intereses particulares por la utilización inapropiada de la información de la entidad debido a la no suscripción de los acuerdos de confidencialidad y de la aceptación formal de las políticas de seguridad, que controlen el acceso a la información conforme a las funciones y responsabilidades del personal</v>
      </c>
      <c r="L21" s="462" t="s">
        <v>156</v>
      </c>
      <c r="M21" s="462"/>
      <c r="N21" s="462"/>
      <c r="O21" s="462"/>
      <c r="P21" s="462" t="s">
        <v>158</v>
      </c>
      <c r="Q21" s="462" t="s">
        <v>157</v>
      </c>
      <c r="R21" s="462" t="s">
        <v>158</v>
      </c>
      <c r="S21" s="462" t="s">
        <v>158</v>
      </c>
      <c r="T21" s="462" t="s">
        <v>157</v>
      </c>
      <c r="U21" s="462" t="s">
        <v>158</v>
      </c>
      <c r="V21" s="462" t="s">
        <v>158</v>
      </c>
      <c r="W21" s="462" t="s">
        <v>158</v>
      </c>
      <c r="X21" s="462" t="s">
        <v>158</v>
      </c>
      <c r="Y21" s="462" t="s">
        <v>157</v>
      </c>
      <c r="Z21" s="462" t="s">
        <v>158</v>
      </c>
      <c r="AA21" s="462" t="s">
        <v>157</v>
      </c>
      <c r="AB21" s="462" t="s">
        <v>158</v>
      </c>
      <c r="AC21" s="462" t="s">
        <v>158</v>
      </c>
      <c r="AD21" s="462" t="s">
        <v>157</v>
      </c>
      <c r="AE21" s="462" t="s">
        <v>158</v>
      </c>
      <c r="AF21" s="462" t="s">
        <v>158</v>
      </c>
      <c r="AG21" s="462" t="s">
        <v>158</v>
      </c>
      <c r="AH21" s="462" t="s">
        <v>158</v>
      </c>
      <c r="AI21" s="465">
        <f>COUNTIF(P21:AH24,"Si")</f>
        <v>5</v>
      </c>
      <c r="AJ21" s="468">
        <f>IF((COUNTIF(O21:AH24,"Si"))&lt;=0,0,(IF((COUNTIF(O21:AH24,"Si"))&lt;=5,3,(IF(COUNTIF(O21:AH24,"Si")&lt;=11,4,5)))))</f>
        <v>3</v>
      </c>
      <c r="AK21" s="468" t="str">
        <f>IF((COUNTIF(O21:AH24,"Si"))&lt;=0,0,(IF((COUNTIF(O21:AH24,"Si"))&lt;=5,"MODERADO",(IF(COUNTIF(O21:AH24,"Si")&lt;=11,"ALTO","EXTREMO")))))</f>
        <v>MODERADO</v>
      </c>
      <c r="AL21" s="465"/>
      <c r="AM21" s="465" t="s">
        <v>223</v>
      </c>
      <c r="AN21" s="465">
        <f t="shared" ref="AN21" si="0">IF(AM21="Rara vez",1,(IF(AM21="Improbable",2,(IF(AM21="Posible",3,IF(AM21="Probable",4,IF(AM21="Seguro",5,"Revisar")))))))</f>
        <v>2</v>
      </c>
      <c r="AO21" s="452">
        <f t="shared" ref="AO21" si="1">IF(E21="Corrupción",AN21,IF(AL21&lt;=2,1,IF(AL21&lt;=24,2,IF(AL21&lt;=500,3,IF(AL21&lt;=5000,4,IF(AL21&gt;5000,5,"Revisar"))))))</f>
        <v>2</v>
      </c>
      <c r="AP21" s="452" t="str">
        <f t="shared" ref="AP21" si="2">IF(E21="Corrupción",(IF(AO21=1,"Rara Vez",IF(AO21=2,"Improbable",IF(AO21=3,"Posible",IF(AO21=4,"Probable",IF(AO21=5,"Seguro","Revisar")))))),IF(AO21=1,"Muy Baja",IF(AO21=2,"Baja",IF(AO21=3,"Media",IF(AO21=4,"Alta","Muy Alta")))))</f>
        <v>Improbable</v>
      </c>
      <c r="AQ21" s="452">
        <f>IF(E21="Corrupción",AJ21,(ROUND(((VLOOKUP(M21,Datos!$B$25:$C$29,2,FALSE)*Datos!$B$32)+(VLOOKUP(N21,Datos!$B$25:$C$29,2,FALSE)*Datos!$C$32)+(VLOOKUP(O21,Datos!$B$25:$C$29,2,FALSE)*Datos!$D$32))*5,0)))</f>
        <v>3</v>
      </c>
      <c r="AR21" s="440" t="str">
        <f>IF(AQ21=1,"Insignificante",IF(AQ21=2,"Menor",IF(AQ21=3,"Moderado",IF(AQ21=4,"Mayor","Catastrófico"))))</f>
        <v>Moderado</v>
      </c>
      <c r="AS21" s="443">
        <f>_xlfn.NUMBERVALUE(CONCATENATE(AO21,AQ21),"##")</f>
        <v>23</v>
      </c>
      <c r="AT21" s="446" t="str">
        <f>VLOOKUP(AS21,Datos!$I$37:$J$61,2,FALSE)</f>
        <v>MODERADO</v>
      </c>
      <c r="AU21" s="186" t="s">
        <v>410</v>
      </c>
      <c r="AV21" s="187" t="s">
        <v>402</v>
      </c>
      <c r="AW21" s="187" t="s">
        <v>411</v>
      </c>
      <c r="AX21" s="188" t="s">
        <v>104</v>
      </c>
      <c r="AY21" s="188" t="s">
        <v>105</v>
      </c>
      <c r="AZ21" s="188" t="s">
        <v>106</v>
      </c>
      <c r="BA21" s="188" t="s">
        <v>129</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0.65</v>
      </c>
      <c r="BD21" s="145">
        <f>IF(AX21=Datos!$C$65,BC21,0)</f>
        <v>0</v>
      </c>
      <c r="BE21" s="145">
        <f>IF(OR(AX21=Datos!$C$63,AX21=Datos!$C$64),BC21,0)</f>
        <v>0.65</v>
      </c>
      <c r="BF21" s="449">
        <f>IF(ROUND(AO21-SUM(BE21:BE24),0)&lt;=0,1,ROUND(AO21-SUM(BE21:BE24),0))</f>
        <v>1</v>
      </c>
      <c r="BG21" s="452" t="str">
        <f>IF(E21="Corrupción",(IF(BF21=1,"Rara Vez",IF(BF21=2,"Improbable",IF(BF21=3,"Posible",IF(BF21=4,"Probable","Seguro"))))),IF(BF21=1,"Muy Baja",IF(BF21=2,"Baja",IF(BF21=3,"Media",IF(BF21=4,"Alta","Muy Alta")))))</f>
        <v>Rara Vez</v>
      </c>
      <c r="BH21" s="449">
        <f>ROUND(AQ21-SUM(BD21:BD24),0)</f>
        <v>3</v>
      </c>
      <c r="BI21" s="449" t="str">
        <f>IF(BH21=1,"Insignificante",IF(BH21=2,"Menor",IF(BH21=3,"Moderado",IF(BH21=4,"Mayor","Catastrófico"))))</f>
        <v>Moderado</v>
      </c>
      <c r="BJ21" s="453">
        <f>_xlfn.NUMBERVALUE(CONCATENATE(BF21,BH21),"##")</f>
        <v>13</v>
      </c>
      <c r="BK21" s="456" t="str">
        <f>+VLOOKUP(BJ21,Datos!$I$37:$J$65,2,FALSE)</f>
        <v>MODERADO</v>
      </c>
      <c r="BL21" s="459" t="s">
        <v>109</v>
      </c>
      <c r="BM21" s="189" t="s">
        <v>412</v>
      </c>
      <c r="BN21" s="185" t="s">
        <v>413</v>
      </c>
      <c r="BO21" s="222">
        <v>45762</v>
      </c>
      <c r="BP21" s="222">
        <v>45989</v>
      </c>
      <c r="BQ21" s="190" t="s">
        <v>414</v>
      </c>
    </row>
    <row r="22" spans="1:69" ht="139.5" x14ac:dyDescent="0.35">
      <c r="A22" s="472"/>
      <c r="B22" s="475"/>
      <c r="C22" s="460"/>
      <c r="D22" s="479"/>
      <c r="E22" s="460"/>
      <c r="F22" s="463"/>
      <c r="G22" s="463"/>
      <c r="H22" s="482"/>
      <c r="I22" s="482"/>
      <c r="J22" s="482"/>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41"/>
      <c r="AS22" s="444"/>
      <c r="AT22" s="447"/>
      <c r="AU22" s="192" t="s">
        <v>415</v>
      </c>
      <c r="AV22" s="193" t="s">
        <v>402</v>
      </c>
      <c r="AW22" s="193" t="s">
        <v>416</v>
      </c>
      <c r="AX22" s="194" t="s">
        <v>104</v>
      </c>
      <c r="AY22" s="194" t="s">
        <v>105</v>
      </c>
      <c r="AZ22" s="194" t="s">
        <v>106</v>
      </c>
      <c r="BA22" s="194" t="s">
        <v>138</v>
      </c>
      <c r="BB22" s="191" t="s">
        <v>108</v>
      </c>
      <c r="BC22" s="195">
        <f>IF(AX22=Datos!$C$63,Datos!$C$73,IF(AX22=Datos!$C$64,Datos!$C$74,IF(AX22=Datos!$C$65,Datos!$C$75,"Revisar")))+IF(AY22=Datos!$D$63,Datos!$D$73,IF(AY22=Datos!$D$64,Datos!$D$74,"Revisar"))+IF(AZ22=Datos!$E$63,Datos!$E$73,IF(AZ22=Datos!$E$64,Datos!$E$74,"Revisar"))+IF(BB22=Datos!$G$63,Datos!$G$73,IF(BB22=Datos!$G$64,Datos!$G$74,IF(BB22=Datos!$G$65,Datos!$G$75,"Revisar")))</f>
        <v>0.65</v>
      </c>
      <c r="BD22" s="195">
        <f>IF(AX22=Datos!$C$65,BC22,0)</f>
        <v>0</v>
      </c>
      <c r="BE22" s="195">
        <f>IF(OR(AX22=Datos!$C$63,AX22=Datos!$C$64),BC22,0)</f>
        <v>0.65</v>
      </c>
      <c r="BF22" s="450"/>
      <c r="BG22" s="450"/>
      <c r="BH22" s="450"/>
      <c r="BI22" s="450"/>
      <c r="BJ22" s="454"/>
      <c r="BK22" s="457"/>
      <c r="BL22" s="460"/>
      <c r="BM22" s="196"/>
      <c r="BN22" s="191"/>
      <c r="BO22" s="191"/>
      <c r="BP22" s="191"/>
      <c r="BQ22" s="197"/>
    </row>
    <row r="23" spans="1:69" ht="155" x14ac:dyDescent="0.35">
      <c r="A23" s="472"/>
      <c r="B23" s="475"/>
      <c r="C23" s="460"/>
      <c r="D23" s="479"/>
      <c r="E23" s="460"/>
      <c r="F23" s="463"/>
      <c r="G23" s="463"/>
      <c r="H23" s="482"/>
      <c r="I23" s="482"/>
      <c r="J23" s="482"/>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41"/>
      <c r="AS23" s="444"/>
      <c r="AT23" s="447"/>
      <c r="AU23" s="199" t="s">
        <v>417</v>
      </c>
      <c r="AV23" s="193" t="s">
        <v>418</v>
      </c>
      <c r="AW23" s="193" t="s">
        <v>419</v>
      </c>
      <c r="AX23" s="194" t="s">
        <v>104</v>
      </c>
      <c r="AY23" s="194" t="s">
        <v>105</v>
      </c>
      <c r="AZ23" s="194" t="s">
        <v>106</v>
      </c>
      <c r="BA23" s="194" t="s">
        <v>129</v>
      </c>
      <c r="BB23" s="191" t="s">
        <v>108</v>
      </c>
      <c r="BC23" s="195">
        <f>IF(AX23=Datos!$C$63,Datos!$C$73,IF(AX23=Datos!$C$64,Datos!$C$74,IF(AX23=Datos!$C$65,Datos!$C$75,"Revisar")))+IF(AY23=Datos!$D$63,Datos!$D$73,IF(AY23=Datos!$D$64,Datos!$D$74,"Revisar"))+IF(AZ23=Datos!$E$63,Datos!$E$73,IF(AZ23=Datos!$E$64,Datos!$E$74,"Revisar"))+IF(BB23=Datos!$G$63,Datos!$G$73,IF(BB23=Datos!$G$64,Datos!$G$74,IF(BB23=Datos!$G$65,Datos!$G$75,"Revisar")))</f>
        <v>0.65</v>
      </c>
      <c r="BD23" s="195">
        <f>IF(AX23=Datos!$C$65,BC23,0)</f>
        <v>0</v>
      </c>
      <c r="BE23" s="195">
        <f>IF(OR(AX23=Datos!$C$63,AX23=Datos!$C$64),BC23,0)</f>
        <v>0.65</v>
      </c>
      <c r="BF23" s="450"/>
      <c r="BG23" s="450"/>
      <c r="BH23" s="450"/>
      <c r="BI23" s="450"/>
      <c r="BJ23" s="454"/>
      <c r="BK23" s="457"/>
      <c r="BL23" s="460"/>
      <c r="BM23" s="200"/>
      <c r="BN23" s="200"/>
      <c r="BO23" s="200"/>
      <c r="BP23" s="200"/>
      <c r="BQ23" s="201"/>
    </row>
    <row r="24" spans="1:69" ht="43.5" customHeight="1" thickBot="1" x14ac:dyDescent="0.4">
      <c r="A24" s="473"/>
      <c r="B24" s="476"/>
      <c r="C24" s="461"/>
      <c r="D24" s="480"/>
      <c r="E24" s="461"/>
      <c r="F24" s="464"/>
      <c r="G24" s="464"/>
      <c r="H24" s="483"/>
      <c r="I24" s="483"/>
      <c r="J24" s="483"/>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42"/>
      <c r="AS24" s="445"/>
      <c r="AT24" s="448"/>
      <c r="AU24" s="203"/>
      <c r="AV24" s="204"/>
      <c r="AW24" s="204"/>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138" customFormat="1" ht="124" x14ac:dyDescent="0.3">
      <c r="A25" s="471">
        <v>3</v>
      </c>
      <c r="B25" s="474" t="s">
        <v>395</v>
      </c>
      <c r="C25" s="477" t="s">
        <v>396</v>
      </c>
      <c r="D25" s="478" t="s">
        <v>397</v>
      </c>
      <c r="E25" s="477" t="s">
        <v>2</v>
      </c>
      <c r="F25" s="462" t="s">
        <v>151</v>
      </c>
      <c r="G25" s="462" t="s">
        <v>152</v>
      </c>
      <c r="H25" s="481" t="s">
        <v>420</v>
      </c>
      <c r="I25" s="481" t="s">
        <v>421</v>
      </c>
      <c r="J25" s="481" t="s">
        <v>422</v>
      </c>
      <c r="K25" s="484" t="str">
        <f>CONCATENATE(H25," ",I25," ",J25)</f>
        <v>Posibilidad de incurrir en gastos de bienes y servicios tecnológicos que no se necesiten en la entidad para beneficio propio o de terceros por presiones indebidas o conflictos de interés debido a falta de ética por parte del servidor público o contratista responsable de gestionar el proceso de adquisición tecnológica</v>
      </c>
      <c r="L25" s="462" t="s">
        <v>156</v>
      </c>
      <c r="M25" s="462"/>
      <c r="N25" s="462"/>
      <c r="O25" s="462"/>
      <c r="P25" s="462" t="s">
        <v>158</v>
      </c>
      <c r="Q25" s="462" t="s">
        <v>158</v>
      </c>
      <c r="R25" s="462" t="s">
        <v>158</v>
      </c>
      <c r="S25" s="462" t="s">
        <v>158</v>
      </c>
      <c r="T25" s="462" t="s">
        <v>157</v>
      </c>
      <c r="U25" s="462" t="s">
        <v>157</v>
      </c>
      <c r="V25" s="462" t="s">
        <v>158</v>
      </c>
      <c r="W25" s="462" t="s">
        <v>158</v>
      </c>
      <c r="X25" s="462" t="s">
        <v>158</v>
      </c>
      <c r="Y25" s="462" t="s">
        <v>158</v>
      </c>
      <c r="Z25" s="462" t="s">
        <v>157</v>
      </c>
      <c r="AA25" s="462" t="s">
        <v>157</v>
      </c>
      <c r="AB25" s="462" t="s">
        <v>158</v>
      </c>
      <c r="AC25" s="462" t="s">
        <v>158</v>
      </c>
      <c r="AD25" s="462" t="s">
        <v>158</v>
      </c>
      <c r="AE25" s="462" t="s">
        <v>158</v>
      </c>
      <c r="AF25" s="462" t="s">
        <v>158</v>
      </c>
      <c r="AG25" s="462" t="s">
        <v>158</v>
      </c>
      <c r="AH25" s="462" t="s">
        <v>158</v>
      </c>
      <c r="AI25" s="465">
        <f>COUNTIF(P25:AH28,"Si")</f>
        <v>4</v>
      </c>
      <c r="AJ25" s="468">
        <f>IF((COUNTIF(O25:AH28,"Si"))&lt;=0,0,(IF((COUNTIF(O25:AH28,"Si"))&lt;=5,3,(IF(COUNTIF(O25:AH28,"Si")&lt;=11,4,5)))))</f>
        <v>3</v>
      </c>
      <c r="AK25" s="468" t="str">
        <f>IF((COUNTIF(O25:AH28,"Si"))&lt;=0,0,(IF((COUNTIF(O25:AH28,"Si"))&lt;=5,"MODERADO",(IF(COUNTIF(O25:AH28,"Si")&lt;=11,"ALTO","EXTREMO")))))</f>
        <v>MODERADO</v>
      </c>
      <c r="AL25" s="465"/>
      <c r="AM25" s="465" t="s">
        <v>223</v>
      </c>
      <c r="AN25" s="465">
        <f t="shared" ref="AN25" si="3">IF(AM25="Rara vez",1,(IF(AM25="Improbable",2,(IF(AM25="Posible",3,IF(AM25="Probable",4,IF(AM25="Seguro",5,"Revisar")))))))</f>
        <v>2</v>
      </c>
      <c r="AO25" s="452">
        <f t="shared" ref="AO25" si="4">IF(E25="Corrupción",AN25,IF(AL25&lt;=2,1,IF(AL25&lt;=24,2,IF(AL25&lt;=500,3,IF(AL25&lt;=5000,4,IF(AL25&gt;5000,5,"Revisar"))))))</f>
        <v>2</v>
      </c>
      <c r="AP25" s="452" t="str">
        <f t="shared" ref="AP25" si="5">IF(E25="Corrupción",(IF(AO25=1,"Rara Vez",IF(AO25=2,"Improbable",IF(AO25=3,"Posible",IF(AO25=4,"Probable",IF(AO25=5,"Seguro","Revisar")))))),IF(AO25=1,"Muy Baja",IF(AO25=2,"Baja",IF(AO25=3,"Media",IF(AO25=4,"Alta","Muy Alta")))))</f>
        <v>Improbable</v>
      </c>
      <c r="AQ25" s="452">
        <f>IF(E25="Corrupción",AJ25,(ROUND(((VLOOKUP(M25,Datos!$B$25:$C$29,2,FALSE)*Datos!$B$32)+(VLOOKUP(N25,Datos!$B$25:$C$29,2,FALSE)*Datos!$C$32)+(VLOOKUP(O25,Datos!$B$25:$C$29,2,FALSE)*Datos!$D$32))*5,0)))</f>
        <v>3</v>
      </c>
      <c r="AR25" s="440" t="str">
        <f>IF(AQ25=1,"Insignificante",IF(AQ25=2,"Menor",IF(AQ25=3,"Moderado",IF(AQ25=4,"Mayor","Catastrófico"))))</f>
        <v>Moderado</v>
      </c>
      <c r="AS25" s="443">
        <f>_xlfn.NUMBERVALUE(CONCATENATE(AO25,AQ25),"##")</f>
        <v>23</v>
      </c>
      <c r="AT25" s="446" t="str">
        <f>VLOOKUP(AS25,Datos!$I$37:$J$61,2,FALSE)</f>
        <v>MODERADO</v>
      </c>
      <c r="AU25" s="186" t="s">
        <v>423</v>
      </c>
      <c r="AV25" s="187" t="s">
        <v>402</v>
      </c>
      <c r="AW25" s="187" t="s">
        <v>424</v>
      </c>
      <c r="AX25" s="188" t="s">
        <v>104</v>
      </c>
      <c r="AY25" s="188" t="s">
        <v>105</v>
      </c>
      <c r="AZ25" s="188" t="s">
        <v>106</v>
      </c>
      <c r="BA25" s="188" t="s">
        <v>107</v>
      </c>
      <c r="BB25" s="185" t="s">
        <v>108</v>
      </c>
      <c r="BC25" s="145">
        <f>IF(AX25=Datos!$C$63,Datos!$C$73,IF(AX25=Datos!$C$64,Datos!$C$74,IF(AX25=Datos!$C$65,Datos!$C$75,"Revisar")))+IF(AY25=Datos!$D$63,Datos!$D$73,IF(AY25=Datos!$D$64,Datos!$D$74,"Revisar"))+IF(AZ25=Datos!$E$63,Datos!$E$73,IF(AZ25=Datos!$E$64,Datos!$E$74,"Revisar"))+IF(BB25=Datos!$G$63,Datos!$G$73,IF(BB25=Datos!$G$64,Datos!$G$74,IF(BB25=Datos!$G$65,Datos!$G$75,"Revisar")))</f>
        <v>0.65</v>
      </c>
      <c r="BD25" s="145">
        <f>IF(AX25=Datos!$C$65,BC25,0)</f>
        <v>0</v>
      </c>
      <c r="BE25" s="145">
        <f>IF(OR(AX25=Datos!$C$63,AX25=Datos!$C$64),BC25,0)</f>
        <v>0.65</v>
      </c>
      <c r="BF25" s="449">
        <f>IF(ROUND(AO25-SUM(BE25:BE28),0)&lt;=0,1,ROUND(AO25-SUM(BE25:BE28),0))</f>
        <v>1</v>
      </c>
      <c r="BG25" s="452" t="str">
        <f>IF(E25="Corrupción",(IF(BF25=1,"Rara Vez",IF(BF25=2,"Improbable",IF(BF25=3,"Posible",IF(BF25=4,"Probable","Seguro"))))),IF(BF25=1,"Muy Baja",IF(BF25=2,"Baja",IF(BF25=3,"Media",IF(BF25=4,"Alta","Muy Alta")))))</f>
        <v>Rara Vez</v>
      </c>
      <c r="BH25" s="449">
        <f>ROUND(AQ25-SUM(BD25:BD28),0)</f>
        <v>3</v>
      </c>
      <c r="BI25" s="449" t="str">
        <f>IF(BH25=1,"Insignificante",IF(BH25=2,"Menor",IF(BH25=3,"Moderado",IF(BH25=4,"Mayor","Catastrófico"))))</f>
        <v>Moderado</v>
      </c>
      <c r="BJ25" s="453">
        <f>_xlfn.NUMBERVALUE(CONCATENATE(BF25,BH25),"##")</f>
        <v>13</v>
      </c>
      <c r="BK25" s="456" t="str">
        <f>+VLOOKUP(BJ25,Datos!$I$37:$J$65,2,FALSE)</f>
        <v>MODERADO</v>
      </c>
      <c r="BL25" s="459" t="s">
        <v>109</v>
      </c>
      <c r="BM25" s="189" t="s">
        <v>511</v>
      </c>
      <c r="BN25" s="185" t="s">
        <v>413</v>
      </c>
      <c r="BO25" s="222">
        <v>45888</v>
      </c>
      <c r="BP25" s="222">
        <v>45989</v>
      </c>
      <c r="BQ25" s="190" t="s">
        <v>426</v>
      </c>
    </row>
    <row r="26" spans="1:69" ht="15.65" customHeight="1"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43.5" customHeight="1"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43.5" customHeight="1"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15.65" hidden="1" customHeight="1" x14ac:dyDescent="0.3">
      <c r="A29" s="471"/>
      <c r="B29" s="474"/>
      <c r="C29" s="477"/>
      <c r="D29" s="478"/>
      <c r="E29" s="477"/>
      <c r="F29" s="462"/>
      <c r="G29" s="462"/>
      <c r="H29" s="481"/>
      <c r="I29" s="481"/>
      <c r="J29" s="481"/>
      <c r="K29" s="484" t="str">
        <f>CONCATENATE(H29," ",I29," ",J29)</f>
        <v xml:space="preserve">  </v>
      </c>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c r="AM29" s="465"/>
      <c r="AN29" s="465" t="str">
        <f t="shared" ref="AN29" si="6">IF(AM29="Rara vez",1,(IF(AM29="Improbable",2,(IF(AM29="Posible",3,IF(AM29="Probable",4,IF(AM29="Seguro",5,"Revisar")))))))</f>
        <v>Revisar</v>
      </c>
      <c r="AO29" s="452">
        <f t="shared" ref="AO29" si="7">IF(E29="Corrupción",AN29,IF(AL29&lt;=2,1,IF(AL29&lt;=24,2,IF(AL29&lt;=500,3,IF(AL29&lt;=5000,4,IF(AL29&gt;5000,5,"Revisar"))))))</f>
        <v>1</v>
      </c>
      <c r="AP29" s="452" t="str">
        <f t="shared" ref="AP29" si="8">IF(E29="Corrupción",(IF(AO29=1,"Rara Vez",IF(AO29=2,"Improbable",IF(AO29=3,"Posible",IF(AO29=4,"Probable",IF(AO29=5,"Seguro","Revisar")))))),IF(AO29=1,"Muy Baja",IF(AO29=2,"Baja",IF(AO29=3,"Media",IF(AO29=4,"Alta","Muy Alta")))))</f>
        <v>Muy Baja</v>
      </c>
      <c r="AQ29" s="452" t="e">
        <f>IF(E29="Corrupción",AJ29,(ROUND(((VLOOKUP(M29,Datos!$B$25:$C$29,2,FALSE)*Datos!$B$32)+(VLOOKUP(N29,Datos!$B$25:$C$29,2,FALSE)*Datos!$C$32)+(VLOOKUP(O29,Datos!$B$25:$C$29,2,FALSE)*Datos!$D$32))*5,0)))</f>
        <v>#N/A</v>
      </c>
      <c r="AR29" s="440" t="e">
        <f>IF(AQ29=1,"Insignificante",IF(AQ29=2,"Menor",IF(AQ29=3,"Moderado",IF(AQ29=4,"Mayor","Catastrófico"))))</f>
        <v>#N/A</v>
      </c>
      <c r="AS29" s="443" t="e">
        <f>_xlfn.NUMBERVALUE(CONCATENATE(AO29,AQ29),"##")</f>
        <v>#N/A</v>
      </c>
      <c r="AT29" s="446" t="e">
        <f>VLOOKUP(AS29,Datos!$I$37:$J$61,2,FALSE)</f>
        <v>#N/A</v>
      </c>
      <c r="AU29" s="186"/>
      <c r="AV29" s="187"/>
      <c r="AW29" s="187"/>
      <c r="AX29" s="188"/>
      <c r="AY29" s="188"/>
      <c r="AZ29" s="188"/>
      <c r="BA29" s="188"/>
      <c r="BB29" s="185"/>
      <c r="BC29" s="145" t="e">
        <f>IF(AX29=Datos!$C$63,Datos!$C$73,IF(AX29=Datos!$C$64,Datos!$C$74,IF(AX29=Datos!$C$65,Datos!$C$75,"Revisar")))+IF(AY29=Datos!$D$63,Datos!$D$73,IF(AY29=Datos!$D$64,Datos!$D$74,"Revisar"))+IF(AZ29=Datos!$E$63,Datos!$E$73,IF(AZ29=Datos!$E$64,Datos!$E$74,"Revisar"))+IF(BB29=Datos!$G$63,Datos!$G$73,IF(BB29=Datos!$G$64,Datos!$G$74,IF(BB29=Datos!$G$65,Datos!$G$75,"Revisar")))</f>
        <v>#VALUE!</v>
      </c>
      <c r="BD29" s="145">
        <f>IF(AX29=Datos!$C$65,BC29,0)</f>
        <v>0</v>
      </c>
      <c r="BE29" s="145">
        <f>IF(OR(AX29=Datos!$C$63,AX29=Datos!$C$64),BC29,0)</f>
        <v>0</v>
      </c>
      <c r="BF29" s="449">
        <f>IF(ROUND(AO29-SUM(BE29:BE32),0)&lt;=0,1,ROUND(AO29-SUM(BE29:BE32),0))</f>
        <v>1</v>
      </c>
      <c r="BG29" s="452" t="str">
        <f>IF(E29="Corrupción",(IF(BF29=1,"Rara Vez",IF(BF29=2,"Improbable",IF(BF29=3,"Posible",IF(BF29=4,"Probable","Seguro"))))),IF(BF29=1,"Muy Baja",IF(BF29=2,"Baja",IF(BF29=3,"Media",IF(BF29=4,"Alta","Muy Alta")))))</f>
        <v>Muy Baja</v>
      </c>
      <c r="BH29" s="449" t="e">
        <f>ROUND(AQ29-SUM(BD29:BD32),0)</f>
        <v>#N/A</v>
      </c>
      <c r="BI29" s="449" t="e">
        <f>IF(BH29=1,"Insignificante",IF(BH29=2,"Menor",IF(BH29=3,"Moderado",IF(BH29=4,"Mayor","Catastrófico"))))</f>
        <v>#N/A</v>
      </c>
      <c r="BJ29" s="453" t="e">
        <f>_xlfn.NUMBERVALUE(CONCATENATE(BF29,BH29),"##")</f>
        <v>#N/A</v>
      </c>
      <c r="BK29" s="456" t="e">
        <f>+VLOOKUP(BJ29,Datos!$I$37:$J$65,2,FALSE)</f>
        <v>#N/A</v>
      </c>
      <c r="BL29" s="459"/>
      <c r="BM29" s="189"/>
      <c r="BN29" s="185"/>
      <c r="BO29" s="185"/>
      <c r="BP29" s="185"/>
      <c r="BQ29" s="190"/>
    </row>
    <row r="30" spans="1:69" ht="15.65" hidden="1"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43.5" hidden="1"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hidden="1"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9">IF(AM33="Rara vez",1,(IF(AM33="Improbable",2,(IF(AM33="Posible",3,IF(AM33="Probable",4,IF(AM33="Seguro",5,"Revisar")))))))</f>
        <v>Revisar</v>
      </c>
      <c r="AO33" s="452">
        <f t="shared" ref="AO33" si="10">IF(E33="Corrupción",AN33,IF(AL33&lt;=2,1,IF(AL33&lt;=24,2,IF(AL33&lt;=500,3,IF(AL33&lt;=5000,4,IF(AL33&gt;5000,5,"Revisar"))))))</f>
        <v>1</v>
      </c>
      <c r="AP33" s="452" t="str">
        <f t="shared" ref="AP33" si="11">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1">IF(AM49="Rara vez",1,(IF(AM49="Improbable",2,(IF(AM49="Posible",3,IF(AM49="Probable",4,IF(AM49="Seguro",5,"Revisar")))))))</f>
        <v>Revisar</v>
      </c>
      <c r="AO49" s="452">
        <f t="shared" ref="AO49" si="22">IF(E49="Corrupción",AN49,IF(AL49&lt;=2,1,IF(AL49&lt;=24,2,IF(AL49&lt;=500,3,IF(AL49&lt;=5000,4,IF(AL49&gt;5000,5,"Revisar"))))))</f>
        <v>1</v>
      </c>
      <c r="AP49" s="452" t="str">
        <f t="shared" ref="AP49" si="23">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3" spans="1:69" s="138" customFormat="1" ht="15.65" hidden="1" customHeight="1" x14ac:dyDescent="0.3">
      <c r="A53" s="471"/>
      <c r="B53" s="474"/>
      <c r="C53" s="477"/>
      <c r="D53" s="478"/>
      <c r="E53" s="477"/>
      <c r="F53" s="462"/>
      <c r="G53" s="462"/>
      <c r="H53" s="481"/>
      <c r="I53" s="481"/>
      <c r="J53" s="481"/>
      <c r="K53" s="484" t="str">
        <f>CONCATENATE(H53," ",I53," ",J53)</f>
        <v xml:space="preserve">  </v>
      </c>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5">
        <f>COUNTIF(P53:AH56,"Si")</f>
        <v>0</v>
      </c>
      <c r="AJ53" s="468">
        <f>IF((COUNTIF(O53:AH56,"Si"))&lt;=0,0,(IF((COUNTIF(O53:AH56,"Si"))&lt;=5,3,(IF(COUNTIF(O53:AH56,"Si")&lt;=11,4,5)))))</f>
        <v>0</v>
      </c>
      <c r="AK53" s="468">
        <f>IF((COUNTIF(O53:AH56,"Si"))&lt;=0,0,(IF((COUNTIF(O53:AH56,"Si"))&lt;=5,"MODERADO",(IF(COUNTIF(O53:AH56,"Si")&lt;=11,"ALTO","EXTREMO")))))</f>
        <v>0</v>
      </c>
      <c r="AL53" s="465"/>
      <c r="AM53" s="465"/>
      <c r="AN53" s="465" t="str">
        <f t="shared" ref="AN53" si="24">IF(AM53="Rara vez",1,(IF(AM53="Improbable",2,(IF(AM53="Posible",3,IF(AM53="Probable",4,IF(AM53="Seguro",5,"Revisar")))))))</f>
        <v>Revisar</v>
      </c>
      <c r="AO53" s="452">
        <f t="shared" ref="AO53" si="25">IF(E53="Corrupción",AN53,IF(AL53&lt;=2,1,IF(AL53&lt;=24,2,IF(AL53&lt;=500,3,IF(AL53&lt;=5000,4,IF(AL53&gt;5000,5,"Revisar"))))))</f>
        <v>1</v>
      </c>
      <c r="AP53" s="452" t="str">
        <f t="shared" ref="AP53" si="26">IF(E53="Corrupción",(IF(AO53=1,"Rara Vez",IF(AO53=2,"Improbable",IF(AO53=3,"Posible",IF(AO53=4,"Probable",IF(AO53=5,"Seguro","Revisar")))))),IF(AO53=1,"Muy Baja",IF(AO53=2,"Baja",IF(AO53=3,"Media",IF(AO53=4,"Alta","Muy Alta")))))</f>
        <v>Muy Baja</v>
      </c>
      <c r="AQ53" s="452" t="e">
        <f>IF(E53="Corrupción",AJ53,(ROUND(((VLOOKUP(M53,Datos!$B$25:$C$29,2,FALSE)*Datos!$B$32)+(VLOOKUP(N53,Datos!$B$25:$C$29,2,FALSE)*Datos!$C$32)+(VLOOKUP(O53,Datos!$B$25:$C$29,2,FALSE)*Datos!$D$32))*5,0)))</f>
        <v>#N/A</v>
      </c>
      <c r="AR53" s="440" t="e">
        <f>IF(AQ53=1,"Insignificante",IF(AQ53=2,"Menor",IF(AQ53=3,"Moderado",IF(AQ53=4,"Mayor","Catastrófico"))))</f>
        <v>#N/A</v>
      </c>
      <c r="AS53" s="443" t="e">
        <f>_xlfn.NUMBERVALUE(CONCATENATE(AO53,AQ53),"##")</f>
        <v>#N/A</v>
      </c>
      <c r="AT53" s="446" t="e">
        <f>VLOOKUP(AS53,Datos!$I$37:$J$61,2,FALSE)</f>
        <v>#N/A</v>
      </c>
      <c r="AU53" s="186"/>
      <c r="AV53" s="187"/>
      <c r="AW53" s="187"/>
      <c r="AX53" s="188"/>
      <c r="AY53" s="188"/>
      <c r="AZ53" s="188"/>
      <c r="BA53" s="188"/>
      <c r="BB53" s="185"/>
      <c r="BC53" s="145" t="e">
        <f>IF(AX53=Datos!$C$63,Datos!$C$73,IF(AX53=Datos!$C$64,Datos!$C$74,IF(AX53=Datos!$C$65,Datos!$C$75,"Revisar")))+IF(AY53=Datos!$D$63,Datos!$D$73,IF(AY53=Datos!$D$64,Datos!$D$74,"Revisar"))+IF(AZ53=Datos!$E$63,Datos!$E$73,IF(AZ53=Datos!$E$64,Datos!$E$74,"Revisar"))+IF(BB53=Datos!$G$63,Datos!$G$73,IF(BB53=Datos!$G$64,Datos!$G$74,IF(BB53=Datos!$G$65,Datos!$G$75,"Revisar")))</f>
        <v>#VALUE!</v>
      </c>
      <c r="BD53" s="145">
        <f>IF(AX53=Datos!$C$65,BC53,0)</f>
        <v>0</v>
      </c>
      <c r="BE53" s="145">
        <f>IF(OR(AX53=Datos!$C$63,AX53=Datos!$C$64),BC53,0)</f>
        <v>0</v>
      </c>
      <c r="BF53" s="449">
        <f>IF(ROUND(AO53-SUM(BE53:BE56),0)&lt;=0,1,ROUND(AO53-SUM(BE53:BE56),0))</f>
        <v>1</v>
      </c>
      <c r="BG53" s="452" t="str">
        <f>IF(E53="Corrupción",(IF(BF53=1,"Rara Vez",IF(BF53=2,"Improbable",IF(BF53=3,"Posible",IF(BF53=4,"Probable","Seguro"))))),IF(BF53=1,"Muy Baja",IF(BF53=2,"Baja",IF(BF53=3,"Media",IF(BF53=4,"Alta","Muy Alta")))))</f>
        <v>Muy Baja</v>
      </c>
      <c r="BH53" s="449" t="e">
        <f>ROUND(AQ53-SUM(BD53:BD56),0)</f>
        <v>#N/A</v>
      </c>
      <c r="BI53" s="449" t="e">
        <f>IF(BH53=1,"Insignificante",IF(BH53=2,"Menor",IF(BH53=3,"Moderado",IF(BH53=4,"Mayor","Catastrófico"))))</f>
        <v>#N/A</v>
      </c>
      <c r="BJ53" s="453" t="e">
        <f>_xlfn.NUMBERVALUE(CONCATENATE(BF53,BH53),"##")</f>
        <v>#N/A</v>
      </c>
      <c r="BK53" s="456" t="e">
        <f>+VLOOKUP(BJ53,Datos!$I$37:$J$65,2,FALSE)</f>
        <v>#N/A</v>
      </c>
      <c r="BL53" s="459"/>
      <c r="BM53" s="189"/>
      <c r="BN53" s="185"/>
      <c r="BO53" s="185"/>
      <c r="BP53" s="185"/>
      <c r="BQ53" s="190"/>
    </row>
    <row r="54" spans="1:69" ht="15.65" hidden="1" customHeight="1" x14ac:dyDescent="0.35">
      <c r="A54" s="472"/>
      <c r="B54" s="475"/>
      <c r="C54" s="460"/>
      <c r="D54" s="479"/>
      <c r="E54" s="460"/>
      <c r="F54" s="463"/>
      <c r="G54" s="463"/>
      <c r="H54" s="482"/>
      <c r="I54" s="482"/>
      <c r="J54" s="482"/>
      <c r="K54" s="485"/>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6"/>
      <c r="AJ54" s="469"/>
      <c r="AK54" s="469"/>
      <c r="AL54" s="466"/>
      <c r="AM54" s="466"/>
      <c r="AN54" s="466"/>
      <c r="AO54" s="450"/>
      <c r="AP54" s="450"/>
      <c r="AQ54" s="450"/>
      <c r="AR54" s="441"/>
      <c r="AS54" s="444"/>
      <c r="AT54" s="447"/>
      <c r="AU54" s="192"/>
      <c r="AV54" s="193"/>
      <c r="AW54" s="193"/>
      <c r="AX54" s="194"/>
      <c r="AY54" s="194"/>
      <c r="AZ54" s="194"/>
      <c r="BA54" s="194"/>
      <c r="BB54" s="191"/>
      <c r="BC54" s="195" t="e">
        <f>IF(AX54=Datos!$C$63,Datos!$C$73,IF(AX54=Datos!$C$64,Datos!$C$74,IF(AX54=Datos!$C$65,Datos!$C$75,"Revisar")))+IF(AY54=Datos!$D$63,Datos!$D$73,IF(AY54=Datos!$D$64,Datos!$D$74,"Revisar"))+IF(AZ54=Datos!$E$63,Datos!$E$73,IF(AZ54=Datos!$E$64,Datos!$E$74,"Revisar"))+IF(BB54=Datos!$G$63,Datos!$G$73,IF(BB54=Datos!$G$64,Datos!$G$74,IF(BB54=Datos!$G$65,Datos!$G$75,"Revisar")))</f>
        <v>#VALUE!</v>
      </c>
      <c r="BD54" s="195">
        <f>IF(AX54=Datos!$C$65,BC54,0)</f>
        <v>0</v>
      </c>
      <c r="BE54" s="195">
        <f>IF(OR(AX54=Datos!$C$63,AX54=Datos!$C$64),BC54,0)</f>
        <v>0</v>
      </c>
      <c r="BF54" s="450"/>
      <c r="BG54" s="450"/>
      <c r="BH54" s="450"/>
      <c r="BI54" s="450"/>
      <c r="BJ54" s="454"/>
      <c r="BK54" s="457"/>
      <c r="BL54" s="460"/>
      <c r="BM54" s="196"/>
      <c r="BN54" s="191"/>
      <c r="BO54" s="191"/>
      <c r="BP54" s="191"/>
      <c r="BQ54" s="197"/>
    </row>
    <row r="55" spans="1:69" ht="43.5" hidden="1" customHeight="1" x14ac:dyDescent="0.35">
      <c r="A55" s="472"/>
      <c r="B55" s="475"/>
      <c r="C55" s="460"/>
      <c r="D55" s="479"/>
      <c r="E55" s="460"/>
      <c r="F55" s="463"/>
      <c r="G55" s="463"/>
      <c r="H55" s="482"/>
      <c r="I55" s="482"/>
      <c r="J55" s="482"/>
      <c r="K55" s="485"/>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6"/>
      <c r="AJ55" s="469"/>
      <c r="AK55" s="469"/>
      <c r="AL55" s="466"/>
      <c r="AM55" s="466"/>
      <c r="AN55" s="466"/>
      <c r="AO55" s="450"/>
      <c r="AP55" s="450"/>
      <c r="AQ55" s="450"/>
      <c r="AR55" s="441"/>
      <c r="AS55" s="444"/>
      <c r="AT55" s="447"/>
      <c r="AU55" s="199"/>
      <c r="AV55" s="193"/>
      <c r="AW55" s="193"/>
      <c r="AX55" s="194"/>
      <c r="AY55" s="194"/>
      <c r="AZ55" s="194"/>
      <c r="BA55" s="194"/>
      <c r="BB55" s="191"/>
      <c r="BC55" s="195" t="e">
        <f>IF(AX55=Datos!$C$63,Datos!$C$73,IF(AX55=Datos!$C$64,Datos!$C$74,IF(AX55=Datos!$C$65,Datos!$C$75,"Revisar")))+IF(AY55=Datos!$D$63,Datos!$D$73,IF(AY55=Datos!$D$64,Datos!$D$74,"Revisar"))+IF(AZ55=Datos!$E$63,Datos!$E$73,IF(AZ55=Datos!$E$64,Datos!$E$74,"Revisar"))+IF(BB55=Datos!$G$63,Datos!$G$73,IF(BB55=Datos!$G$64,Datos!$G$74,IF(BB55=Datos!$G$65,Datos!$G$75,"Revisar")))</f>
        <v>#VALUE!</v>
      </c>
      <c r="BD55" s="195">
        <f>IF(AX55=Datos!$C$65,BC55,0)</f>
        <v>0</v>
      </c>
      <c r="BE55" s="195">
        <f>IF(OR(AX55=Datos!$C$63,AX55=Datos!$C$64),BC55,0)</f>
        <v>0</v>
      </c>
      <c r="BF55" s="450"/>
      <c r="BG55" s="450"/>
      <c r="BH55" s="450"/>
      <c r="BI55" s="450"/>
      <c r="BJ55" s="454"/>
      <c r="BK55" s="457"/>
      <c r="BL55" s="460"/>
      <c r="BM55" s="200"/>
      <c r="BN55" s="200"/>
      <c r="BO55" s="200"/>
      <c r="BP55" s="200"/>
      <c r="BQ55" s="201"/>
    </row>
    <row r="56" spans="1:69" ht="43.5" hidden="1" customHeight="1" thickBot="1" x14ac:dyDescent="0.4">
      <c r="A56" s="473"/>
      <c r="B56" s="476"/>
      <c r="C56" s="461"/>
      <c r="D56" s="480"/>
      <c r="E56" s="461"/>
      <c r="F56" s="464"/>
      <c r="G56" s="464"/>
      <c r="H56" s="483"/>
      <c r="I56" s="483"/>
      <c r="J56" s="483"/>
      <c r="K56" s="486"/>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7"/>
      <c r="AJ56" s="470"/>
      <c r="AK56" s="470"/>
      <c r="AL56" s="467"/>
      <c r="AM56" s="467"/>
      <c r="AN56" s="467"/>
      <c r="AO56" s="451"/>
      <c r="AP56" s="451"/>
      <c r="AQ56" s="451"/>
      <c r="AR56" s="442"/>
      <c r="AS56" s="445"/>
      <c r="AT56" s="448"/>
      <c r="AU56" s="203"/>
      <c r="AV56" s="204"/>
      <c r="AW56" s="204"/>
      <c r="AX56" s="205"/>
      <c r="AY56" s="205"/>
      <c r="AZ56" s="205"/>
      <c r="BA56" s="205"/>
      <c r="BB56" s="202"/>
      <c r="BC56" s="206" t="e">
        <f>IF(AX56=Datos!$C$63,Datos!$C$73,IF(AX56=Datos!$C$64,Datos!$C$74,IF(AX56=Datos!$C$65,Datos!$C$75,"Revisar")))+IF(AY56=Datos!$D$63,Datos!$D$73,IF(AY56=Datos!$D$64,Datos!$D$74,"Revisar"))+IF(AZ56=Datos!$E$63,Datos!$E$73,IF(AZ56=Datos!$E$64,Datos!$E$74,"Revisar"))+IF(BB56=Datos!$G$63,Datos!$G$73,IF(BB56=Datos!$G$64,Datos!$G$74,IF(BB56=Datos!$G$65,Datos!$G$75,"Revisar")))</f>
        <v>#VALUE!</v>
      </c>
      <c r="BD56" s="206">
        <f>IF(AX56=Datos!$C$65,BC56,0)</f>
        <v>0</v>
      </c>
      <c r="BE56" s="206">
        <f>IF(OR(AX56=Datos!$C$63,AX56=Datos!$C$64),BC56,0)</f>
        <v>0</v>
      </c>
      <c r="BF56" s="451"/>
      <c r="BG56" s="451"/>
      <c r="BH56" s="451"/>
      <c r="BI56" s="451"/>
      <c r="BJ56" s="455"/>
      <c r="BK56" s="458"/>
      <c r="BL56" s="461"/>
      <c r="BM56" s="207"/>
      <c r="BN56" s="207"/>
      <c r="BO56" s="207"/>
      <c r="BP56" s="207"/>
      <c r="BQ56" s="208"/>
    </row>
    <row r="57" spans="1:69" ht="14.5" customHeight="1" x14ac:dyDescent="0.35"/>
    <row r="59" spans="1:69" ht="15" hidden="1" customHeight="1" x14ac:dyDescent="0.35"/>
    <row r="63" spans="1:69" ht="15" hidden="1"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5" ht="15" hidden="1" customHeight="1" x14ac:dyDescent="0.35"/>
    <row r="139" ht="15" hidden="1" customHeight="1" x14ac:dyDescent="0.35"/>
  </sheetData>
  <sheetProtection algorithmName="SHA-512" hashValue="Owx5i0RfL51+kIxqJDXX8WWy3NTa84JP/Dh7aoWL1mMbwtKxS7yUKFHaRSSGwXoMQmNLqwM0LrFZyiH6yjlzGA==" saltValue="cUiWDiZoMrvl3ixk9O8E+g==" spinCount="100000" sheet="1" formatCells="0" formatColumns="0" formatRows="0"/>
  <mergeCells count="552">
    <mergeCell ref="BG53:BG56"/>
    <mergeCell ref="BH53:BH56"/>
    <mergeCell ref="BI53:BI56"/>
    <mergeCell ref="BJ53:BJ56"/>
    <mergeCell ref="BK53:BK56"/>
    <mergeCell ref="BL53:BL56"/>
    <mergeCell ref="AP53:AP56"/>
    <mergeCell ref="AQ53:AQ56"/>
    <mergeCell ref="AR53:AR56"/>
    <mergeCell ref="AS53:AS56"/>
    <mergeCell ref="AT53:AT56"/>
    <mergeCell ref="BF53:BF56"/>
    <mergeCell ref="AJ53:AJ56"/>
    <mergeCell ref="AK53:AK56"/>
    <mergeCell ref="AL53:AL56"/>
    <mergeCell ref="AM53:AM56"/>
    <mergeCell ref="AN53:AN56"/>
    <mergeCell ref="AO53:AO56"/>
    <mergeCell ref="AD53:AD56"/>
    <mergeCell ref="AE53:AE56"/>
    <mergeCell ref="AF53:AF56"/>
    <mergeCell ref="AG53:AG56"/>
    <mergeCell ref="AH53:AH56"/>
    <mergeCell ref="AI53:AI56"/>
    <mergeCell ref="X53:X56"/>
    <mergeCell ref="Y53:Y56"/>
    <mergeCell ref="Z53:Z56"/>
    <mergeCell ref="AA53:AA56"/>
    <mergeCell ref="AB53:AB56"/>
    <mergeCell ref="AC53:AC56"/>
    <mergeCell ref="R53:R56"/>
    <mergeCell ref="S53:S56"/>
    <mergeCell ref="T53:T56"/>
    <mergeCell ref="U53:U56"/>
    <mergeCell ref="V53:V56"/>
    <mergeCell ref="W53:W56"/>
    <mergeCell ref="L53:L56"/>
    <mergeCell ref="M53:M56"/>
    <mergeCell ref="N53:N56"/>
    <mergeCell ref="O53:O56"/>
    <mergeCell ref="P53:P56"/>
    <mergeCell ref="Q53:Q56"/>
    <mergeCell ref="F53:F56"/>
    <mergeCell ref="G53:G56"/>
    <mergeCell ref="H53:H56"/>
    <mergeCell ref="I53:I56"/>
    <mergeCell ref="J53:J56"/>
    <mergeCell ref="K53:K56"/>
    <mergeCell ref="BH49:BH52"/>
    <mergeCell ref="BI49:BI52"/>
    <mergeCell ref="BJ49:BJ52"/>
    <mergeCell ref="BK49:BK52"/>
    <mergeCell ref="BL49:BL52"/>
    <mergeCell ref="A53:A56"/>
    <mergeCell ref="B53:B56"/>
    <mergeCell ref="C53:C56"/>
    <mergeCell ref="D53:D56"/>
    <mergeCell ref="E53:E56"/>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BJ45:BJ48"/>
    <mergeCell ref="BK45:BK48"/>
    <mergeCell ref="BL45:BL48"/>
    <mergeCell ref="AP45:AP48"/>
    <mergeCell ref="AQ45:AQ48"/>
    <mergeCell ref="AR45:AR48"/>
    <mergeCell ref="AS45:AS48"/>
    <mergeCell ref="AT45:AT48"/>
    <mergeCell ref="BF45:BF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6">
    <cfRule type="cellIs" dxfId="299" priority="1" operator="equal">
      <formula>"Seguro"</formula>
    </cfRule>
    <cfRule type="cellIs" dxfId="298" priority="2" operator="equal">
      <formula>"Probable"</formula>
    </cfRule>
    <cfRule type="cellIs" dxfId="297" priority="3" operator="equal">
      <formula>"Posible"</formula>
    </cfRule>
    <cfRule type="cellIs" dxfId="296" priority="4" operator="equal">
      <formula>"Improbable"</formula>
    </cfRule>
    <cfRule type="cellIs" dxfId="295" priority="5" operator="equal">
      <formula>"Rara Vez"</formula>
    </cfRule>
    <cfRule type="cellIs" dxfId="294" priority="6" operator="equal">
      <formula>"Muy Alta"</formula>
    </cfRule>
    <cfRule type="cellIs" dxfId="293" priority="7" operator="equal">
      <formula>"Alta"</formula>
    </cfRule>
    <cfRule type="cellIs" dxfId="292" priority="8" operator="equal">
      <formula>"Media"</formula>
    </cfRule>
    <cfRule type="cellIs" dxfId="291" priority="9" operator="equal">
      <formula>"Baja"</formula>
    </cfRule>
    <cfRule type="cellIs" dxfId="290" priority="10" operator="equal">
      <formula>"Muy Baja"</formula>
    </cfRule>
  </conditionalFormatting>
  <conditionalFormatting sqref="AR17:AR56">
    <cfRule type="cellIs" dxfId="289" priority="43" operator="equal">
      <formula>"Insignificante"</formula>
    </cfRule>
    <cfRule type="cellIs" dxfId="288" priority="39" operator="equal">
      <formula>"Catastrófico"</formula>
    </cfRule>
    <cfRule type="cellIs" dxfId="287" priority="40" operator="equal">
      <formula>"Mayor"</formula>
    </cfRule>
    <cfRule type="cellIs" dxfId="286" priority="41" operator="equal">
      <formula>"Moderado"</formula>
    </cfRule>
    <cfRule type="cellIs" dxfId="285" priority="42" operator="equal">
      <formula>"Menor"</formula>
    </cfRule>
  </conditionalFormatting>
  <conditionalFormatting sqref="AT17">
    <cfRule type="containsText" dxfId="284" priority="47" operator="containsText" text="EXTREMO">
      <formula>NOT(ISERROR(SEARCH("EXTREMO",AT17)))</formula>
    </cfRule>
    <cfRule type="containsText" dxfId="283" priority="46" operator="containsText" text="ALTO">
      <formula>NOT(ISERROR(SEARCH("ALTO",AT17)))</formula>
    </cfRule>
    <cfRule type="containsText" dxfId="282" priority="45" operator="containsText" text="MODERADO">
      <formula>NOT(ISERROR(SEARCH("MODERADO",AT17)))</formula>
    </cfRule>
    <cfRule type="containsText" dxfId="281" priority="44" operator="containsText" text="BAJO">
      <formula>NOT(ISERROR(SEARCH("BAJO",AT17)))</formula>
    </cfRule>
  </conditionalFormatting>
  <conditionalFormatting sqref="AT21">
    <cfRule type="containsText" dxfId="280" priority="222" operator="containsText" text="ALTO">
      <formula>NOT(ISERROR(SEARCH("ALTO",AT21)))</formula>
    </cfRule>
    <cfRule type="containsText" dxfId="279" priority="221" operator="containsText" text="MODERADO">
      <formula>NOT(ISERROR(SEARCH("MODERADO",AT21)))</formula>
    </cfRule>
    <cfRule type="containsText" dxfId="278" priority="220" operator="containsText" text="BAJO">
      <formula>NOT(ISERROR(SEARCH("BAJO",AT21)))</formula>
    </cfRule>
    <cfRule type="containsText" dxfId="277" priority="223" operator="containsText" text="EXTREMO">
      <formula>NOT(ISERROR(SEARCH("EXTREMO",AT21)))</formula>
    </cfRule>
  </conditionalFormatting>
  <conditionalFormatting sqref="AT25">
    <cfRule type="containsText" dxfId="276" priority="205" operator="containsText" text="EXTREMO">
      <formula>NOT(ISERROR(SEARCH("EXTREMO",AT25)))</formula>
    </cfRule>
    <cfRule type="containsText" dxfId="275" priority="204" operator="containsText" text="ALTO">
      <formula>NOT(ISERROR(SEARCH("ALTO",AT25)))</formula>
    </cfRule>
    <cfRule type="containsText" dxfId="274" priority="203" operator="containsText" text="MODERADO">
      <formula>NOT(ISERROR(SEARCH("MODERADO",AT25)))</formula>
    </cfRule>
    <cfRule type="containsText" dxfId="273" priority="202" operator="containsText" text="BAJO">
      <formula>NOT(ISERROR(SEARCH("BAJO",AT25)))</formula>
    </cfRule>
  </conditionalFormatting>
  <conditionalFormatting sqref="AT29">
    <cfRule type="containsText" dxfId="272" priority="186" operator="containsText" text="ALTO">
      <formula>NOT(ISERROR(SEARCH("ALTO",AT29)))</formula>
    </cfRule>
    <cfRule type="containsText" dxfId="271" priority="187" operator="containsText" text="EXTREMO">
      <formula>NOT(ISERROR(SEARCH("EXTREMO",AT29)))</formula>
    </cfRule>
    <cfRule type="containsText" dxfId="270" priority="185" operator="containsText" text="MODERADO">
      <formula>NOT(ISERROR(SEARCH("MODERADO",AT29)))</formula>
    </cfRule>
    <cfRule type="containsText" dxfId="269" priority="184" operator="containsText" text="BAJO">
      <formula>NOT(ISERROR(SEARCH("BAJO",AT29)))</formula>
    </cfRule>
  </conditionalFormatting>
  <conditionalFormatting sqref="AT33">
    <cfRule type="containsText" dxfId="268" priority="168" operator="containsText" text="ALTO">
      <formula>NOT(ISERROR(SEARCH("ALTO",AT33)))</formula>
    </cfRule>
    <cfRule type="containsText" dxfId="267" priority="167" operator="containsText" text="MODERADO">
      <formula>NOT(ISERROR(SEARCH("MODERADO",AT33)))</formula>
    </cfRule>
    <cfRule type="containsText" dxfId="266" priority="166" operator="containsText" text="BAJO">
      <formula>NOT(ISERROR(SEARCH("BAJO",AT33)))</formula>
    </cfRule>
    <cfRule type="containsText" dxfId="265" priority="169" operator="containsText" text="EXTREMO">
      <formula>NOT(ISERROR(SEARCH("EXTREMO",AT33)))</formula>
    </cfRule>
  </conditionalFormatting>
  <conditionalFormatting sqref="AT37">
    <cfRule type="containsText" dxfId="264" priority="151" operator="containsText" text="EXTREMO">
      <formula>NOT(ISERROR(SEARCH("EXTREMO",AT37)))</formula>
    </cfRule>
    <cfRule type="containsText" dxfId="263" priority="150" operator="containsText" text="ALTO">
      <formula>NOT(ISERROR(SEARCH("ALTO",AT37)))</formula>
    </cfRule>
    <cfRule type="containsText" dxfId="262" priority="148" operator="containsText" text="BAJO">
      <formula>NOT(ISERROR(SEARCH("BAJO",AT37)))</formula>
    </cfRule>
    <cfRule type="containsText" dxfId="261" priority="149" operator="containsText" text="MODERADO">
      <formula>NOT(ISERROR(SEARCH("MODERADO",AT37)))</formula>
    </cfRule>
  </conditionalFormatting>
  <conditionalFormatting sqref="AT41">
    <cfRule type="containsText" dxfId="260" priority="133" operator="containsText" text="EXTREMO">
      <formula>NOT(ISERROR(SEARCH("EXTREMO",AT41)))</formula>
    </cfRule>
    <cfRule type="containsText" dxfId="259" priority="130" operator="containsText" text="BAJO">
      <formula>NOT(ISERROR(SEARCH("BAJO",AT41)))</formula>
    </cfRule>
    <cfRule type="containsText" dxfId="258" priority="132" operator="containsText" text="ALTO">
      <formula>NOT(ISERROR(SEARCH("ALTO",AT41)))</formula>
    </cfRule>
    <cfRule type="containsText" dxfId="257" priority="131" operator="containsText" text="MODERADO">
      <formula>NOT(ISERROR(SEARCH("MODERADO",AT41)))</formula>
    </cfRule>
  </conditionalFormatting>
  <conditionalFormatting sqref="AT45">
    <cfRule type="containsText" dxfId="256" priority="114" operator="containsText" text="ALTO">
      <formula>NOT(ISERROR(SEARCH("ALTO",AT45)))</formula>
    </cfRule>
    <cfRule type="containsText" dxfId="255" priority="112" operator="containsText" text="BAJO">
      <formula>NOT(ISERROR(SEARCH("BAJO",AT45)))</formula>
    </cfRule>
    <cfRule type="containsText" dxfId="254" priority="113" operator="containsText" text="MODERADO">
      <formula>NOT(ISERROR(SEARCH("MODERADO",AT45)))</formula>
    </cfRule>
    <cfRule type="containsText" dxfId="253" priority="115" operator="containsText" text="EXTREMO">
      <formula>NOT(ISERROR(SEARCH("EXTREMO",AT45)))</formula>
    </cfRule>
  </conditionalFormatting>
  <conditionalFormatting sqref="AT49">
    <cfRule type="containsText" dxfId="252" priority="95" operator="containsText" text="MODERADO">
      <formula>NOT(ISERROR(SEARCH("MODERADO",AT49)))</formula>
    </cfRule>
    <cfRule type="containsText" dxfId="251" priority="94" operator="containsText" text="BAJO">
      <formula>NOT(ISERROR(SEARCH("BAJO",AT49)))</formula>
    </cfRule>
    <cfRule type="containsText" dxfId="250" priority="96" operator="containsText" text="ALTO">
      <formula>NOT(ISERROR(SEARCH("ALTO",AT49)))</formula>
    </cfRule>
    <cfRule type="containsText" dxfId="249" priority="97" operator="containsText" text="EXTREMO">
      <formula>NOT(ISERROR(SEARCH("EXTREMO",AT49)))</formula>
    </cfRule>
  </conditionalFormatting>
  <conditionalFormatting sqref="AT53">
    <cfRule type="containsText" dxfId="248" priority="79" operator="containsText" text="EXTREMO">
      <formula>NOT(ISERROR(SEARCH("EXTREMO",AT53)))</formula>
    </cfRule>
    <cfRule type="containsText" dxfId="247" priority="77" operator="containsText" text="MODERADO">
      <formula>NOT(ISERROR(SEARCH("MODERADO",AT53)))</formula>
    </cfRule>
    <cfRule type="containsText" dxfId="246" priority="76" operator="containsText" text="BAJO">
      <formula>NOT(ISERROR(SEARCH("BAJO",AT53)))</formula>
    </cfRule>
    <cfRule type="containsText" dxfId="245" priority="78" operator="containsText" text="ALTO">
      <formula>NOT(ISERROR(SEARCH("ALTO",AT53)))</formula>
    </cfRule>
  </conditionalFormatting>
  <conditionalFormatting sqref="BG17:BG56">
    <cfRule type="cellIs" dxfId="244" priority="11" operator="equal">
      <formula>"Seguro"</formula>
    </cfRule>
    <cfRule type="cellIs" dxfId="243" priority="12" operator="equal">
      <formula>"Probable"</formula>
    </cfRule>
    <cfRule type="cellIs" dxfId="242" priority="13" operator="equal">
      <formula>"Posible"</formula>
    </cfRule>
    <cfRule type="cellIs" dxfId="241" priority="14" operator="equal">
      <formula>"Improbable"</formula>
    </cfRule>
    <cfRule type="cellIs" dxfId="240" priority="15" operator="equal">
      <formula>"Rara Vez"</formula>
    </cfRule>
    <cfRule type="cellIs" dxfId="239" priority="17" operator="equal">
      <formula>"Alta"</formula>
    </cfRule>
    <cfRule type="cellIs" dxfId="238" priority="18" operator="equal">
      <formula>"Media"</formula>
    </cfRule>
    <cfRule type="cellIs" dxfId="237" priority="20" operator="equal">
      <formula>"Muy Baja"</formula>
    </cfRule>
    <cfRule type="cellIs" dxfId="236" priority="19" operator="equal">
      <formula>"Baja"</formula>
    </cfRule>
    <cfRule type="cellIs" dxfId="235" priority="16" operator="equal">
      <formula>"Muy Alta"</formula>
    </cfRule>
  </conditionalFormatting>
  <conditionalFormatting sqref="BI17:BI56">
    <cfRule type="cellIs" dxfId="234" priority="34" operator="equal">
      <formula>"Catastrófico"</formula>
    </cfRule>
    <cfRule type="cellIs" dxfId="233" priority="35" operator="equal">
      <formula>"Mayor"</formula>
    </cfRule>
    <cfRule type="cellIs" dxfId="232" priority="37" operator="equal">
      <formula>"Menor"</formula>
    </cfRule>
    <cfRule type="cellIs" dxfId="231" priority="36" operator="equal">
      <formula>"Moderado"</formula>
    </cfRule>
    <cfRule type="cellIs" dxfId="230" priority="38" operator="equal">
      <formula>"Insignificante"</formula>
    </cfRule>
  </conditionalFormatting>
  <conditionalFormatting sqref="BK17">
    <cfRule type="containsText" dxfId="229" priority="29" operator="containsText" text="EXTREMO">
      <formula>NOT(ISERROR(SEARCH("EXTREMO",BK17)))</formula>
    </cfRule>
    <cfRule type="containsText" dxfId="228" priority="28" operator="containsText" text="ALTO">
      <formula>NOT(ISERROR(SEARCH("ALTO",BK17)))</formula>
    </cfRule>
    <cfRule type="containsText" dxfId="227" priority="27" operator="containsText" text="MODERADO">
      <formula>NOT(ISERROR(SEARCH("MODERADO",BK17)))</formula>
    </cfRule>
    <cfRule type="containsText" dxfId="226" priority="26" operator="containsText" text="BAJO">
      <formula>NOT(ISERROR(SEARCH("BAJO",BK17)))</formula>
    </cfRule>
  </conditionalFormatting>
  <conditionalFormatting sqref="BK21 BK25 BK29 BK33 BK37 BK41 BK45 BK49 BK53">
    <cfRule type="containsText" dxfId="225" priority="60" operator="containsText" text="ALTO">
      <formula>NOT(ISERROR(SEARCH("ALTO",BK21)))</formula>
    </cfRule>
    <cfRule type="containsText" dxfId="224" priority="61" operator="containsText" text="EXTREMO">
      <formula>NOT(ISERROR(SEARCH("EXTREMO",BK21)))</formula>
    </cfRule>
    <cfRule type="containsText" dxfId="223" priority="58" operator="containsText" text="BAJO">
      <formula>NOT(ISERROR(SEARCH("BAJO",BK21)))</formula>
    </cfRule>
    <cfRule type="containsText" dxfId="222" priority="59" operator="containsText" text="MODERADO">
      <formula>NOT(ISERROR(SEARCH("MODERADO",BK21)))</formula>
    </cfRule>
  </conditionalFormatting>
  <conditionalFormatting sqref="BL17">
    <cfRule type="containsText" dxfId="221" priority="31" operator="containsText" text="RIESGO MODERADO">
      <formula>NOT(ISERROR(SEARCH("RIESGO MODERADO",BL17)))</formula>
    </cfRule>
    <cfRule type="containsText" dxfId="220" priority="30" operator="containsText" text="RIESGO BAJO">
      <formula>NOT(ISERROR(SEARCH("RIESGO BAJO",BL17)))</formula>
    </cfRule>
    <cfRule type="containsText" dxfId="219" priority="33" operator="containsText" text="RIESGO EXTREMO">
      <formula>NOT(ISERROR(SEARCH("RIESGO EXTREMO",BL17)))</formula>
    </cfRule>
    <cfRule type="containsText" dxfId="218" priority="32" operator="containsText" text="RIESGO ALTO">
      <formula>NOT(ISERROR(SEARCH("RIESGO ALTO",BL17)))</formula>
    </cfRule>
  </conditionalFormatting>
  <conditionalFormatting sqref="BL21">
    <cfRule type="containsText" dxfId="217" priority="208" operator="containsText" text="RIESGO ALTO">
      <formula>NOT(ISERROR(SEARCH("RIESGO ALTO",BL21)))</formula>
    </cfRule>
    <cfRule type="containsText" dxfId="216" priority="207" operator="containsText" text="RIESGO MODERADO">
      <formula>NOT(ISERROR(SEARCH("RIESGO MODERADO",BL21)))</formula>
    </cfRule>
    <cfRule type="containsText" dxfId="215" priority="206" operator="containsText" text="RIESGO BAJO">
      <formula>NOT(ISERROR(SEARCH("RIESGO BAJO",BL21)))</formula>
    </cfRule>
    <cfRule type="containsText" dxfId="214" priority="209" operator="containsText" text="RIESGO EXTREMO">
      <formula>NOT(ISERROR(SEARCH("RIESGO EXTREMO",BL21)))</formula>
    </cfRule>
  </conditionalFormatting>
  <conditionalFormatting sqref="BL25">
    <cfRule type="containsText" dxfId="213" priority="191" operator="containsText" text="RIESGO EXTREMO">
      <formula>NOT(ISERROR(SEARCH("RIESGO EXTREMO",BL25)))</formula>
    </cfRule>
    <cfRule type="containsText" dxfId="212" priority="190" operator="containsText" text="RIESGO ALTO">
      <formula>NOT(ISERROR(SEARCH("RIESGO ALTO",BL25)))</formula>
    </cfRule>
    <cfRule type="containsText" dxfId="211" priority="189" operator="containsText" text="RIESGO MODERADO">
      <formula>NOT(ISERROR(SEARCH("RIESGO MODERADO",BL25)))</formula>
    </cfRule>
    <cfRule type="containsText" dxfId="210" priority="188" operator="containsText" text="RIESGO BAJO">
      <formula>NOT(ISERROR(SEARCH("RIESGO BAJO",BL25)))</formula>
    </cfRule>
  </conditionalFormatting>
  <conditionalFormatting sqref="BL29">
    <cfRule type="containsText" dxfId="209" priority="171" operator="containsText" text="RIESGO MODERADO">
      <formula>NOT(ISERROR(SEARCH("RIESGO MODERADO",BL29)))</formula>
    </cfRule>
    <cfRule type="containsText" dxfId="208" priority="172" operator="containsText" text="RIESGO ALTO">
      <formula>NOT(ISERROR(SEARCH("RIESGO ALTO",BL29)))</formula>
    </cfRule>
    <cfRule type="containsText" dxfId="207" priority="173" operator="containsText" text="RIESGO EXTREMO">
      <formula>NOT(ISERROR(SEARCH("RIESGO EXTREMO",BL29)))</formula>
    </cfRule>
    <cfRule type="containsText" dxfId="206" priority="170" operator="containsText" text="RIESGO BAJO">
      <formula>NOT(ISERROR(SEARCH("RIESGO BAJO",BL29)))</formula>
    </cfRule>
  </conditionalFormatting>
  <conditionalFormatting sqref="BL33">
    <cfRule type="containsText" dxfId="205" priority="155" operator="containsText" text="RIESGO EXTREMO">
      <formula>NOT(ISERROR(SEARCH("RIESGO EXTREMO",BL33)))</formula>
    </cfRule>
    <cfRule type="containsText" dxfId="204" priority="152" operator="containsText" text="RIESGO BAJO">
      <formula>NOT(ISERROR(SEARCH("RIESGO BAJO",BL33)))</formula>
    </cfRule>
    <cfRule type="containsText" dxfId="203" priority="153" operator="containsText" text="RIESGO MODERADO">
      <formula>NOT(ISERROR(SEARCH("RIESGO MODERADO",BL33)))</formula>
    </cfRule>
    <cfRule type="containsText" dxfId="202" priority="154" operator="containsText" text="RIESGO ALTO">
      <formula>NOT(ISERROR(SEARCH("RIESGO ALTO",BL33)))</formula>
    </cfRule>
  </conditionalFormatting>
  <conditionalFormatting sqref="BL37">
    <cfRule type="containsText" dxfId="201" priority="134" operator="containsText" text="RIESGO BAJO">
      <formula>NOT(ISERROR(SEARCH("RIESGO BAJO",BL37)))</formula>
    </cfRule>
    <cfRule type="containsText" dxfId="200" priority="135" operator="containsText" text="RIESGO MODERADO">
      <formula>NOT(ISERROR(SEARCH("RIESGO MODERADO",BL37)))</formula>
    </cfRule>
    <cfRule type="containsText" dxfId="199" priority="136" operator="containsText" text="RIESGO ALTO">
      <formula>NOT(ISERROR(SEARCH("RIESGO ALTO",BL37)))</formula>
    </cfRule>
    <cfRule type="containsText" dxfId="198" priority="137" operator="containsText" text="RIESGO EXTREMO">
      <formula>NOT(ISERROR(SEARCH("RIESGO EXTREMO",BL37)))</formula>
    </cfRule>
  </conditionalFormatting>
  <conditionalFormatting sqref="BL41">
    <cfRule type="containsText" dxfId="197" priority="117" operator="containsText" text="RIESGO MODERADO">
      <formula>NOT(ISERROR(SEARCH("RIESGO MODERADO",BL41)))</formula>
    </cfRule>
    <cfRule type="containsText" dxfId="196" priority="118" operator="containsText" text="RIESGO ALTO">
      <formula>NOT(ISERROR(SEARCH("RIESGO ALTO",BL41)))</formula>
    </cfRule>
    <cfRule type="containsText" dxfId="195" priority="119" operator="containsText" text="RIESGO EXTREMO">
      <formula>NOT(ISERROR(SEARCH("RIESGO EXTREMO",BL41)))</formula>
    </cfRule>
    <cfRule type="containsText" dxfId="194" priority="116" operator="containsText" text="RIESGO BAJO">
      <formula>NOT(ISERROR(SEARCH("RIESGO BAJO",BL41)))</formula>
    </cfRule>
  </conditionalFormatting>
  <conditionalFormatting sqref="BL45">
    <cfRule type="containsText" dxfId="193" priority="101" operator="containsText" text="RIESGO EXTREMO">
      <formula>NOT(ISERROR(SEARCH("RIESGO EXTREMO",BL45)))</formula>
    </cfRule>
    <cfRule type="containsText" dxfId="192" priority="100" operator="containsText" text="RIESGO ALTO">
      <formula>NOT(ISERROR(SEARCH("RIESGO ALTO",BL45)))</formula>
    </cfRule>
    <cfRule type="containsText" dxfId="191" priority="99" operator="containsText" text="RIESGO MODERADO">
      <formula>NOT(ISERROR(SEARCH("RIESGO MODERADO",BL45)))</formula>
    </cfRule>
    <cfRule type="containsText" dxfId="190" priority="98" operator="containsText" text="RIESGO BAJO">
      <formula>NOT(ISERROR(SEARCH("RIESGO BAJO",BL45)))</formula>
    </cfRule>
  </conditionalFormatting>
  <conditionalFormatting sqref="BL49">
    <cfRule type="containsText" dxfId="189" priority="81" operator="containsText" text="RIESGO MODERADO">
      <formula>NOT(ISERROR(SEARCH("RIESGO MODERADO",BL49)))</formula>
    </cfRule>
    <cfRule type="containsText" dxfId="188" priority="82" operator="containsText" text="RIESGO ALTO">
      <formula>NOT(ISERROR(SEARCH("RIESGO ALTO",BL49)))</formula>
    </cfRule>
    <cfRule type="containsText" dxfId="187" priority="83" operator="containsText" text="RIESGO EXTREMO">
      <formula>NOT(ISERROR(SEARCH("RIESGO EXTREMO",BL49)))</formula>
    </cfRule>
    <cfRule type="containsText" dxfId="186" priority="80" operator="containsText" text="RIESGO BAJO">
      <formula>NOT(ISERROR(SEARCH("RIESGO BAJO",BL49)))</formula>
    </cfRule>
  </conditionalFormatting>
  <conditionalFormatting sqref="BL53">
    <cfRule type="containsText" dxfId="185" priority="63" operator="containsText" text="RIESGO MODERADO">
      <formula>NOT(ISERROR(SEARCH("RIESGO MODERADO",BL53)))</formula>
    </cfRule>
    <cfRule type="containsText" dxfId="184" priority="65" operator="containsText" text="RIESGO EXTREMO">
      <formula>NOT(ISERROR(SEARCH("RIESGO EXTREMO",BL53)))</formula>
    </cfRule>
    <cfRule type="containsText" dxfId="183" priority="62" operator="containsText" text="RIESGO BAJO">
      <formula>NOT(ISERROR(SEARCH("RIESGO BAJO",BL53)))</formula>
    </cfRule>
    <cfRule type="containsText" dxfId="182" priority="64" operator="containsText" text="RIESGO ALTO">
      <formula>NOT(ISERROR(SEARCH("RIESGO ALTO",BL53)))</formula>
    </cfRule>
  </conditionalFormatting>
  <dataValidations count="1">
    <dataValidation type="list" allowBlank="1" showInputMessage="1" showErrorMessage="1" sqref="G17:G56" xr:uid="{0DE1B039-5752-4555-91F0-8782380EC5A8}">
      <formula1>INDIRECT(F17)</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EA2C-3B36-4DF4-ACB6-35D955C4300A}">
  <dimension ref="A1:BQ134"/>
  <sheetViews>
    <sheetView showGridLines="0" zoomScale="69" zoomScaleNormal="69" workbookViewId="0">
      <selection activeCell="A2" sqref="A2"/>
    </sheetView>
  </sheetViews>
  <sheetFormatPr baseColWidth="10" defaultColWidth="11.453125" defaultRowHeight="14.5" customHeight="1" zeroHeight="1" x14ac:dyDescent="0.35"/>
  <cols>
    <col min="1" max="1" width="21.7265625" style="198" customWidth="1"/>
    <col min="2" max="2" width="47.81640625" style="198" customWidth="1"/>
    <col min="3" max="3" width="22.7265625" style="198" customWidth="1"/>
    <col min="4" max="4" width="22.26953125" style="198" customWidth="1"/>
    <col min="5" max="5" width="59.54296875" style="198" customWidth="1"/>
    <col min="6" max="6" width="48.1796875" style="198" customWidth="1"/>
    <col min="7" max="8" width="19" style="198" customWidth="1"/>
    <col min="9" max="9" width="20" style="198" customWidth="1"/>
    <col min="10" max="10" width="21.7265625" style="198" customWidth="1"/>
    <col min="11" max="11" width="41.81640625"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5.81640625" style="198" customWidth="1"/>
    <col min="47" max="47" width="71.7265625" style="198" customWidth="1"/>
    <col min="48" max="48" width="35.7265625" style="198" customWidth="1"/>
    <col min="49" max="49" width="46.453125" style="198" customWidth="1"/>
    <col min="50" max="50" width="54.8164062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1" width="14.81640625" style="198" customWidth="1"/>
    <col min="62" max="62" width="14.81640625" style="198" hidden="1" customWidth="1"/>
    <col min="63" max="63" width="14.8164062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15" customHeight="1"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106"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2.75"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66.5" customHeight="1" x14ac:dyDescent="0.3">
      <c r="A17" s="471">
        <v>1</v>
      </c>
      <c r="B17" s="474" t="s">
        <v>90</v>
      </c>
      <c r="C17" s="477" t="s">
        <v>91</v>
      </c>
      <c r="D17" s="478" t="s">
        <v>92</v>
      </c>
      <c r="E17" s="477" t="s">
        <v>5</v>
      </c>
      <c r="F17" s="462" t="s">
        <v>93</v>
      </c>
      <c r="G17" s="462" t="s">
        <v>94</v>
      </c>
      <c r="H17" s="481" t="s">
        <v>95</v>
      </c>
      <c r="I17" s="481" t="s">
        <v>96</v>
      </c>
      <c r="J17" s="481" t="s">
        <v>512</v>
      </c>
      <c r="K17" s="484" t="str">
        <f>CONCATENATE(H17," ",I17," ",J17)</f>
        <v>Posibilidad de afectación reputacional por el desacierto en los conceptos emitidos y/o el incumplimiento en términos legales, procesales y procedimentales a partir de una mala ejecución en el procedimiento establecido y los términos legales</v>
      </c>
      <c r="L17" s="462" t="s">
        <v>98</v>
      </c>
      <c r="M17" s="462" t="s">
        <v>99</v>
      </c>
      <c r="N17" s="462" t="s">
        <v>99</v>
      </c>
      <c r="O17" s="462" t="s">
        <v>100</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948</v>
      </c>
      <c r="AM17" s="465"/>
      <c r="AN17" s="465" t="str">
        <f>IF(AM17="Rara vez",1,(IF(AM17="Improbable",2,(IF(AM17="Posible",3,IF(AM17="Probable",4,IF(AM17="Seguro",5,"Revisar")))))))</f>
        <v>Revisar</v>
      </c>
      <c r="AO17" s="452">
        <f>IF(E17="Corrupción",AN17,IF(AL17&lt;=2,1,IF(AL17&lt;=24,2,IF(AL17&lt;=500,3,IF(AL17&lt;=5000,4,IF(AL17&gt;5000,5,"Revisar"))))))</f>
        <v>4</v>
      </c>
      <c r="AP17" s="452" t="str">
        <f>IF(E17="Corrupción",(IF(AO17=1,"Rara Vez",IF(AO17=2,"Improbable",IF(AO17=3,"Posible",IF(AO17=4,"Probable",IF(AO17=5,"Seguro","Revisar")))))),IF(AO17=1,"Muy Baja",IF(AO17=2,"Baja",IF(AO17=3,"Media",IF(AO17=4,"Alta","Muy Alta")))))</f>
        <v>Alta</v>
      </c>
      <c r="AQ17" s="452">
        <f>IF(E17="Corrupción",AJ17,(ROUND(((VLOOKUP(M17,Datos!$B$25:$C$29,2,FALSE)*Datos!$B$32)+(VLOOKUP(N17,Datos!$B$25:$C$29,2,FALSE)*Datos!$C$32)+(VLOOKUP(O17,Datos!$B$25:$C$29,2,FALSE)*Datos!$D$32))*5,0)))</f>
        <v>1</v>
      </c>
      <c r="AR17" s="440" t="str">
        <f>IF(AQ17=1,"Insignificante",IF(AQ17=2,"Menor",IF(AQ17=3,"Moderado",IF(AQ17=4,"Mayor","Catastrófico"))))</f>
        <v>Insignificante</v>
      </c>
      <c r="AS17" s="443">
        <f>_xlfn.NUMBERVALUE(CONCATENATE(AO17,AQ17),"##")</f>
        <v>41</v>
      </c>
      <c r="AT17" s="446" t="str">
        <f>VLOOKUP(AS17,Datos!$I$37:$J$61,2,FALSE)</f>
        <v>MODERADO</v>
      </c>
      <c r="AU17" s="192" t="s">
        <v>513</v>
      </c>
      <c r="AV17" s="193" t="s">
        <v>514</v>
      </c>
      <c r="AW17" s="193" t="s">
        <v>103</v>
      </c>
      <c r="AX17" s="188" t="s">
        <v>104</v>
      </c>
      <c r="AY17" s="188" t="s">
        <v>105</v>
      </c>
      <c r="AZ17" s="188" t="s">
        <v>106</v>
      </c>
      <c r="BA17" s="188" t="s">
        <v>107</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49">
        <f>IF(ROUND(AO17-SUM(BE17:BE20),0)&lt;=0,1,ROUND(AO17-SUM(BE17:BE20),0))</f>
        <v>3</v>
      </c>
      <c r="BG17" s="452" t="str">
        <f>IF(E17="Corrupción",(IF(BF17=1,"Rara Vez",IF(BF17=2,"Improbable",IF(BF17=3,"Posible",IF(BF17=4,"Probable","Seguro"))))),IF(BF17=1,"Muy Baja",IF(BF17=2,"Baja",IF(BF17=3,"Media",IF(BF17=4,"Alta","Muy Alta")))))</f>
        <v>Media</v>
      </c>
      <c r="BH17" s="449">
        <f>ROUND(AQ17-SUM(BD17:BD20),0)</f>
        <v>1</v>
      </c>
      <c r="BI17" s="449" t="str">
        <f>IF(BH17=1,"Insignificante",IF(BH17=2,"Menor",IF(BH17=3,"Moderado",IF(BH17=4,"Mayor","Catastrófico"))))</f>
        <v>Insignificante</v>
      </c>
      <c r="BJ17" s="453">
        <f>_xlfn.NUMBERVALUE(CONCATENATE(BF17,BH17),"##")</f>
        <v>31</v>
      </c>
      <c r="BK17" s="456" t="str">
        <f>+VLOOKUP(BJ17,Datos!$I$37:$J$65,2,FALSE)</f>
        <v>MODERADO</v>
      </c>
      <c r="BL17" s="459" t="s">
        <v>109</v>
      </c>
      <c r="BM17" s="189" t="s">
        <v>110</v>
      </c>
      <c r="BN17" s="185" t="s">
        <v>514</v>
      </c>
      <c r="BO17" s="222">
        <v>45870</v>
      </c>
      <c r="BP17" s="222">
        <v>46022</v>
      </c>
      <c r="BQ17" s="190" t="s">
        <v>111</v>
      </c>
    </row>
    <row r="18" spans="1:69" ht="152.5" customHeight="1" x14ac:dyDescent="0.35">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192" t="s">
        <v>515</v>
      </c>
      <c r="AV18" s="193" t="s">
        <v>514</v>
      </c>
      <c r="AW18" s="193" t="s">
        <v>103</v>
      </c>
      <c r="AX18" s="194" t="s">
        <v>104</v>
      </c>
      <c r="AY18" s="194" t="s">
        <v>105</v>
      </c>
      <c r="AZ18" s="194" t="s">
        <v>106</v>
      </c>
      <c r="BA18" s="194" t="s">
        <v>107</v>
      </c>
      <c r="BB18" s="191" t="s">
        <v>108</v>
      </c>
      <c r="BC18" s="195">
        <f>IF(AX18=Datos!$C$63,Datos!$C$73,IF(AX18=Datos!$C$64,Datos!$C$74,IF(AX18=Datos!$C$65,Datos!$C$75,"Revisar")))+IF(AY18=Datos!$D$63,Datos!$D$73,IF(AY18=Datos!$D$64,Datos!$D$74,"Revisar"))+IF(AZ18=Datos!$E$63,Datos!$E$73,IF(AZ18=Datos!$E$64,Datos!$E$74,"Revisar"))+IF(BB18=Datos!$G$63,Datos!$G$73,IF(BB18=Datos!$G$64,Datos!$G$74,IF(BB18=Datos!$G$65,Datos!$G$75,"Revisar")))</f>
        <v>0.65</v>
      </c>
      <c r="BD18" s="195">
        <f>IF(AX18=Datos!$C$65,BC18,0)</f>
        <v>0</v>
      </c>
      <c r="BE18" s="195">
        <f>IF(OR(AX18=Datos!$C$63,AX18=Datos!$C$64),BC18,0)</f>
        <v>0.65</v>
      </c>
      <c r="BF18" s="450"/>
      <c r="BG18" s="450"/>
      <c r="BH18" s="450"/>
      <c r="BI18" s="450"/>
      <c r="BJ18" s="454"/>
      <c r="BK18" s="457"/>
      <c r="BL18" s="460"/>
      <c r="BM18" s="196"/>
      <c r="BN18" s="191"/>
      <c r="BO18" s="191"/>
      <c r="BP18" s="191"/>
      <c r="BQ18" s="197"/>
    </row>
    <row r="19" spans="1:69" ht="43.5" customHeight="1"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199"/>
      <c r="AV19" s="193"/>
      <c r="AW19" s="193"/>
      <c r="AX19" s="194"/>
      <c r="AY19" s="194"/>
      <c r="AZ19" s="194"/>
      <c r="BA19" s="194"/>
      <c r="BB19" s="191"/>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43.5" customHeight="1" thickBot="1" x14ac:dyDescent="0.4">
      <c r="A20" s="473"/>
      <c r="B20" s="476"/>
      <c r="C20" s="461"/>
      <c r="D20" s="480"/>
      <c r="E20" s="461"/>
      <c r="F20" s="464"/>
      <c r="G20" s="464"/>
      <c r="H20" s="483"/>
      <c r="I20" s="483"/>
      <c r="J20" s="483"/>
      <c r="K20" s="486"/>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7"/>
      <c r="AJ20" s="470"/>
      <c r="AK20" s="470"/>
      <c r="AL20" s="467"/>
      <c r="AM20" s="467"/>
      <c r="AN20" s="467"/>
      <c r="AO20" s="451"/>
      <c r="AP20" s="451"/>
      <c r="AQ20" s="451"/>
      <c r="AR20" s="442"/>
      <c r="AS20" s="445"/>
      <c r="AT20" s="448"/>
      <c r="AU20" s="199"/>
      <c r="AV20" s="193"/>
      <c r="AW20" s="193"/>
      <c r="AX20" s="205"/>
      <c r="AY20" s="205"/>
      <c r="AZ20" s="205"/>
      <c r="BA20" s="205"/>
      <c r="BB20" s="202"/>
      <c r="BC20" s="206" t="e">
        <f>IF(AX20=Datos!$C$63,Datos!$C$73,IF(AX20=Datos!$C$64,Datos!$C$74,IF(AX20=Datos!$C$65,Datos!$C$75,"Revisar")))+IF(AY20=Datos!$D$63,Datos!$D$73,IF(AY20=Datos!$D$64,Datos!$D$74,"Revisar"))+IF(AZ20=Datos!$E$63,Datos!$E$73,IF(AZ20=Datos!$E$64,Datos!$E$74,"Revisar"))+IF(BB20=Datos!$G$63,Datos!$G$73,IF(BB20=Datos!$G$64,Datos!$G$74,IF(BB20=Datos!$G$65,Datos!$G$75,"Revisar")))</f>
        <v>#VALUE!</v>
      </c>
      <c r="BD20" s="206">
        <f>IF(AX20=Datos!$C$65,BC20,0)</f>
        <v>0</v>
      </c>
      <c r="BE20" s="206">
        <f>IF(OR(AX20=Datos!$C$63,AX20=Datos!$C$64),BC20,0)</f>
        <v>0</v>
      </c>
      <c r="BF20" s="451"/>
      <c r="BG20" s="451"/>
      <c r="BH20" s="451"/>
      <c r="BI20" s="451"/>
      <c r="BJ20" s="455"/>
      <c r="BK20" s="458"/>
      <c r="BL20" s="461"/>
      <c r="BM20" s="207"/>
      <c r="BN20" s="207"/>
      <c r="BO20" s="207"/>
      <c r="BP20" s="207"/>
      <c r="BQ20" s="208"/>
    </row>
    <row r="21" spans="1:69" s="138" customFormat="1" ht="186" x14ac:dyDescent="0.3">
      <c r="A21" s="471">
        <v>2</v>
      </c>
      <c r="B21" s="474" t="s">
        <v>90</v>
      </c>
      <c r="C21" s="477" t="s">
        <v>91</v>
      </c>
      <c r="D21" s="478" t="s">
        <v>92</v>
      </c>
      <c r="E21" s="477" t="s">
        <v>5</v>
      </c>
      <c r="F21" s="462" t="s">
        <v>93</v>
      </c>
      <c r="G21" s="462" t="s">
        <v>94</v>
      </c>
      <c r="H21" s="481" t="s">
        <v>353</v>
      </c>
      <c r="I21" s="481" t="s">
        <v>114</v>
      </c>
      <c r="J21" s="481" t="s">
        <v>516</v>
      </c>
      <c r="K21" s="484" t="str">
        <f>CONCATENATE(H21," ",I21," ",J21)</f>
        <v>Posibilidad de afectación económica por decisiones judiciales contrarias a los intereses de la entidad  a causa de falencias en la ejecución de la política de prevención del daño antijuridico PPDA</v>
      </c>
      <c r="L21" s="462" t="s">
        <v>98</v>
      </c>
      <c r="M21" s="462" t="s">
        <v>116</v>
      </c>
      <c r="N21" s="462" t="s">
        <v>100</v>
      </c>
      <c r="O21" s="462" t="s">
        <v>100</v>
      </c>
      <c r="P21" s="462"/>
      <c r="Q21" s="462"/>
      <c r="R21" s="462"/>
      <c r="S21" s="462"/>
      <c r="T21" s="462"/>
      <c r="U21" s="462"/>
      <c r="V21" s="462"/>
      <c r="W21" s="462"/>
      <c r="X21" s="462"/>
      <c r="Y21" s="462"/>
      <c r="Z21" s="462"/>
      <c r="AA21" s="462"/>
      <c r="AB21" s="462"/>
      <c r="AC21" s="462"/>
      <c r="AD21" s="462"/>
      <c r="AE21" s="462"/>
      <c r="AF21" s="462"/>
      <c r="AG21" s="462"/>
      <c r="AH21" s="462"/>
      <c r="AI21" s="465">
        <f>COUNTIF(P21:AH24,"Si")</f>
        <v>0</v>
      </c>
      <c r="AJ21" s="468">
        <f>IF((COUNTIF(O21:AH24,"Si"))&lt;=0,0,(IF((COUNTIF(O21:AH24,"Si"))&lt;=5,3,(IF(COUNTIF(O21:AH24,"Si")&lt;=11,4,5)))))</f>
        <v>0</v>
      </c>
      <c r="AK21" s="468">
        <f>IF((COUNTIF(O21:AH24,"Si"))&lt;=0,0,(IF((COUNTIF(O21:AH24,"Si"))&lt;=5,"MODERADO",(IF(COUNTIF(O21:AH24,"Si")&lt;=11,"ALTO","EXTREMO")))))</f>
        <v>0</v>
      </c>
      <c r="AL21" s="465">
        <v>3</v>
      </c>
      <c r="AM21" s="465"/>
      <c r="AN21" s="465" t="str">
        <f t="shared" ref="AN21" si="0">IF(AM21="Rara vez",1,(IF(AM21="Improbable",2,(IF(AM21="Posible",3,IF(AM21="Probable",4,IF(AM21="Seguro",5,"Revisar")))))))</f>
        <v>Revisar</v>
      </c>
      <c r="AO21" s="452">
        <f t="shared" ref="AO21" si="1">IF(E21="Corrupción",AN21,IF(AL21&lt;=2,1,IF(AL21&lt;=24,2,IF(AL21&lt;=500,3,IF(AL21&lt;=5000,4,IF(AL21&gt;5000,5,"Revisar"))))))</f>
        <v>2</v>
      </c>
      <c r="AP21" s="452" t="str">
        <f t="shared" ref="AP21" si="2">IF(E21="Corrupción",(IF(AO21=1,"Rara Vez",IF(AO21=2,"Improbable",IF(AO21=3,"Posible",IF(AO21=4,"Probable",IF(AO21=5,"Seguro","Revisar")))))),IF(AO21=1,"Muy Baja",IF(AO21=2,"Baja",IF(AO21=3,"Media",IF(AO21=4,"Alta","Muy Alta")))))</f>
        <v>Baja</v>
      </c>
      <c r="AQ21" s="452">
        <f>IF(E21="Corrupción",AJ21,(ROUND(((VLOOKUP(M21,Datos!$B$25:$C$29,2,FALSE)*Datos!$B$32)+(VLOOKUP(N21,Datos!$B$25:$C$29,2,FALSE)*Datos!$C$32)+(VLOOKUP(O21,Datos!$B$25:$C$29,2,FALSE)*Datos!$D$32))*5,0)))</f>
        <v>2</v>
      </c>
      <c r="AR21" s="440" t="str">
        <f>IF(AQ21=1,"Insignificante",IF(AQ21=2,"Menor",IF(AQ21=3,"Moderado",IF(AQ21=4,"Mayor","Catastrófico"))))</f>
        <v>Menor</v>
      </c>
      <c r="AS21" s="443">
        <f>_xlfn.NUMBERVALUE(CONCATENATE(AO21,AQ21),"##")</f>
        <v>22</v>
      </c>
      <c r="AT21" s="446" t="str">
        <f>VLOOKUP(AS21,Datos!$I$37:$J$61,2,FALSE)</f>
        <v>MODERADO</v>
      </c>
      <c r="AU21" s="199" t="s">
        <v>117</v>
      </c>
      <c r="AV21" s="193" t="s">
        <v>118</v>
      </c>
      <c r="AW21" s="193" t="s">
        <v>119</v>
      </c>
      <c r="AX21" s="188" t="s">
        <v>120</v>
      </c>
      <c r="AY21" s="188" t="s">
        <v>105</v>
      </c>
      <c r="AZ21" s="188" t="s">
        <v>106</v>
      </c>
      <c r="BA21" s="188" t="s">
        <v>121</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0.54999999999999993</v>
      </c>
      <c r="BD21" s="145">
        <f>IF(AX21=Datos!$C$65,BC21,0)</f>
        <v>0</v>
      </c>
      <c r="BE21" s="145">
        <f>IF(OR(AX21=Datos!$C$63,AX21=Datos!$C$64),BC21,0)</f>
        <v>0.54999999999999993</v>
      </c>
      <c r="BF21" s="449">
        <f>IF(ROUND(AO21-SUM(BE21:BE24),0)&lt;=0,1,ROUND(AO21-SUM(BE21:BE24),0))</f>
        <v>1</v>
      </c>
      <c r="BG21" s="452" t="str">
        <f>IF(E21="Corrupción",(IF(BF21=1,"Rara Vez",IF(BF21=2,"Improbable",IF(BF21=3,"Posible",IF(BF21=4,"Probable","Seguro"))))),IF(BF21=1,"Muy Baja",IF(BF21=2,"Baja",IF(BF21=3,"Media",IF(BF21=4,"Alta","Muy Alta")))))</f>
        <v>Muy Baja</v>
      </c>
      <c r="BH21" s="449">
        <f>ROUND(AQ21-SUM(BD21:BD24),0)</f>
        <v>2</v>
      </c>
      <c r="BI21" s="449" t="str">
        <f>IF(BH21=1,"Insignificante",IF(BH21=2,"Menor",IF(BH21=3,"Moderado",IF(BH21=4,"Mayor","Catastrófico"))))</f>
        <v>Menor</v>
      </c>
      <c r="BJ21" s="453">
        <f>_xlfn.NUMBERVALUE(CONCATENATE(BF21,BH21),"##")</f>
        <v>12</v>
      </c>
      <c r="BK21" s="456" t="str">
        <f>+VLOOKUP(BJ21,Datos!$I$37:$J$65,2,FALSE)</f>
        <v>BAJO</v>
      </c>
      <c r="BL21" s="459" t="s">
        <v>122</v>
      </c>
      <c r="BM21" s="189"/>
      <c r="BN21" s="185"/>
      <c r="BO21" s="222"/>
      <c r="BP21" s="222"/>
      <c r="BQ21" s="190"/>
    </row>
    <row r="22" spans="1:69" ht="15.5" x14ac:dyDescent="0.35">
      <c r="A22" s="472"/>
      <c r="B22" s="475"/>
      <c r="C22" s="460"/>
      <c r="D22" s="479"/>
      <c r="E22" s="460"/>
      <c r="F22" s="463"/>
      <c r="G22" s="463"/>
      <c r="H22" s="482"/>
      <c r="I22" s="482"/>
      <c r="J22" s="482"/>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41"/>
      <c r="AS22" s="444"/>
      <c r="AT22" s="447"/>
      <c r="AU22" s="199"/>
      <c r="AV22" s="193"/>
      <c r="AW22" s="193"/>
      <c r="AX22" s="194"/>
      <c r="AY22" s="194"/>
      <c r="AZ22" s="194"/>
      <c r="BA22" s="194"/>
      <c r="BB22" s="191"/>
      <c r="BC22" s="195" t="e">
        <f>IF(AX22=Datos!$C$63,Datos!$C$73,IF(AX22=Datos!$C$64,Datos!$C$74,IF(AX22=Datos!$C$65,Datos!$C$75,"Revisar")))+IF(AY22=Datos!$D$63,Datos!$D$73,IF(AY22=Datos!$D$64,Datos!$D$74,"Revisar"))+IF(AZ22=Datos!$E$63,Datos!$E$73,IF(AZ22=Datos!$E$64,Datos!$E$74,"Revisar"))+IF(BB22=Datos!$G$63,Datos!$G$73,IF(BB22=Datos!$G$64,Datos!$G$74,IF(BB22=Datos!$G$65,Datos!$G$75,"Revisar")))</f>
        <v>#VALUE!</v>
      </c>
      <c r="BD22" s="195">
        <f>IF(AX22=Datos!$C$65,BC22,0)</f>
        <v>0</v>
      </c>
      <c r="BE22" s="195">
        <f>IF(OR(AX22=Datos!$C$63,AX22=Datos!$C$64),BC22,0)</f>
        <v>0</v>
      </c>
      <c r="BF22" s="450"/>
      <c r="BG22" s="450"/>
      <c r="BH22" s="450"/>
      <c r="BI22" s="450"/>
      <c r="BJ22" s="454"/>
      <c r="BK22" s="457"/>
      <c r="BL22" s="460"/>
      <c r="BM22" s="196"/>
      <c r="BN22" s="191"/>
      <c r="BO22" s="191"/>
      <c r="BP22" s="191"/>
      <c r="BQ22" s="197"/>
    </row>
    <row r="23" spans="1:69" ht="43.5" customHeight="1" x14ac:dyDescent="0.35">
      <c r="A23" s="472"/>
      <c r="B23" s="475"/>
      <c r="C23" s="460"/>
      <c r="D23" s="479"/>
      <c r="E23" s="460"/>
      <c r="F23" s="463"/>
      <c r="G23" s="463"/>
      <c r="H23" s="482"/>
      <c r="I23" s="482"/>
      <c r="J23" s="482"/>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41"/>
      <c r="AS23" s="444"/>
      <c r="AT23" s="447"/>
      <c r="AU23" s="199"/>
      <c r="AV23" s="193"/>
      <c r="AW23" s="193"/>
      <c r="AX23" s="194"/>
      <c r="AY23" s="194"/>
      <c r="AZ23" s="194"/>
      <c r="BA23" s="194"/>
      <c r="BB23" s="191"/>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450"/>
      <c r="BG23" s="450"/>
      <c r="BH23" s="450"/>
      <c r="BI23" s="450"/>
      <c r="BJ23" s="454"/>
      <c r="BK23" s="457"/>
      <c r="BL23" s="460"/>
      <c r="BM23" s="200"/>
      <c r="BN23" s="200"/>
      <c r="BO23" s="200"/>
      <c r="BP23" s="200"/>
      <c r="BQ23" s="201"/>
    </row>
    <row r="24" spans="1:69" ht="43.5" customHeight="1" thickBot="1" x14ac:dyDescent="0.4">
      <c r="A24" s="473"/>
      <c r="B24" s="476"/>
      <c r="C24" s="461"/>
      <c r="D24" s="480"/>
      <c r="E24" s="461"/>
      <c r="F24" s="464"/>
      <c r="G24" s="464"/>
      <c r="H24" s="483"/>
      <c r="I24" s="483"/>
      <c r="J24" s="483"/>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42"/>
      <c r="AS24" s="445"/>
      <c r="AT24" s="448"/>
      <c r="AU24" s="199"/>
      <c r="AV24" s="193"/>
      <c r="AW24" s="193"/>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138" customFormat="1" ht="155" x14ac:dyDescent="0.3">
      <c r="A25" s="471">
        <v>3</v>
      </c>
      <c r="B25" s="474" t="s">
        <v>90</v>
      </c>
      <c r="C25" s="477" t="s">
        <v>91</v>
      </c>
      <c r="D25" s="478" t="s">
        <v>92</v>
      </c>
      <c r="E25" s="477" t="s">
        <v>4</v>
      </c>
      <c r="F25" s="462" t="s">
        <v>93</v>
      </c>
      <c r="G25" s="462" t="s">
        <v>94</v>
      </c>
      <c r="H25" s="481" t="s">
        <v>123</v>
      </c>
      <c r="I25" s="481" t="s">
        <v>124</v>
      </c>
      <c r="J25" s="515" t="s">
        <v>125</v>
      </c>
      <c r="K25" s="484" t="str">
        <f>CONCATENATE(H25," ",I25," ",J25)</f>
        <v>Posibilidad de efectos dañosos sobre recursos públicos por la caducidad de la acción de repetición  debido a fallas en la gestión y trámite de los procesos judiciales.</v>
      </c>
      <c r="L25" s="462" t="s">
        <v>98</v>
      </c>
      <c r="M25" s="462" t="s">
        <v>116</v>
      </c>
      <c r="N25" s="462" t="s">
        <v>99</v>
      </c>
      <c r="O25" s="462" t="s">
        <v>100</v>
      </c>
      <c r="P25" s="462"/>
      <c r="Q25" s="462"/>
      <c r="R25" s="462"/>
      <c r="S25" s="462"/>
      <c r="T25" s="462"/>
      <c r="U25" s="462"/>
      <c r="V25" s="462"/>
      <c r="W25" s="462"/>
      <c r="X25" s="462"/>
      <c r="Y25" s="462"/>
      <c r="Z25" s="462"/>
      <c r="AA25" s="462"/>
      <c r="AB25" s="462"/>
      <c r="AC25" s="462"/>
      <c r="AD25" s="462"/>
      <c r="AE25" s="462"/>
      <c r="AF25" s="462"/>
      <c r="AG25" s="462"/>
      <c r="AH25" s="462"/>
      <c r="AI25" s="465">
        <f>COUNTIF(P25:AH28,"Si")</f>
        <v>0</v>
      </c>
      <c r="AJ25" s="468">
        <f>IF((COUNTIF(O25:AH28,"Si"))&lt;=0,0,(IF((COUNTIF(O25:AH28,"Si"))&lt;=5,3,(IF(COUNTIF(O25:AH28,"Si")&lt;=11,4,5)))))</f>
        <v>0</v>
      </c>
      <c r="AK25" s="468">
        <f>IF((COUNTIF(O25:AH28,"Si"))&lt;=0,0,(IF((COUNTIF(O25:AH28,"Si"))&lt;=5,"MODERADO",(IF(COUNTIF(O25:AH28,"Si")&lt;=11,"ALTO","EXTREMO")))))</f>
        <v>0</v>
      </c>
      <c r="AL25" s="465">
        <v>4</v>
      </c>
      <c r="AM25" s="465"/>
      <c r="AN25" s="465" t="str">
        <f t="shared" ref="AN25" si="3">IF(AM25="Rara vez",1,(IF(AM25="Improbable",2,(IF(AM25="Posible",3,IF(AM25="Probable",4,IF(AM25="Seguro",5,"Revisar")))))))</f>
        <v>Revisar</v>
      </c>
      <c r="AO25" s="452">
        <f t="shared" ref="AO25" si="4">IF(E25="Corrupción",AN25,IF(AL25&lt;=2,1,IF(AL25&lt;=24,2,IF(AL25&lt;=500,3,IF(AL25&lt;=5000,4,IF(AL25&gt;5000,5,"Revisar"))))))</f>
        <v>2</v>
      </c>
      <c r="AP25" s="452" t="str">
        <f t="shared" ref="AP25" si="5">IF(E25="Corrupción",(IF(AO25=1,"Rara Vez",IF(AO25=2,"Improbable",IF(AO25=3,"Posible",IF(AO25=4,"Probable",IF(AO25=5,"Seguro","Revisar")))))),IF(AO25=1,"Muy Baja",IF(AO25=2,"Baja",IF(AO25=3,"Media",IF(AO25=4,"Alta","Muy Alta")))))</f>
        <v>Baja</v>
      </c>
      <c r="AQ25" s="452">
        <f>IF(E25="Corrupción",AJ25,(ROUND(((VLOOKUP(M25,Datos!$B$25:$C$29,2,FALSE)*Datos!$B$32)+(VLOOKUP(N25,Datos!$B$25:$C$29,2,FALSE)*Datos!$C$32)+(VLOOKUP(O25,Datos!$B$25:$C$29,2,FALSE)*Datos!$D$32))*5,0)))</f>
        <v>2</v>
      </c>
      <c r="AR25" s="440" t="str">
        <f>IF(AQ25=1,"Insignificante",IF(AQ25=2,"Menor",IF(AQ25=3,"Moderado",IF(AQ25=4,"Mayor","Catastrófico"))))</f>
        <v>Menor</v>
      </c>
      <c r="AS25" s="443">
        <f>_xlfn.NUMBERVALUE(CONCATENATE(AO25,AQ25),"##")</f>
        <v>22</v>
      </c>
      <c r="AT25" s="446" t="str">
        <f>VLOOKUP(AS25,Datos!$I$37:$J$61,2,FALSE)</f>
        <v>MODERADO</v>
      </c>
      <c r="AU25" s="186" t="s">
        <v>126</v>
      </c>
      <c r="AV25" s="187" t="s">
        <v>127</v>
      </c>
      <c r="AW25" s="187" t="s">
        <v>128</v>
      </c>
      <c r="AX25" s="188" t="s">
        <v>120</v>
      </c>
      <c r="AY25" s="188" t="s">
        <v>105</v>
      </c>
      <c r="AZ25" s="188" t="s">
        <v>106</v>
      </c>
      <c r="BA25" s="188" t="s">
        <v>129</v>
      </c>
      <c r="BB25" s="185" t="s">
        <v>108</v>
      </c>
      <c r="BC25" s="145">
        <f>IF(AX25=Datos!$C$63,Datos!$C$73,IF(AX25=Datos!$C$64,Datos!$C$74,IF(AX25=Datos!$C$65,Datos!$C$75,"Revisar")))+IF(AY25=Datos!$D$63,Datos!$D$73,IF(AY25=Datos!$D$64,Datos!$D$74,"Revisar"))+IF(AZ25=Datos!$E$63,Datos!$E$73,IF(AZ25=Datos!$E$64,Datos!$E$74,"Revisar"))+IF(BB25=Datos!$G$63,Datos!$G$73,IF(BB25=Datos!$G$64,Datos!$G$74,IF(BB25=Datos!$G$65,Datos!$G$75,"Revisar")))</f>
        <v>0.54999999999999993</v>
      </c>
      <c r="BD25" s="145">
        <f>IF(AX25=Datos!$C$65,BC25,0)</f>
        <v>0</v>
      </c>
      <c r="BE25" s="145">
        <f>IF(OR(AX25=Datos!$C$63,AX25=Datos!$C$64),BC25,0)</f>
        <v>0.54999999999999993</v>
      </c>
      <c r="BF25" s="449">
        <f>IF(ROUND(AO25-SUM(BE25:BE28),0)&lt;=0,1,ROUND(AO25-SUM(BE25:BE28),0))</f>
        <v>1</v>
      </c>
      <c r="BG25" s="452" t="str">
        <f>IF(E25="Corrupción",(IF(BF25=1,"Rara Vez",IF(BF25=2,"Improbable",IF(BF25=3,"Posible",IF(BF25=4,"Probable","Seguro"))))),IF(BF25=1,"Muy Baja",IF(BF25=2,"Baja",IF(BF25=3,"Media",IF(BF25=4,"Alta","Muy Alta")))))</f>
        <v>Muy Baja</v>
      </c>
      <c r="BH25" s="449">
        <f>ROUND(AQ25-SUM(BD25:BD28),0)</f>
        <v>2</v>
      </c>
      <c r="BI25" s="449" t="str">
        <f>IF(BH25=1,"Insignificante",IF(BH25=2,"Menor",IF(BH25=3,"Moderado",IF(BH25=4,"Mayor","Catastrófico"))))</f>
        <v>Menor</v>
      </c>
      <c r="BJ25" s="453">
        <f>_xlfn.NUMBERVALUE(CONCATENATE(BF25,BH25),"##")</f>
        <v>12</v>
      </c>
      <c r="BK25" s="456" t="str">
        <f>+VLOOKUP(BJ25,Datos!$I$37:$J$65,2,FALSE)</f>
        <v>BAJO</v>
      </c>
      <c r="BL25" s="459" t="s">
        <v>122</v>
      </c>
      <c r="BM25" s="189"/>
      <c r="BN25" s="185"/>
      <c r="BO25" s="222"/>
      <c r="BP25" s="222"/>
      <c r="BQ25" s="190"/>
    </row>
    <row r="26" spans="1:69" ht="15.5" x14ac:dyDescent="0.35">
      <c r="A26" s="472"/>
      <c r="B26" s="475"/>
      <c r="C26" s="460"/>
      <c r="D26" s="479"/>
      <c r="E26" s="460"/>
      <c r="F26" s="463"/>
      <c r="G26" s="463"/>
      <c r="H26" s="482"/>
      <c r="I26" s="482"/>
      <c r="J26" s="516"/>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43.5" customHeight="1" x14ac:dyDescent="0.35">
      <c r="A27" s="472"/>
      <c r="B27" s="475"/>
      <c r="C27" s="460"/>
      <c r="D27" s="479"/>
      <c r="E27" s="460"/>
      <c r="F27" s="463"/>
      <c r="G27" s="463"/>
      <c r="H27" s="482"/>
      <c r="I27" s="482"/>
      <c r="J27" s="516"/>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43.5" customHeight="1" thickBot="1" x14ac:dyDescent="0.4">
      <c r="A28" s="473"/>
      <c r="B28" s="476"/>
      <c r="C28" s="461"/>
      <c r="D28" s="480"/>
      <c r="E28" s="461"/>
      <c r="F28" s="464"/>
      <c r="G28" s="464"/>
      <c r="H28" s="483"/>
      <c r="I28" s="483"/>
      <c r="J28" s="517"/>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15.65" hidden="1" customHeight="1" x14ac:dyDescent="0.3">
      <c r="A29" s="471"/>
      <c r="B29" s="474"/>
      <c r="C29" s="477"/>
      <c r="D29" s="478"/>
      <c r="E29" s="477"/>
      <c r="F29" s="462"/>
      <c r="G29" s="462"/>
      <c r="H29" s="481"/>
      <c r="I29" s="481"/>
      <c r="J29" s="481"/>
      <c r="K29" s="484" t="str">
        <f>CONCATENATE(H29," ",I29," ",J29)</f>
        <v xml:space="preserve">  </v>
      </c>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c r="AM29" s="465"/>
      <c r="AN29" s="465" t="str">
        <f t="shared" ref="AN29" si="6">IF(AM29="Rara vez",1,(IF(AM29="Improbable",2,(IF(AM29="Posible",3,IF(AM29="Probable",4,IF(AM29="Seguro",5,"Revisar")))))))</f>
        <v>Revisar</v>
      </c>
      <c r="AO29" s="452">
        <f t="shared" ref="AO29" si="7">IF(E29="Corrupción",AN29,IF(AL29&lt;=2,1,IF(AL29&lt;=24,2,IF(AL29&lt;=500,3,IF(AL29&lt;=5000,4,IF(AL29&gt;5000,5,"Revisar"))))))</f>
        <v>1</v>
      </c>
      <c r="AP29" s="452" t="str">
        <f t="shared" ref="AP29" si="8">IF(E29="Corrupción",(IF(AO29=1,"Rara Vez",IF(AO29=2,"Improbable",IF(AO29=3,"Posible",IF(AO29=4,"Probable",IF(AO29=5,"Seguro","Revisar")))))),IF(AO29=1,"Muy Baja",IF(AO29=2,"Baja",IF(AO29=3,"Media",IF(AO29=4,"Alta","Muy Alta")))))</f>
        <v>Muy Baja</v>
      </c>
      <c r="AQ29" s="452" t="e">
        <f>IF(E29="Corrupción",AJ29,(ROUND(((VLOOKUP(M29,Datos!$B$25:$C$29,2,FALSE)*Datos!$B$32)+(VLOOKUP(N29,Datos!$B$25:$C$29,2,FALSE)*Datos!$C$32)+(VLOOKUP(O29,Datos!$B$25:$C$29,2,FALSE)*Datos!$D$32))*5,0)))</f>
        <v>#N/A</v>
      </c>
      <c r="AR29" s="440" t="e">
        <f>IF(AQ29=1,"Insignificante",IF(AQ29=2,"Menor",IF(AQ29=3,"Moderado",IF(AQ29=4,"Mayor","Catastrófico"))))</f>
        <v>#N/A</v>
      </c>
      <c r="AS29" s="443" t="e">
        <f>_xlfn.NUMBERVALUE(CONCATENATE(AO29,AQ29),"##")</f>
        <v>#N/A</v>
      </c>
      <c r="AT29" s="446" t="e">
        <f>VLOOKUP(AS29,Datos!$I$37:$J$61,2,FALSE)</f>
        <v>#N/A</v>
      </c>
      <c r="AU29" s="186"/>
      <c r="AV29" s="187"/>
      <c r="AW29" s="187"/>
      <c r="AX29" s="188"/>
      <c r="AY29" s="188"/>
      <c r="AZ29" s="188"/>
      <c r="BA29" s="188"/>
      <c r="BB29" s="185"/>
      <c r="BC29" s="145" t="e">
        <f>IF(AX29=Datos!$C$63,Datos!$C$73,IF(AX29=Datos!$C$64,Datos!$C$74,IF(AX29=Datos!$C$65,Datos!$C$75,"Revisar")))+IF(AY29=Datos!$D$63,Datos!$D$73,IF(AY29=Datos!$D$64,Datos!$D$74,"Revisar"))+IF(AZ29=Datos!$E$63,Datos!$E$73,IF(AZ29=Datos!$E$64,Datos!$E$74,"Revisar"))+IF(BB29=Datos!$G$63,Datos!$G$73,IF(BB29=Datos!$G$64,Datos!$G$74,IF(BB29=Datos!$G$65,Datos!$G$75,"Revisar")))</f>
        <v>#VALUE!</v>
      </c>
      <c r="BD29" s="145">
        <f>IF(AX29=Datos!$C$65,BC29,0)</f>
        <v>0</v>
      </c>
      <c r="BE29" s="145">
        <f>IF(OR(AX29=Datos!$C$63,AX29=Datos!$C$64),BC29,0)</f>
        <v>0</v>
      </c>
      <c r="BF29" s="449">
        <f>IF(ROUND(AO29-SUM(BE29:BE32),0)&lt;=0,1,ROUND(AO29-SUM(BE29:BE32),0))</f>
        <v>1</v>
      </c>
      <c r="BG29" s="452" t="str">
        <f>IF(E29="Corrupción",(IF(BF29=1,"Rara Vez",IF(BF29=2,"Improbable",IF(BF29=3,"Posible",IF(BF29=4,"Probable","Seguro"))))),IF(BF29=1,"Muy Baja",IF(BF29=2,"Baja",IF(BF29=3,"Media",IF(BF29=4,"Alta","Muy Alta")))))</f>
        <v>Muy Baja</v>
      </c>
      <c r="BH29" s="449" t="e">
        <f>ROUND(AQ29-SUM(BD29:BD32),0)</f>
        <v>#N/A</v>
      </c>
      <c r="BI29" s="449" t="e">
        <f>IF(BH29=1,"Insignificante",IF(BH29=2,"Menor",IF(BH29=3,"Moderado",IF(BH29=4,"Mayor","Catastrófico"))))</f>
        <v>#N/A</v>
      </c>
      <c r="BJ29" s="453" t="e">
        <f>_xlfn.NUMBERVALUE(CONCATENATE(BF29,BH29),"##")</f>
        <v>#N/A</v>
      </c>
      <c r="BK29" s="456" t="e">
        <f>+VLOOKUP(BJ29,Datos!$I$37:$J$65,2,FALSE)</f>
        <v>#N/A</v>
      </c>
      <c r="BL29" s="459"/>
      <c r="BM29" s="189"/>
      <c r="BN29" s="185"/>
      <c r="BO29" s="185"/>
      <c r="BP29" s="185"/>
      <c r="BQ29" s="190"/>
    </row>
    <row r="30" spans="1:69" ht="15.65" hidden="1"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43.5" hidden="1"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hidden="1"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9">IF(AM33="Rara vez",1,(IF(AM33="Improbable",2,(IF(AM33="Posible",3,IF(AM33="Probable",4,IF(AM33="Seguro",5,"Revisar")))))))</f>
        <v>Revisar</v>
      </c>
      <c r="AO33" s="452">
        <f t="shared" ref="AO33" si="10">IF(E33="Corrupción",AN33,IF(AL33&lt;=2,1,IF(AL33&lt;=24,2,IF(AL33&lt;=500,3,IF(AL33&lt;=5000,4,IF(AL33&gt;5000,5,"Revisar"))))))</f>
        <v>1</v>
      </c>
      <c r="AP33" s="452" t="str">
        <f t="shared" ref="AP33" si="11">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2">IF(AM37="Rara vez",1,(IF(AM37="Improbable",2,(IF(AM37="Posible",3,IF(AM37="Probable",4,IF(AM37="Seguro",5,"Revisar")))))))</f>
        <v>Revisar</v>
      </c>
      <c r="AO37" s="452">
        <f t="shared" ref="AO37" si="13">IF(E37="Corrupción",AN37,IF(AL37&lt;=2,1,IF(AL37&lt;=24,2,IF(AL37&lt;=500,3,IF(AL37&lt;=5000,4,IF(AL37&gt;5000,5,"Revisar"))))))</f>
        <v>1</v>
      </c>
      <c r="AP37" s="452" t="str">
        <f t="shared" ref="AP37" si="14">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5">IF(AM41="Rara vez",1,(IF(AM41="Improbable",2,(IF(AM41="Posible",3,IF(AM41="Probable",4,IF(AM41="Seguro",5,"Revisar")))))))</f>
        <v>Revisar</v>
      </c>
      <c r="AO41" s="452">
        <f t="shared" ref="AO41" si="16">IF(E41="Corrupción",AN41,IF(AL41&lt;=2,1,IF(AL41&lt;=24,2,IF(AL41&lt;=500,3,IF(AL41&lt;=5000,4,IF(AL41&gt;5000,5,"Revisar"))))))</f>
        <v>1</v>
      </c>
      <c r="AP41" s="452" t="str">
        <f t="shared" ref="AP41" si="17">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18">IF(AM45="Rara vez",1,(IF(AM45="Improbable",2,(IF(AM45="Posible",3,IF(AM45="Probable",4,IF(AM45="Seguro",5,"Revisar")))))))</f>
        <v>Revisar</v>
      </c>
      <c r="AO45" s="452">
        <f t="shared" ref="AO45" si="19">IF(E45="Corrupción",AN45,IF(AL45&lt;=2,1,IF(AL45&lt;=24,2,IF(AL45&lt;=500,3,IF(AL45&lt;=5000,4,IF(AL45&gt;5000,5,"Revisar"))))))</f>
        <v>1</v>
      </c>
      <c r="AP45" s="452" t="str">
        <f t="shared" ref="AP45" si="20">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51" ht="15" hidden="1" customHeight="1" x14ac:dyDescent="0.35"/>
    <row r="55" ht="15" hidden="1" customHeight="1" x14ac:dyDescent="0.35"/>
    <row r="59" ht="15" hidden="1" customHeight="1" x14ac:dyDescent="0.35"/>
    <row r="61" ht="14.5" customHeight="1" x14ac:dyDescent="0.35"/>
    <row r="62" ht="14.5" customHeight="1" x14ac:dyDescent="0.35"/>
    <row r="63" ht="15" hidden="1" customHeight="1" x14ac:dyDescent="0.35"/>
    <row r="64" ht="14.5" customHeight="1" x14ac:dyDescent="0.35"/>
    <row r="67" ht="15" hidden="1" customHeight="1" x14ac:dyDescent="0.35"/>
    <row r="71" ht="15" hidden="1" customHeight="1" x14ac:dyDescent="0.35"/>
    <row r="75" ht="15" hidden="1" customHeight="1" x14ac:dyDescent="0.35"/>
    <row r="79" ht="15" hidden="1" customHeight="1" x14ac:dyDescent="0.35"/>
    <row r="83" ht="15" hidden="1" customHeight="1" x14ac:dyDescent="0.35"/>
    <row r="87" ht="15" hidden="1" customHeight="1" x14ac:dyDescent="0.35"/>
    <row r="91" ht="15" hidden="1" customHeight="1" x14ac:dyDescent="0.35"/>
    <row r="95" ht="15" hidden="1" customHeight="1" x14ac:dyDescent="0.35"/>
    <row r="99" ht="15" hidden="1" customHeight="1" x14ac:dyDescent="0.35"/>
    <row r="103" ht="15" hidden="1" customHeight="1" x14ac:dyDescent="0.35"/>
    <row r="107" ht="15" hidden="1" customHeight="1" x14ac:dyDescent="0.35"/>
    <row r="111" ht="15" hidden="1" customHeight="1" x14ac:dyDescent="0.35"/>
    <row r="115" ht="15" hidden="1" customHeight="1" x14ac:dyDescent="0.35"/>
    <row r="119" ht="15" hidden="1" customHeight="1" x14ac:dyDescent="0.35"/>
    <row r="123" ht="15" hidden="1" customHeight="1" x14ac:dyDescent="0.35"/>
    <row r="127" ht="15" hidden="1" customHeight="1" x14ac:dyDescent="0.35"/>
    <row r="131" ht="15" hidden="1" customHeight="1" x14ac:dyDescent="0.35"/>
    <row r="134" ht="14.5" customHeight="1" x14ac:dyDescent="0.35"/>
  </sheetData>
  <sheetProtection algorithmName="SHA-512" hashValue="cOGoYBa0mqFFuWqCrh8gbw6sThAaiXnpnHRLfxFNVmyVzym9d0KV5KZf1EtP2/Qmyt4YKQcDtZygJ6Mxzge5LA==" saltValue="a3XyVOe5T+6/fj4UN8rkrg==" spinCount="100000" sheet="1" formatCells="0" formatColumns="0" formatRows="0"/>
  <mergeCells count="446">
    <mergeCell ref="BH45:BH48"/>
    <mergeCell ref="BI45:BI48"/>
    <mergeCell ref="BJ45:BJ48"/>
    <mergeCell ref="BK45:BK48"/>
    <mergeCell ref="BL45:BL48"/>
    <mergeCell ref="AQ45:AQ48"/>
    <mergeCell ref="AR45:AR48"/>
    <mergeCell ref="AS45:AS48"/>
    <mergeCell ref="AT45:AT48"/>
    <mergeCell ref="BF45:BF48"/>
    <mergeCell ref="BG45:BG48"/>
    <mergeCell ref="AK45:AK48"/>
    <mergeCell ref="AL45:AL48"/>
    <mergeCell ref="AM45:AM48"/>
    <mergeCell ref="AN45:AN48"/>
    <mergeCell ref="AO45:AO48"/>
    <mergeCell ref="AP45:AP48"/>
    <mergeCell ref="AE45:AE48"/>
    <mergeCell ref="AF45:AF48"/>
    <mergeCell ref="AG45:AG48"/>
    <mergeCell ref="AH45:AH48"/>
    <mergeCell ref="AI45:AI48"/>
    <mergeCell ref="AJ45:AJ48"/>
    <mergeCell ref="Y45:Y48"/>
    <mergeCell ref="Z45:Z48"/>
    <mergeCell ref="AA45:AA48"/>
    <mergeCell ref="AB45:AB48"/>
    <mergeCell ref="AC45:AC48"/>
    <mergeCell ref="AD45:AD48"/>
    <mergeCell ref="S45:S48"/>
    <mergeCell ref="T45:T48"/>
    <mergeCell ref="U45:U48"/>
    <mergeCell ref="V45:V48"/>
    <mergeCell ref="W45:W48"/>
    <mergeCell ref="X45:X48"/>
    <mergeCell ref="M45:M48"/>
    <mergeCell ref="N45:N48"/>
    <mergeCell ref="O45:O48"/>
    <mergeCell ref="P45:P48"/>
    <mergeCell ref="Q45:Q48"/>
    <mergeCell ref="R45:R48"/>
    <mergeCell ref="G45:G48"/>
    <mergeCell ref="H45:H48"/>
    <mergeCell ref="I45:I48"/>
    <mergeCell ref="J45:J48"/>
    <mergeCell ref="K45:K48"/>
    <mergeCell ref="L45:L48"/>
    <mergeCell ref="A45:A48"/>
    <mergeCell ref="B45:B48"/>
    <mergeCell ref="C45:C48"/>
    <mergeCell ref="D45:D48"/>
    <mergeCell ref="E45:E48"/>
    <mergeCell ref="F45:F48"/>
    <mergeCell ref="BG41:BG44"/>
    <mergeCell ref="BH41:BH44"/>
    <mergeCell ref="BI41:BI44"/>
    <mergeCell ref="AJ41:AJ44"/>
    <mergeCell ref="AK41:AK44"/>
    <mergeCell ref="AL41:AL44"/>
    <mergeCell ref="AM41:AM44"/>
    <mergeCell ref="AN41:AN44"/>
    <mergeCell ref="AO41:AO44"/>
    <mergeCell ref="AD41:AD44"/>
    <mergeCell ref="AE41:AE44"/>
    <mergeCell ref="AF41:AF44"/>
    <mergeCell ref="AG41:AG44"/>
    <mergeCell ref="AH41:AH44"/>
    <mergeCell ref="AI41:AI44"/>
    <mergeCell ref="X41:X44"/>
    <mergeCell ref="Y41:Y44"/>
    <mergeCell ref="Z41:Z44"/>
    <mergeCell ref="BJ41:BJ44"/>
    <mergeCell ref="BK41:BK44"/>
    <mergeCell ref="BL41:BL44"/>
    <mergeCell ref="AP41:AP44"/>
    <mergeCell ref="AQ41:AQ44"/>
    <mergeCell ref="AR41:AR44"/>
    <mergeCell ref="AS41:AS44"/>
    <mergeCell ref="AT41:AT44"/>
    <mergeCell ref="BF41:BF44"/>
    <mergeCell ref="AA41:AA44"/>
    <mergeCell ref="AB41:AB44"/>
    <mergeCell ref="AC41:AC44"/>
    <mergeCell ref="R41:R44"/>
    <mergeCell ref="S41:S44"/>
    <mergeCell ref="T41:T44"/>
    <mergeCell ref="U41:U44"/>
    <mergeCell ref="V41:V44"/>
    <mergeCell ref="W41:W44"/>
    <mergeCell ref="L41:L44"/>
    <mergeCell ref="M41:M44"/>
    <mergeCell ref="N41:N44"/>
    <mergeCell ref="O41:O44"/>
    <mergeCell ref="P41:P44"/>
    <mergeCell ref="Q41:Q44"/>
    <mergeCell ref="F41:F44"/>
    <mergeCell ref="G41:G44"/>
    <mergeCell ref="H41:H44"/>
    <mergeCell ref="I41:I44"/>
    <mergeCell ref="J41:J44"/>
    <mergeCell ref="K41:K44"/>
    <mergeCell ref="BH37:BH40"/>
    <mergeCell ref="BI37:BI40"/>
    <mergeCell ref="BJ37:BJ40"/>
    <mergeCell ref="BK37:BK40"/>
    <mergeCell ref="BL37:BL40"/>
    <mergeCell ref="A41:A44"/>
    <mergeCell ref="B41:B44"/>
    <mergeCell ref="C41:C44"/>
    <mergeCell ref="D41:D44"/>
    <mergeCell ref="E41:E44"/>
    <mergeCell ref="AQ37:AQ40"/>
    <mergeCell ref="AR37:AR40"/>
    <mergeCell ref="AS37:AS40"/>
    <mergeCell ref="AT37:AT40"/>
    <mergeCell ref="BF37:BF40"/>
    <mergeCell ref="BG37:BG40"/>
    <mergeCell ref="AK37:AK40"/>
    <mergeCell ref="AL37:AL40"/>
    <mergeCell ref="AM37:AM40"/>
    <mergeCell ref="AN37:AN40"/>
    <mergeCell ref="AO37:AO40"/>
    <mergeCell ref="AP37:AP40"/>
    <mergeCell ref="AE37:AE40"/>
    <mergeCell ref="AF37:AF40"/>
    <mergeCell ref="AG37:AG40"/>
    <mergeCell ref="AH37:AH40"/>
    <mergeCell ref="AI37:AI40"/>
    <mergeCell ref="AJ37:AJ40"/>
    <mergeCell ref="Y37:Y40"/>
    <mergeCell ref="Z37:Z40"/>
    <mergeCell ref="AA37:AA40"/>
    <mergeCell ref="AB37:AB40"/>
    <mergeCell ref="AC37:AC40"/>
    <mergeCell ref="AD37:AD40"/>
    <mergeCell ref="S37:S40"/>
    <mergeCell ref="T37:T40"/>
    <mergeCell ref="U37:U40"/>
    <mergeCell ref="V37:V40"/>
    <mergeCell ref="W37:W40"/>
    <mergeCell ref="X37:X40"/>
    <mergeCell ref="M37:M40"/>
    <mergeCell ref="N37:N40"/>
    <mergeCell ref="O37:O40"/>
    <mergeCell ref="P37:P40"/>
    <mergeCell ref="Q37:Q40"/>
    <mergeCell ref="R37:R40"/>
    <mergeCell ref="G37:G40"/>
    <mergeCell ref="H37:H40"/>
    <mergeCell ref="I37:I40"/>
    <mergeCell ref="J37:J40"/>
    <mergeCell ref="K37:K40"/>
    <mergeCell ref="L37:L40"/>
    <mergeCell ref="A37:A40"/>
    <mergeCell ref="B37:B40"/>
    <mergeCell ref="C37:C40"/>
    <mergeCell ref="D37:D40"/>
    <mergeCell ref="E37:E40"/>
    <mergeCell ref="F37:F40"/>
    <mergeCell ref="BG33:BG36"/>
    <mergeCell ref="BH33:BH36"/>
    <mergeCell ref="BI33:BI36"/>
    <mergeCell ref="BJ33:BJ36"/>
    <mergeCell ref="BK33:BK36"/>
    <mergeCell ref="BL33:BL36"/>
    <mergeCell ref="AP33:AP36"/>
    <mergeCell ref="AQ33:AQ36"/>
    <mergeCell ref="AR33:AR36"/>
    <mergeCell ref="AS33:AS36"/>
    <mergeCell ref="AT33:AT36"/>
    <mergeCell ref="BF33:BF36"/>
    <mergeCell ref="AJ33:AJ36"/>
    <mergeCell ref="AK33:AK36"/>
    <mergeCell ref="AL33:AL36"/>
    <mergeCell ref="AM33:AM36"/>
    <mergeCell ref="AN33:AN36"/>
    <mergeCell ref="AO33:AO36"/>
    <mergeCell ref="AD33:AD36"/>
    <mergeCell ref="AE33:AE36"/>
    <mergeCell ref="AF33:AF36"/>
    <mergeCell ref="AG33:AG36"/>
    <mergeCell ref="AH33:AH36"/>
    <mergeCell ref="AI33:AI36"/>
    <mergeCell ref="X33:X36"/>
    <mergeCell ref="Y33:Y36"/>
    <mergeCell ref="Z33:Z36"/>
    <mergeCell ref="AA33:AA36"/>
    <mergeCell ref="AB33:AB36"/>
    <mergeCell ref="AC33:AC36"/>
    <mergeCell ref="R33:R36"/>
    <mergeCell ref="S33:S36"/>
    <mergeCell ref="T33:T36"/>
    <mergeCell ref="U33:U36"/>
    <mergeCell ref="V33:V36"/>
    <mergeCell ref="W33:W36"/>
    <mergeCell ref="L33:L36"/>
    <mergeCell ref="M33:M36"/>
    <mergeCell ref="N33:N36"/>
    <mergeCell ref="O33:O36"/>
    <mergeCell ref="P33:P36"/>
    <mergeCell ref="Q33:Q36"/>
    <mergeCell ref="F33:F36"/>
    <mergeCell ref="G33:G36"/>
    <mergeCell ref="H33:H36"/>
    <mergeCell ref="I33:I36"/>
    <mergeCell ref="J33:J36"/>
    <mergeCell ref="K33:K36"/>
    <mergeCell ref="BH29:BH32"/>
    <mergeCell ref="BI29:BI32"/>
    <mergeCell ref="BJ29:BJ32"/>
    <mergeCell ref="BK29:BK32"/>
    <mergeCell ref="BL29:BL32"/>
    <mergeCell ref="A33:A36"/>
    <mergeCell ref="B33:B36"/>
    <mergeCell ref="C33:C36"/>
    <mergeCell ref="D33:D36"/>
    <mergeCell ref="E33:E36"/>
    <mergeCell ref="AQ29:AQ32"/>
    <mergeCell ref="AR29:AR32"/>
    <mergeCell ref="AS29:AS32"/>
    <mergeCell ref="AT29:AT32"/>
    <mergeCell ref="BF29:BF32"/>
    <mergeCell ref="BG29:BG32"/>
    <mergeCell ref="AK29:AK32"/>
    <mergeCell ref="AL29:AL32"/>
    <mergeCell ref="AM29:AM32"/>
    <mergeCell ref="AN29:AN32"/>
    <mergeCell ref="AO29:AO32"/>
    <mergeCell ref="AP29:AP32"/>
    <mergeCell ref="AE29:AE32"/>
    <mergeCell ref="AF29:AF32"/>
    <mergeCell ref="AG29:AG32"/>
    <mergeCell ref="AH29:AH32"/>
    <mergeCell ref="AI29:AI32"/>
    <mergeCell ref="AJ29:AJ32"/>
    <mergeCell ref="Y29:Y32"/>
    <mergeCell ref="Z29:Z32"/>
    <mergeCell ref="AA29:AA32"/>
    <mergeCell ref="AB29:AB32"/>
    <mergeCell ref="AC29:AC32"/>
    <mergeCell ref="AD29:AD32"/>
    <mergeCell ref="S29:S32"/>
    <mergeCell ref="T29:T32"/>
    <mergeCell ref="U29:U32"/>
    <mergeCell ref="V29:V32"/>
    <mergeCell ref="W29:W32"/>
    <mergeCell ref="X29:X32"/>
    <mergeCell ref="M29:M32"/>
    <mergeCell ref="N29:N32"/>
    <mergeCell ref="O29:O32"/>
    <mergeCell ref="P29:P32"/>
    <mergeCell ref="Q29:Q32"/>
    <mergeCell ref="R29:R32"/>
    <mergeCell ref="G29:G32"/>
    <mergeCell ref="H29:H32"/>
    <mergeCell ref="I29:I32"/>
    <mergeCell ref="J29:J32"/>
    <mergeCell ref="K29:K32"/>
    <mergeCell ref="L29:L32"/>
    <mergeCell ref="A29:A32"/>
    <mergeCell ref="B29:B32"/>
    <mergeCell ref="C29:C32"/>
    <mergeCell ref="D29:D32"/>
    <mergeCell ref="E29:E32"/>
    <mergeCell ref="F29:F32"/>
    <mergeCell ref="BG25:BG28"/>
    <mergeCell ref="BH25:BH28"/>
    <mergeCell ref="BI25:BI28"/>
    <mergeCell ref="BJ25:BJ28"/>
    <mergeCell ref="BK25:BK28"/>
    <mergeCell ref="BL25:BL28"/>
    <mergeCell ref="AP25:AP28"/>
    <mergeCell ref="AQ25:AQ28"/>
    <mergeCell ref="AR25:AR28"/>
    <mergeCell ref="AS25:AS28"/>
    <mergeCell ref="AT25:AT28"/>
    <mergeCell ref="BF25:BF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Y25:Y28"/>
    <mergeCell ref="Z25:Z28"/>
    <mergeCell ref="AA25:AA28"/>
    <mergeCell ref="AB25:AB28"/>
    <mergeCell ref="AC25:AC28"/>
    <mergeCell ref="R25:R28"/>
    <mergeCell ref="S25:S28"/>
    <mergeCell ref="T25:T28"/>
    <mergeCell ref="U25:U28"/>
    <mergeCell ref="V25:V28"/>
    <mergeCell ref="W25:W28"/>
    <mergeCell ref="P25:P28"/>
    <mergeCell ref="Q25:Q28"/>
    <mergeCell ref="F25:F28"/>
    <mergeCell ref="G25:G28"/>
    <mergeCell ref="H25:H28"/>
    <mergeCell ref="I25:I28"/>
    <mergeCell ref="J25:J28"/>
    <mergeCell ref="K25:K28"/>
    <mergeCell ref="X25:X28"/>
    <mergeCell ref="A25:A28"/>
    <mergeCell ref="B25:B28"/>
    <mergeCell ref="C25:C28"/>
    <mergeCell ref="D25:D28"/>
    <mergeCell ref="E25:E28"/>
    <mergeCell ref="L25:L28"/>
    <mergeCell ref="M25:M28"/>
    <mergeCell ref="N25:N28"/>
    <mergeCell ref="O25:O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48 BG17:BG48">
    <cfRule type="cellIs" dxfId="181" priority="1" operator="equal">
      <formula>"Seguro"</formula>
    </cfRule>
    <cfRule type="cellIs" dxfId="180" priority="2" operator="equal">
      <formula>"Probable"</formula>
    </cfRule>
    <cfRule type="cellIs" dxfId="179" priority="3" operator="equal">
      <formula>"Posible"</formula>
    </cfRule>
    <cfRule type="cellIs" dxfId="178" priority="4" operator="equal">
      <formula>"Improbable"</formula>
    </cfRule>
    <cfRule type="cellIs" dxfId="177" priority="5" operator="equal">
      <formula>"Rara Vez"</formula>
    </cfRule>
    <cfRule type="cellIs" dxfId="176" priority="6" operator="equal">
      <formula>"Muy Alta"</formula>
    </cfRule>
    <cfRule type="cellIs" dxfId="175" priority="7" operator="equal">
      <formula>"Alta"</formula>
    </cfRule>
    <cfRule type="cellIs" dxfId="174" priority="8" operator="equal">
      <formula>"Media"</formula>
    </cfRule>
    <cfRule type="cellIs" dxfId="173" priority="9" operator="equal">
      <formula>"Baja"</formula>
    </cfRule>
    <cfRule type="cellIs" dxfId="172" priority="10" operator="equal">
      <formula>"Muy Baja"</formula>
    </cfRule>
  </conditionalFormatting>
  <conditionalFormatting sqref="AR17:AR48 BI17:BI48">
    <cfRule type="cellIs" dxfId="171" priority="21" operator="equal">
      <formula>"Moderado"</formula>
    </cfRule>
    <cfRule type="cellIs" dxfId="170" priority="19" operator="equal">
      <formula>"Catastrófico"</formula>
    </cfRule>
    <cfRule type="cellIs" dxfId="169" priority="20" operator="equal">
      <formula>"Mayor"</formula>
    </cfRule>
    <cfRule type="cellIs" dxfId="168" priority="22" operator="equal">
      <formula>"Menor"</formula>
    </cfRule>
    <cfRule type="cellIs" dxfId="167" priority="23" operator="equal">
      <formula>"Insignificante"</formula>
    </cfRule>
  </conditionalFormatting>
  <conditionalFormatting sqref="AT17">
    <cfRule type="containsText" dxfId="166" priority="24" operator="containsText" text="BAJO">
      <formula>NOT(ISERROR(SEARCH("BAJO",AT17)))</formula>
    </cfRule>
    <cfRule type="containsText" dxfId="165" priority="25" operator="containsText" text="MODERADO">
      <formula>NOT(ISERROR(SEARCH("MODERADO",AT17)))</formula>
    </cfRule>
    <cfRule type="containsText" dxfId="164" priority="26" operator="containsText" text="ALTO">
      <formula>NOT(ISERROR(SEARCH("ALTO",AT17)))</formula>
    </cfRule>
    <cfRule type="containsText" dxfId="163" priority="27" operator="containsText" text="EXTREMO">
      <formula>NOT(ISERROR(SEARCH("EXTREMO",AT17)))</formula>
    </cfRule>
  </conditionalFormatting>
  <conditionalFormatting sqref="AT21">
    <cfRule type="containsText" dxfId="162" priority="94" operator="containsText" text="ALTO">
      <formula>NOT(ISERROR(SEARCH("ALTO",AT21)))</formula>
    </cfRule>
    <cfRule type="containsText" dxfId="161" priority="93" operator="containsText" text="MODERADO">
      <formula>NOT(ISERROR(SEARCH("MODERADO",AT21)))</formula>
    </cfRule>
    <cfRule type="containsText" dxfId="160" priority="92" operator="containsText" text="BAJO">
      <formula>NOT(ISERROR(SEARCH("BAJO",AT21)))</formula>
    </cfRule>
    <cfRule type="containsText" dxfId="159" priority="95" operator="containsText" text="EXTREMO">
      <formula>NOT(ISERROR(SEARCH("EXTREMO",AT21)))</formula>
    </cfRule>
  </conditionalFormatting>
  <conditionalFormatting sqref="AT25">
    <cfRule type="containsText" dxfId="158" priority="77" operator="containsText" text="MODERADO">
      <formula>NOT(ISERROR(SEARCH("MODERADO",AT25)))</formula>
    </cfRule>
    <cfRule type="containsText" dxfId="157" priority="76" operator="containsText" text="BAJO">
      <formula>NOT(ISERROR(SEARCH("BAJO",AT25)))</formula>
    </cfRule>
    <cfRule type="containsText" dxfId="156" priority="78" operator="containsText" text="ALTO">
      <formula>NOT(ISERROR(SEARCH("ALTO",AT25)))</formula>
    </cfRule>
    <cfRule type="containsText" dxfId="155" priority="79" operator="containsText" text="EXTREMO">
      <formula>NOT(ISERROR(SEARCH("EXTREMO",AT25)))</formula>
    </cfRule>
  </conditionalFormatting>
  <conditionalFormatting sqref="AT29">
    <cfRule type="containsText" dxfId="154" priority="68" operator="containsText" text="BAJO">
      <formula>NOT(ISERROR(SEARCH("BAJO",AT29)))</formula>
    </cfRule>
    <cfRule type="containsText" dxfId="153" priority="69" operator="containsText" text="MODERADO">
      <formula>NOT(ISERROR(SEARCH("MODERADO",AT29)))</formula>
    </cfRule>
    <cfRule type="containsText" dxfId="152" priority="70" operator="containsText" text="ALTO">
      <formula>NOT(ISERROR(SEARCH("ALTO",AT29)))</formula>
    </cfRule>
    <cfRule type="containsText" dxfId="151" priority="71" operator="containsText" text="EXTREMO">
      <formula>NOT(ISERROR(SEARCH("EXTREMO",AT29)))</formula>
    </cfRule>
  </conditionalFormatting>
  <conditionalFormatting sqref="AT33">
    <cfRule type="containsText" dxfId="150" priority="60" operator="containsText" text="BAJO">
      <formula>NOT(ISERROR(SEARCH("BAJO",AT33)))</formula>
    </cfRule>
    <cfRule type="containsText" dxfId="149" priority="61" operator="containsText" text="MODERADO">
      <formula>NOT(ISERROR(SEARCH("MODERADO",AT33)))</formula>
    </cfRule>
    <cfRule type="containsText" dxfId="148" priority="62" operator="containsText" text="ALTO">
      <formula>NOT(ISERROR(SEARCH("ALTO",AT33)))</formula>
    </cfRule>
    <cfRule type="containsText" dxfId="147" priority="63" operator="containsText" text="EXTREMO">
      <formula>NOT(ISERROR(SEARCH("EXTREMO",AT33)))</formula>
    </cfRule>
  </conditionalFormatting>
  <conditionalFormatting sqref="AT37">
    <cfRule type="containsText" dxfId="146" priority="54" operator="containsText" text="ALTO">
      <formula>NOT(ISERROR(SEARCH("ALTO",AT37)))</formula>
    </cfRule>
    <cfRule type="containsText" dxfId="145" priority="55" operator="containsText" text="EXTREMO">
      <formula>NOT(ISERROR(SEARCH("EXTREMO",AT37)))</formula>
    </cfRule>
    <cfRule type="containsText" dxfId="144" priority="53" operator="containsText" text="MODERADO">
      <formula>NOT(ISERROR(SEARCH("MODERADO",AT37)))</formula>
    </cfRule>
    <cfRule type="containsText" dxfId="143" priority="52" operator="containsText" text="BAJO">
      <formula>NOT(ISERROR(SEARCH("BAJO",AT37)))</formula>
    </cfRule>
  </conditionalFormatting>
  <conditionalFormatting sqref="AT41">
    <cfRule type="containsText" dxfId="142" priority="47" operator="containsText" text="EXTREMO">
      <formula>NOT(ISERROR(SEARCH("EXTREMO",AT41)))</formula>
    </cfRule>
    <cfRule type="containsText" dxfId="141" priority="46" operator="containsText" text="ALTO">
      <formula>NOT(ISERROR(SEARCH("ALTO",AT41)))</formula>
    </cfRule>
    <cfRule type="containsText" dxfId="140" priority="44" operator="containsText" text="BAJO">
      <formula>NOT(ISERROR(SEARCH("BAJO",AT41)))</formula>
    </cfRule>
    <cfRule type="containsText" dxfId="139" priority="45" operator="containsText" text="MODERADO">
      <formula>NOT(ISERROR(SEARCH("MODERADO",AT41)))</formula>
    </cfRule>
  </conditionalFormatting>
  <conditionalFormatting sqref="AT45">
    <cfRule type="containsText" dxfId="138" priority="36" operator="containsText" text="BAJO">
      <formula>NOT(ISERROR(SEARCH("BAJO",AT45)))</formula>
    </cfRule>
    <cfRule type="containsText" dxfId="137" priority="37" operator="containsText" text="MODERADO">
      <formula>NOT(ISERROR(SEARCH("MODERADO",AT45)))</formula>
    </cfRule>
    <cfRule type="containsText" dxfId="136" priority="38" operator="containsText" text="ALTO">
      <formula>NOT(ISERROR(SEARCH("ALTO",AT45)))</formula>
    </cfRule>
    <cfRule type="containsText" dxfId="135" priority="39" operator="containsText" text="EXTREMO">
      <formula>NOT(ISERROR(SEARCH("EXTREMO",AT45)))</formula>
    </cfRule>
  </conditionalFormatting>
  <conditionalFormatting sqref="BK17">
    <cfRule type="containsText" dxfId="134" priority="11" operator="containsText" text="BAJO">
      <formula>NOT(ISERROR(SEARCH("BAJO",BK17)))</formula>
    </cfRule>
    <cfRule type="containsText" dxfId="133" priority="12" operator="containsText" text="MODERADO">
      <formula>NOT(ISERROR(SEARCH("MODERADO",BK17)))</formula>
    </cfRule>
    <cfRule type="containsText" dxfId="132" priority="14" operator="containsText" text="EXTREMO">
      <formula>NOT(ISERROR(SEARCH("EXTREMO",BK17)))</formula>
    </cfRule>
    <cfRule type="containsText" dxfId="131" priority="13" operator="containsText" text="ALTO">
      <formula>NOT(ISERROR(SEARCH("ALTO",BK17)))</formula>
    </cfRule>
  </conditionalFormatting>
  <conditionalFormatting sqref="BK21 BK25 BK29 BK33 BK37 BK41 BK45">
    <cfRule type="containsText" dxfId="130" priority="31" operator="containsText" text="EXTREMO">
      <formula>NOT(ISERROR(SEARCH("EXTREMO",BK21)))</formula>
    </cfRule>
    <cfRule type="containsText" dxfId="129" priority="30" operator="containsText" text="ALTO">
      <formula>NOT(ISERROR(SEARCH("ALTO",BK21)))</formula>
    </cfRule>
    <cfRule type="containsText" dxfId="128" priority="29" operator="containsText" text="MODERADO">
      <formula>NOT(ISERROR(SEARCH("MODERADO",BK21)))</formula>
    </cfRule>
    <cfRule type="containsText" dxfId="127" priority="28" operator="containsText" text="BAJO">
      <formula>NOT(ISERROR(SEARCH("BAJO",BK21)))</formula>
    </cfRule>
  </conditionalFormatting>
  <conditionalFormatting sqref="BL17">
    <cfRule type="containsText" dxfId="126" priority="18" operator="containsText" text="RIESGO EXTREMO">
      <formula>NOT(ISERROR(SEARCH("RIESGO EXTREMO",BL17)))</formula>
    </cfRule>
    <cfRule type="containsText" dxfId="125" priority="17" operator="containsText" text="RIESGO ALTO">
      <formula>NOT(ISERROR(SEARCH("RIESGO ALTO",BL17)))</formula>
    </cfRule>
    <cfRule type="containsText" dxfId="124" priority="16" operator="containsText" text="RIESGO MODERADO">
      <formula>NOT(ISERROR(SEARCH("RIESGO MODERADO",BL17)))</formula>
    </cfRule>
    <cfRule type="containsText" dxfId="123" priority="15" operator="containsText" text="RIESGO BAJO">
      <formula>NOT(ISERROR(SEARCH("RIESGO BAJO",BL17)))</formula>
    </cfRule>
  </conditionalFormatting>
  <conditionalFormatting sqref="BL21">
    <cfRule type="containsText" dxfId="122" priority="88" operator="containsText" text="RIESGO BAJO">
      <formula>NOT(ISERROR(SEARCH("RIESGO BAJO",BL21)))</formula>
    </cfRule>
    <cfRule type="containsText" dxfId="121" priority="89" operator="containsText" text="RIESGO MODERADO">
      <formula>NOT(ISERROR(SEARCH("RIESGO MODERADO",BL21)))</formula>
    </cfRule>
    <cfRule type="containsText" dxfId="120" priority="90" operator="containsText" text="RIESGO ALTO">
      <formula>NOT(ISERROR(SEARCH("RIESGO ALTO",BL21)))</formula>
    </cfRule>
    <cfRule type="containsText" dxfId="119" priority="91" operator="containsText" text="RIESGO EXTREMO">
      <formula>NOT(ISERROR(SEARCH("RIESGO EXTREMO",BL21)))</formula>
    </cfRule>
  </conditionalFormatting>
  <conditionalFormatting sqref="BL25">
    <cfRule type="containsText" dxfId="118" priority="74" operator="containsText" text="RIESGO ALTO">
      <formula>NOT(ISERROR(SEARCH("RIESGO ALTO",BL25)))</formula>
    </cfRule>
    <cfRule type="containsText" dxfId="117" priority="75" operator="containsText" text="RIESGO EXTREMO">
      <formula>NOT(ISERROR(SEARCH("RIESGO EXTREMO",BL25)))</formula>
    </cfRule>
    <cfRule type="containsText" dxfId="116" priority="73" operator="containsText" text="RIESGO MODERADO">
      <formula>NOT(ISERROR(SEARCH("RIESGO MODERADO",BL25)))</formula>
    </cfRule>
    <cfRule type="containsText" dxfId="115" priority="72" operator="containsText" text="RIESGO BAJO">
      <formula>NOT(ISERROR(SEARCH("RIESGO BAJO",BL25)))</formula>
    </cfRule>
  </conditionalFormatting>
  <conditionalFormatting sqref="BL29">
    <cfRule type="containsText" dxfId="114" priority="65" operator="containsText" text="RIESGO MODERADO">
      <formula>NOT(ISERROR(SEARCH("RIESGO MODERADO",BL29)))</formula>
    </cfRule>
    <cfRule type="containsText" dxfId="113" priority="64" operator="containsText" text="RIESGO BAJO">
      <formula>NOT(ISERROR(SEARCH("RIESGO BAJO",BL29)))</formula>
    </cfRule>
    <cfRule type="containsText" dxfId="112" priority="66" operator="containsText" text="RIESGO ALTO">
      <formula>NOT(ISERROR(SEARCH("RIESGO ALTO",BL29)))</formula>
    </cfRule>
    <cfRule type="containsText" dxfId="111" priority="67" operator="containsText" text="RIESGO EXTREMO">
      <formula>NOT(ISERROR(SEARCH("RIESGO EXTREMO",BL29)))</formula>
    </cfRule>
  </conditionalFormatting>
  <conditionalFormatting sqref="BL33">
    <cfRule type="containsText" dxfId="110" priority="59" operator="containsText" text="RIESGO EXTREMO">
      <formula>NOT(ISERROR(SEARCH("RIESGO EXTREMO",BL33)))</formula>
    </cfRule>
    <cfRule type="containsText" dxfId="109" priority="57" operator="containsText" text="RIESGO MODERADO">
      <formula>NOT(ISERROR(SEARCH("RIESGO MODERADO",BL33)))</formula>
    </cfRule>
    <cfRule type="containsText" dxfId="108" priority="56" operator="containsText" text="RIESGO BAJO">
      <formula>NOT(ISERROR(SEARCH("RIESGO BAJO",BL33)))</formula>
    </cfRule>
    <cfRule type="containsText" dxfId="107" priority="58" operator="containsText" text="RIESGO ALTO">
      <formula>NOT(ISERROR(SEARCH("RIESGO ALTO",BL33)))</formula>
    </cfRule>
  </conditionalFormatting>
  <conditionalFormatting sqref="BL37">
    <cfRule type="containsText" dxfId="106" priority="50" operator="containsText" text="RIESGO ALTO">
      <formula>NOT(ISERROR(SEARCH("RIESGO ALTO",BL37)))</formula>
    </cfRule>
    <cfRule type="containsText" dxfId="105" priority="49" operator="containsText" text="RIESGO MODERADO">
      <formula>NOT(ISERROR(SEARCH("RIESGO MODERADO",BL37)))</formula>
    </cfRule>
    <cfRule type="containsText" dxfId="104" priority="48" operator="containsText" text="RIESGO BAJO">
      <formula>NOT(ISERROR(SEARCH("RIESGO BAJO",BL37)))</formula>
    </cfRule>
    <cfRule type="containsText" dxfId="103" priority="51" operator="containsText" text="RIESGO EXTREMO">
      <formula>NOT(ISERROR(SEARCH("RIESGO EXTREMO",BL37)))</formula>
    </cfRule>
  </conditionalFormatting>
  <conditionalFormatting sqref="BL41">
    <cfRule type="containsText" dxfId="102" priority="43" operator="containsText" text="RIESGO EXTREMO">
      <formula>NOT(ISERROR(SEARCH("RIESGO EXTREMO",BL41)))</formula>
    </cfRule>
    <cfRule type="containsText" dxfId="101" priority="42" operator="containsText" text="RIESGO ALTO">
      <formula>NOT(ISERROR(SEARCH("RIESGO ALTO",BL41)))</formula>
    </cfRule>
    <cfRule type="containsText" dxfId="100" priority="41" operator="containsText" text="RIESGO MODERADO">
      <formula>NOT(ISERROR(SEARCH("RIESGO MODERADO",BL41)))</formula>
    </cfRule>
    <cfRule type="containsText" dxfId="99" priority="40" operator="containsText" text="RIESGO BAJO">
      <formula>NOT(ISERROR(SEARCH("RIESGO BAJO",BL41)))</formula>
    </cfRule>
  </conditionalFormatting>
  <conditionalFormatting sqref="BL45">
    <cfRule type="containsText" dxfId="98" priority="35" operator="containsText" text="RIESGO EXTREMO">
      <formula>NOT(ISERROR(SEARCH("RIESGO EXTREMO",BL45)))</formula>
    </cfRule>
    <cfRule type="containsText" dxfId="97" priority="33" operator="containsText" text="RIESGO MODERADO">
      <formula>NOT(ISERROR(SEARCH("RIESGO MODERADO",BL45)))</formula>
    </cfRule>
    <cfRule type="containsText" dxfId="96" priority="32" operator="containsText" text="RIESGO BAJO">
      <formula>NOT(ISERROR(SEARCH("RIESGO BAJO",BL45)))</formula>
    </cfRule>
    <cfRule type="containsText" dxfId="95" priority="34" operator="containsText" text="RIESGO ALTO">
      <formula>NOT(ISERROR(SEARCH("RIESGO ALTO",BL45)))</formula>
    </cfRule>
  </conditionalFormatting>
  <dataValidations count="1">
    <dataValidation type="list" allowBlank="1" showInputMessage="1" showErrorMessage="1" sqref="G17:G48" xr:uid="{368A0815-2437-4FE8-B0C2-300BA0D17CF8}">
      <formula1>INDIRECT(F17)</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620C-2213-4EA4-8BC5-30CE6B207C74}">
  <dimension ref="A1:BQ135"/>
  <sheetViews>
    <sheetView showGridLines="0" zoomScale="66" zoomScaleNormal="66" workbookViewId="0"/>
  </sheetViews>
  <sheetFormatPr baseColWidth="10" defaultColWidth="11.453125" defaultRowHeight="14.5" customHeight="1" zeroHeight="1" x14ac:dyDescent="0.35"/>
  <cols>
    <col min="1" max="1" width="21.7265625" style="198" customWidth="1"/>
    <col min="2" max="2" width="48" style="198" customWidth="1"/>
    <col min="3" max="3" width="22.7265625" style="198" customWidth="1"/>
    <col min="4" max="4" width="22.26953125" style="198" customWidth="1"/>
    <col min="5" max="5" width="59.54296875" style="198" customWidth="1"/>
    <col min="6" max="6" width="48.1796875" style="198" customWidth="1"/>
    <col min="7" max="9" width="19" style="198" customWidth="1"/>
    <col min="10" max="10" width="21.7265625" style="198" customWidth="1"/>
    <col min="11" max="11" width="42" style="198" customWidth="1"/>
    <col min="12" max="12" width="71.81640625" style="198" customWidth="1"/>
    <col min="13" max="15" width="22.453125" style="198" customWidth="1"/>
    <col min="16" max="34" width="16.453125" style="198" customWidth="1"/>
    <col min="35" max="37" width="16.453125" style="198" hidden="1" customWidth="1"/>
    <col min="38" max="38" width="21.54296875" style="198" customWidth="1"/>
    <col min="39" max="39" width="37.81640625" style="198" customWidth="1"/>
    <col min="40" max="40" width="16.453125" style="198" hidden="1" customWidth="1"/>
    <col min="41" max="41" width="15" style="198" customWidth="1"/>
    <col min="42" max="44" width="18.453125" style="198" customWidth="1"/>
    <col min="45" max="45" width="27.26953125" style="198" hidden="1" customWidth="1"/>
    <col min="46" max="46" width="16" style="198" customWidth="1"/>
    <col min="47" max="47" width="71.7265625" style="198" customWidth="1"/>
    <col min="48" max="48" width="35.7265625" style="198" customWidth="1"/>
    <col min="49" max="49" width="46.453125" style="198" customWidth="1"/>
    <col min="50" max="50" width="55" style="198" customWidth="1"/>
    <col min="51" max="51" width="26.1796875" style="198" customWidth="1"/>
    <col min="52" max="52" width="19.453125" style="198" customWidth="1"/>
    <col min="53" max="53" width="19.81640625" style="198" customWidth="1"/>
    <col min="54" max="54" width="16.1796875" style="198" customWidth="1"/>
    <col min="55" max="55" width="17.1796875" style="198" hidden="1" customWidth="1"/>
    <col min="56" max="57" width="13.1796875" style="198" hidden="1" customWidth="1"/>
    <col min="58" max="60" width="15" style="198" customWidth="1"/>
    <col min="61" max="61" width="16.26953125" style="198" customWidth="1"/>
    <col min="62" max="62" width="15" style="198" hidden="1" customWidth="1"/>
    <col min="63" max="63" width="15" style="198" customWidth="1"/>
    <col min="64" max="64" width="20.54296875" style="198" customWidth="1"/>
    <col min="65" max="69" width="40.54296875" style="198" customWidth="1"/>
    <col min="70" max="70" width="4.7265625" style="198" customWidth="1"/>
    <col min="71" max="16384" width="11.453125" style="198"/>
  </cols>
  <sheetData>
    <row r="1" spans="1:69" s="135" customFormat="1" ht="13.5" x14ac:dyDescent="0.3">
      <c r="B1" s="136"/>
      <c r="C1" s="137"/>
      <c r="D1" s="137"/>
      <c r="E1" s="137"/>
      <c r="F1" s="137"/>
    </row>
    <row r="2" spans="1:69" s="135" customFormat="1" ht="14.15" customHeight="1" x14ac:dyDescent="0.3"/>
    <row r="3" spans="1:69" s="135" customFormat="1" ht="14.15" customHeight="1" x14ac:dyDescent="0.3"/>
    <row r="4" spans="1:69" s="135" customFormat="1" ht="27.65" customHeight="1" x14ac:dyDescent="0.3"/>
    <row r="5" spans="1:69" s="135" customFormat="1" ht="27.65" customHeight="1" x14ac:dyDescent="0.3">
      <c r="B5" s="592" t="s">
        <v>7</v>
      </c>
      <c r="C5" s="592"/>
      <c r="D5" s="592"/>
      <c r="E5" s="592"/>
      <c r="F5" s="592"/>
      <c r="G5" s="592"/>
      <c r="H5" s="592"/>
    </row>
    <row r="6" spans="1:69" s="135" customFormat="1" ht="27.65" customHeight="1" x14ac:dyDescent="0.3">
      <c r="B6" s="210" t="s">
        <v>8</v>
      </c>
      <c r="C6" s="593" t="s">
        <v>9</v>
      </c>
      <c r="D6" s="593"/>
      <c r="E6" s="593"/>
      <c r="F6" s="593"/>
      <c r="G6" s="593"/>
      <c r="H6" s="593"/>
    </row>
    <row r="7" spans="1:69" s="135" customFormat="1" ht="27.65" customHeight="1" x14ac:dyDescent="0.3">
      <c r="B7" s="210" t="s">
        <v>10</v>
      </c>
      <c r="C7" s="593" t="s">
        <v>11</v>
      </c>
      <c r="D7" s="593"/>
      <c r="E7" s="593"/>
      <c r="F7" s="593"/>
      <c r="G7" s="593"/>
      <c r="H7" s="593"/>
    </row>
    <row r="8" spans="1:69" s="135" customFormat="1" ht="27.65" customHeight="1" x14ac:dyDescent="0.3">
      <c r="B8" s="210" t="s">
        <v>12</v>
      </c>
      <c r="C8" s="592" t="s">
        <v>13</v>
      </c>
      <c r="D8" s="592"/>
      <c r="E8" s="592" t="s">
        <v>14</v>
      </c>
      <c r="F8" s="592"/>
      <c r="G8" s="592" t="s">
        <v>15</v>
      </c>
      <c r="H8" s="592"/>
    </row>
    <row r="9" spans="1:69" s="135" customFormat="1" ht="27.65" customHeight="1" x14ac:dyDescent="0.3">
      <c r="B9" s="209" t="s">
        <v>462</v>
      </c>
      <c r="C9" s="583" t="s">
        <v>463</v>
      </c>
      <c r="D9" s="583"/>
      <c r="E9" s="583">
        <v>1</v>
      </c>
      <c r="F9" s="583"/>
      <c r="G9" s="583" t="s">
        <v>464</v>
      </c>
      <c r="H9" s="583"/>
    </row>
    <row r="10" spans="1:69" s="138" customFormat="1" thickBot="1" x14ac:dyDescent="0.35">
      <c r="B10" s="139"/>
      <c r="C10" s="140"/>
      <c r="D10" s="140"/>
      <c r="E10" s="140"/>
      <c r="AO10" s="140"/>
      <c r="AV10" s="141"/>
      <c r="BC10" s="140"/>
      <c r="BD10" s="140"/>
      <c r="BE10" s="140"/>
      <c r="BL10" s="142"/>
      <c r="BM10" s="143"/>
    </row>
    <row r="11" spans="1:69" s="138" customFormat="1" ht="62" thickBot="1" x14ac:dyDescent="0.35">
      <c r="A11" s="144"/>
      <c r="B11" s="584" t="s">
        <v>16</v>
      </c>
      <c r="C11" s="585"/>
      <c r="D11" s="585"/>
      <c r="E11" s="585"/>
      <c r="F11" s="585"/>
      <c r="G11" s="585"/>
      <c r="H11" s="585"/>
      <c r="I11" s="585"/>
      <c r="J11" s="585"/>
      <c r="K11" s="585"/>
      <c r="L11" s="586"/>
      <c r="BC11" s="145"/>
    </row>
    <row r="12" spans="1:69" s="146" customFormat="1" ht="15" thickBot="1" x14ac:dyDescent="0.4">
      <c r="G12" s="147"/>
      <c r="H12" s="147"/>
      <c r="I12" s="147"/>
      <c r="J12" s="147"/>
    </row>
    <row r="13" spans="1:69" s="148" customFormat="1" ht="56.65" customHeight="1" thickBot="1" x14ac:dyDescent="0.4">
      <c r="A13" s="587" t="s">
        <v>17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L13" s="589" t="s">
        <v>18</v>
      </c>
      <c r="AM13" s="590"/>
      <c r="AN13" s="590"/>
      <c r="AO13" s="590"/>
      <c r="AP13" s="590"/>
      <c r="AQ13" s="590"/>
      <c r="AR13" s="590"/>
      <c r="AS13" s="590"/>
      <c r="AT13" s="591"/>
      <c r="AU13" s="566" t="s">
        <v>19</v>
      </c>
      <c r="AV13" s="566"/>
      <c r="AW13" s="566"/>
      <c r="AX13" s="566"/>
      <c r="AY13" s="566"/>
      <c r="AZ13" s="566"/>
      <c r="BA13" s="566"/>
      <c r="BB13" s="567"/>
      <c r="BC13" s="149"/>
      <c r="BD13" s="149"/>
      <c r="BE13" s="150"/>
      <c r="BF13" s="570" t="s">
        <v>20</v>
      </c>
      <c r="BG13" s="571"/>
      <c r="BH13" s="571"/>
      <c r="BI13" s="571"/>
      <c r="BJ13" s="571"/>
      <c r="BK13" s="571"/>
      <c r="BL13" s="572"/>
      <c r="BM13" s="576" t="s">
        <v>21</v>
      </c>
      <c r="BN13" s="577"/>
      <c r="BO13" s="577"/>
      <c r="BP13" s="577"/>
      <c r="BQ13" s="577"/>
    </row>
    <row r="14" spans="1:69" s="148" customFormat="1" ht="56.65" customHeight="1" thickBot="1" x14ac:dyDescent="0.4">
      <c r="A14" s="152"/>
      <c r="B14" s="152"/>
      <c r="C14" s="152"/>
      <c r="D14" s="152"/>
      <c r="E14" s="152"/>
      <c r="F14" s="152"/>
      <c r="G14" s="152"/>
      <c r="H14" s="152"/>
      <c r="I14" s="152"/>
      <c r="J14" s="152"/>
      <c r="K14" s="152"/>
      <c r="L14" s="152"/>
      <c r="M14" s="580" t="s">
        <v>22</v>
      </c>
      <c r="N14" s="580"/>
      <c r="O14" s="580"/>
      <c r="P14" s="581" t="s">
        <v>23</v>
      </c>
      <c r="Q14" s="581"/>
      <c r="R14" s="581"/>
      <c r="S14" s="581"/>
      <c r="T14" s="581"/>
      <c r="U14" s="581"/>
      <c r="V14" s="581"/>
      <c r="W14" s="581"/>
      <c r="X14" s="581"/>
      <c r="Y14" s="581"/>
      <c r="Z14" s="581"/>
      <c r="AA14" s="581"/>
      <c r="AB14" s="581"/>
      <c r="AC14" s="581"/>
      <c r="AD14" s="581"/>
      <c r="AE14" s="581"/>
      <c r="AF14" s="581"/>
      <c r="AG14" s="581"/>
      <c r="AH14" s="581"/>
      <c r="AI14" s="581"/>
      <c r="AJ14" s="581"/>
      <c r="AK14" s="582"/>
      <c r="AL14" s="153"/>
      <c r="AM14" s="153"/>
      <c r="AN14" s="153"/>
      <c r="AO14" s="153"/>
      <c r="AP14" s="153"/>
      <c r="AQ14" s="151"/>
      <c r="AR14" s="151"/>
      <c r="AS14" s="153"/>
      <c r="AT14" s="153"/>
      <c r="AU14" s="568"/>
      <c r="AV14" s="568"/>
      <c r="AW14" s="568"/>
      <c r="AX14" s="568"/>
      <c r="AY14" s="568"/>
      <c r="AZ14" s="568"/>
      <c r="BA14" s="568"/>
      <c r="BB14" s="569"/>
      <c r="BC14" s="154"/>
      <c r="BD14" s="154"/>
      <c r="BE14" s="155"/>
      <c r="BF14" s="573"/>
      <c r="BG14" s="574"/>
      <c r="BH14" s="574"/>
      <c r="BI14" s="574"/>
      <c r="BJ14" s="574"/>
      <c r="BK14" s="574"/>
      <c r="BL14" s="575"/>
      <c r="BM14" s="578"/>
      <c r="BN14" s="579"/>
      <c r="BO14" s="579"/>
      <c r="BP14" s="579"/>
      <c r="BQ14" s="579"/>
    </row>
    <row r="15" spans="1:69" s="170" customFormat="1" ht="93.65" customHeight="1" x14ac:dyDescent="0.35">
      <c r="A15" s="156" t="s">
        <v>24</v>
      </c>
      <c r="B15" s="157" t="s">
        <v>25</v>
      </c>
      <c r="C15" s="157" t="s">
        <v>0</v>
      </c>
      <c r="D15" s="157" t="s">
        <v>27</v>
      </c>
      <c r="E15" s="157" t="s">
        <v>28</v>
      </c>
      <c r="F15" s="157" t="s">
        <v>29</v>
      </c>
      <c r="G15" s="157" t="s">
        <v>30</v>
      </c>
      <c r="H15" s="157" t="s">
        <v>31</v>
      </c>
      <c r="I15" s="157" t="s">
        <v>32</v>
      </c>
      <c r="J15" s="157" t="s">
        <v>33</v>
      </c>
      <c r="K15" s="157" t="s">
        <v>34</v>
      </c>
      <c r="L15" s="157" t="s">
        <v>35</v>
      </c>
      <c r="M15" s="158" t="s">
        <v>36</v>
      </c>
      <c r="N15" s="159" t="s">
        <v>37</v>
      </c>
      <c r="O15" s="159" t="s">
        <v>38</v>
      </c>
      <c r="P15" s="160" t="s">
        <v>39</v>
      </c>
      <c r="Q15" s="160" t="s">
        <v>40</v>
      </c>
      <c r="R15" s="160" t="s">
        <v>41</v>
      </c>
      <c r="S15" s="160" t="s">
        <v>42</v>
      </c>
      <c r="T15" s="160" t="s">
        <v>43</v>
      </c>
      <c r="U15" s="160" t="s">
        <v>44</v>
      </c>
      <c r="V15" s="160" t="s">
        <v>45</v>
      </c>
      <c r="W15" s="160" t="s">
        <v>46</v>
      </c>
      <c r="X15" s="160" t="s">
        <v>47</v>
      </c>
      <c r="Y15" s="160" t="s">
        <v>48</v>
      </c>
      <c r="Z15" s="160" t="s">
        <v>49</v>
      </c>
      <c r="AA15" s="160" t="s">
        <v>50</v>
      </c>
      <c r="AB15" s="160" t="s">
        <v>51</v>
      </c>
      <c r="AC15" s="160" t="s">
        <v>52</v>
      </c>
      <c r="AD15" s="160" t="s">
        <v>53</v>
      </c>
      <c r="AE15" s="160" t="s">
        <v>54</v>
      </c>
      <c r="AF15" s="160" t="s">
        <v>55</v>
      </c>
      <c r="AG15" s="160" t="s">
        <v>56</v>
      </c>
      <c r="AH15" s="160" t="s">
        <v>57</v>
      </c>
      <c r="AI15" s="649" t="s">
        <v>473</v>
      </c>
      <c r="AJ15" s="650"/>
      <c r="AK15" s="651"/>
      <c r="AL15" s="161" t="s">
        <v>61</v>
      </c>
      <c r="AM15" s="161" t="s">
        <v>62</v>
      </c>
      <c r="AN15" s="161" t="s">
        <v>63</v>
      </c>
      <c r="AO15" s="652" t="s">
        <v>474</v>
      </c>
      <c r="AP15" s="652"/>
      <c r="AQ15" s="652" t="s">
        <v>475</v>
      </c>
      <c r="AR15" s="652"/>
      <c r="AS15" s="161" t="s">
        <v>68</v>
      </c>
      <c r="AT15" s="161" t="s">
        <v>69</v>
      </c>
      <c r="AU15" s="162" t="s">
        <v>70</v>
      </c>
      <c r="AV15" s="163" t="s">
        <v>71</v>
      </c>
      <c r="AW15" s="163" t="s">
        <v>72</v>
      </c>
      <c r="AX15" s="163" t="s">
        <v>73</v>
      </c>
      <c r="AY15" s="163" t="s">
        <v>74</v>
      </c>
      <c r="AZ15" s="163" t="s">
        <v>75</v>
      </c>
      <c r="BA15" s="163" t="s">
        <v>76</v>
      </c>
      <c r="BB15" s="163" t="s">
        <v>77</v>
      </c>
      <c r="BC15" s="164" t="s">
        <v>78</v>
      </c>
      <c r="BD15" s="164" t="s">
        <v>79</v>
      </c>
      <c r="BE15" s="165" t="s">
        <v>80</v>
      </c>
      <c r="BF15" s="653" t="s">
        <v>474</v>
      </c>
      <c r="BG15" s="654"/>
      <c r="BH15" s="654" t="s">
        <v>475</v>
      </c>
      <c r="BI15" s="654"/>
      <c r="BJ15" s="161" t="s">
        <v>82</v>
      </c>
      <c r="BK15" s="161" t="s">
        <v>83</v>
      </c>
      <c r="BL15" s="166" t="s">
        <v>84</v>
      </c>
      <c r="BM15" s="167" t="s">
        <v>85</v>
      </c>
      <c r="BN15" s="168" t="s">
        <v>86</v>
      </c>
      <c r="BO15" s="168" t="s">
        <v>87</v>
      </c>
      <c r="BP15" s="168" t="s">
        <v>88</v>
      </c>
      <c r="BQ15" s="169" t="s">
        <v>89</v>
      </c>
    </row>
    <row r="16" spans="1:69" s="170" customFormat="1" ht="13.15" customHeight="1" thickBot="1" x14ac:dyDescent="0.4">
      <c r="A16" s="171"/>
      <c r="B16" s="172"/>
      <c r="C16" s="172"/>
      <c r="D16" s="172"/>
      <c r="E16" s="172"/>
      <c r="F16" s="172"/>
      <c r="G16" s="172"/>
      <c r="H16" s="172"/>
      <c r="I16" s="172"/>
      <c r="J16" s="172"/>
      <c r="K16" s="172"/>
      <c r="L16" s="172"/>
      <c r="M16" s="158"/>
      <c r="N16" s="159"/>
      <c r="O16" s="159"/>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73"/>
      <c r="AM16" s="173"/>
      <c r="AN16" s="173"/>
      <c r="AO16" s="174"/>
      <c r="AP16" s="175"/>
      <c r="AQ16" s="174"/>
      <c r="AR16" s="175"/>
      <c r="AS16" s="173"/>
      <c r="AT16" s="173"/>
      <c r="AU16" s="176"/>
      <c r="AV16" s="177"/>
      <c r="AW16" s="177"/>
      <c r="AX16" s="177"/>
      <c r="AY16" s="177"/>
      <c r="AZ16" s="177"/>
      <c r="BA16" s="177"/>
      <c r="BB16" s="177"/>
      <c r="BC16" s="164"/>
      <c r="BD16" s="164"/>
      <c r="BE16" s="165"/>
      <c r="BF16" s="178"/>
      <c r="BG16" s="179"/>
      <c r="BH16" s="180"/>
      <c r="BI16" s="179"/>
      <c r="BJ16" s="173"/>
      <c r="BK16" s="173"/>
      <c r="BL16" s="181"/>
      <c r="BM16" s="182"/>
      <c r="BN16" s="183"/>
      <c r="BO16" s="183"/>
      <c r="BP16" s="183"/>
      <c r="BQ16" s="184"/>
    </row>
    <row r="17" spans="1:69" s="138" customFormat="1" ht="167.5" customHeight="1" thickBot="1" x14ac:dyDescent="0.35">
      <c r="A17" s="471">
        <v>1</v>
      </c>
      <c r="B17" s="474" t="s">
        <v>139</v>
      </c>
      <c r="C17" s="477" t="s">
        <v>140</v>
      </c>
      <c r="D17" s="478" t="s">
        <v>141</v>
      </c>
      <c r="E17" s="477" t="s">
        <v>5</v>
      </c>
      <c r="F17" s="462" t="s">
        <v>93</v>
      </c>
      <c r="G17" s="462" t="s">
        <v>94</v>
      </c>
      <c r="H17" s="481" t="s">
        <v>142</v>
      </c>
      <c r="I17" s="481" t="s">
        <v>143</v>
      </c>
      <c r="J17" s="481" t="s">
        <v>144</v>
      </c>
      <c r="K17" s="484" t="str">
        <f>CONCATENATE(H17," ",I17," ",J17)</f>
        <v>Posibilidad de afectación operacional y reputacional por incumplimiento en la ejecución de las actividades contenidas en el Plan de Auditorías y Seguimientos aprobado para la vigencia, debido a deficiencias en la Planeación anual y de las actividades individuales</v>
      </c>
      <c r="L17" s="462" t="s">
        <v>98</v>
      </c>
      <c r="M17" s="462" t="s">
        <v>99</v>
      </c>
      <c r="N17" s="462" t="s">
        <v>116</v>
      </c>
      <c r="O17" s="462" t="s">
        <v>100</v>
      </c>
      <c r="P17" s="462"/>
      <c r="Q17" s="462"/>
      <c r="R17" s="462"/>
      <c r="S17" s="462"/>
      <c r="T17" s="462"/>
      <c r="U17" s="462"/>
      <c r="V17" s="462"/>
      <c r="W17" s="462"/>
      <c r="X17" s="462"/>
      <c r="Y17" s="462"/>
      <c r="Z17" s="462"/>
      <c r="AA17" s="462"/>
      <c r="AB17" s="462"/>
      <c r="AC17" s="462"/>
      <c r="AD17" s="462"/>
      <c r="AE17" s="462"/>
      <c r="AF17" s="462"/>
      <c r="AG17" s="462"/>
      <c r="AH17" s="462"/>
      <c r="AI17" s="465">
        <f>COUNTIF(P17:AH20,"Si")</f>
        <v>0</v>
      </c>
      <c r="AJ17" s="468">
        <f>IF((COUNTIF(O17:AH20,"Si"))&lt;=0,0,(IF((COUNTIF(O17:AH20,"Si"))&lt;=5,3,(IF(COUNTIF(O17:AH20,"Si")&lt;=11,4,5)))))</f>
        <v>0</v>
      </c>
      <c r="AK17" s="468">
        <f>IF((COUNTIF(O17:AH20,"Si"))&lt;=0,0,(IF((COUNTIF(O17:AH20,"Si"))&lt;=5,"MODERADO",(IF(COUNTIF(O17:AH20,"Si")&lt;=11,"ALTO","EXTREMO")))))</f>
        <v>0</v>
      </c>
      <c r="AL17" s="465">
        <v>30</v>
      </c>
      <c r="AM17" s="465"/>
      <c r="AN17" s="465" t="str">
        <f t="shared" ref="AN17" si="0">IF(AM17="Rara vez",1,(IF(AM17="Improbable",2,(IF(AM17="Posible",3,IF(AM17="Probable",4,IF(AM17="Seguro",5,"Revisar")))))))</f>
        <v>Revisar</v>
      </c>
      <c r="AO17" s="452">
        <f t="shared" ref="AO17" si="1">IF(E17="Corrupción",AN17,IF(AL17&lt;=2,1,IF(AL17&lt;=24,2,IF(AL17&lt;=500,3,IF(AL17&lt;=5000,4,IF(AL17&gt;5000,5,"Revisar"))))))</f>
        <v>3</v>
      </c>
      <c r="AP17" s="452" t="str">
        <f t="shared" ref="AP17" si="2">IF(E17="Corrupción",(IF(AO17=1,"Rara Vez",IF(AO17=2,"Improbable",IF(AO17=3,"Posible",IF(AO17=4,"Probable",IF(AO17=5,"Seguro","Revisar")))))),IF(AO17=1,"Muy Baja",IF(AO17=2,"Baja",IF(AO17=3,"Media",IF(AO17=4,"Alta","Muy Alta")))))</f>
        <v>Media</v>
      </c>
      <c r="AQ17" s="452">
        <f>IF(E17="Corrupción",AJ17,(ROUND(((VLOOKUP(M17,Datos!$B$25:$C$29,2,FALSE)*Datos!$B$32)+(VLOOKUP(N17,Datos!$B$25:$C$29,2,FALSE)*Datos!$C$32)+(VLOOKUP(O17,Datos!$B$25:$C$29,2,FALSE)*Datos!$D$32))*5,0)))</f>
        <v>2</v>
      </c>
      <c r="AR17" s="440" t="str">
        <f>IF(AQ17=1,"Insignificante",IF(AQ17=2,"Menor",IF(AQ17=3,"Moderado",IF(AQ17=4,"Mayor","Catastrófico"))))</f>
        <v>Menor</v>
      </c>
      <c r="AS17" s="443">
        <f>_xlfn.NUMBERVALUE(CONCATENATE(AO17,AQ17),"##")</f>
        <v>32</v>
      </c>
      <c r="AT17" s="446" t="str">
        <f>VLOOKUP(AS17,Datos!$I$37:$J$61,2,FALSE)</f>
        <v>MODERADO</v>
      </c>
      <c r="AU17" s="186" t="s">
        <v>145</v>
      </c>
      <c r="AV17" s="187" t="s">
        <v>146</v>
      </c>
      <c r="AW17" s="187" t="s">
        <v>147</v>
      </c>
      <c r="AX17" s="188" t="s">
        <v>104</v>
      </c>
      <c r="AY17" s="188" t="s">
        <v>105</v>
      </c>
      <c r="AZ17" s="188" t="s">
        <v>106</v>
      </c>
      <c r="BA17" s="188" t="s">
        <v>148</v>
      </c>
      <c r="BB17" s="185" t="s">
        <v>108</v>
      </c>
      <c r="BC17" s="145">
        <f>IF(AX17=Datos!$C$63,Datos!$C$73,IF(AX17=Datos!$C$64,Datos!$C$74,IF(AX17=Datos!$C$65,Datos!$C$75,"Revisar")))+IF(AY17=Datos!$D$63,Datos!$D$73,IF(AY17=Datos!$D$64,Datos!$D$74,"Revisar"))+IF(AZ17=Datos!$E$63,Datos!$E$73,IF(AZ17=Datos!$E$64,Datos!$E$74,"Revisar"))+IF(BB17=Datos!$G$63,Datos!$G$73,IF(BB17=Datos!$G$64,Datos!$G$74,IF(BB17=Datos!$G$65,Datos!$G$75,"Revisar")))</f>
        <v>0.65</v>
      </c>
      <c r="BD17" s="145">
        <f>IF(AX17=Datos!$C$65,BC17,0)</f>
        <v>0</v>
      </c>
      <c r="BE17" s="145">
        <f>IF(OR(AX17=Datos!$C$63,AX17=Datos!$C$64),BC17,0)</f>
        <v>0.65</v>
      </c>
      <c r="BF17" s="449">
        <f>IF(ROUND(AO17-SUM(BE17:BE20),0)&lt;=0,1,ROUND(AO17-SUM(BE17:BE20),0))</f>
        <v>2</v>
      </c>
      <c r="BG17" s="452" t="str">
        <f>IF(E17="Corrupción",(IF(BF17=1,"Rara Vez",IF(BF17=2,"Improbable",IF(BF17=3,"Posible",IF(BF17=4,"Probable","Seguro"))))),IF(BF17=1,"Muy Baja",IF(BF17=2,"Baja",IF(BF17=3,"Media",IF(BF17=4,"Alta","Muy Alta")))))</f>
        <v>Baja</v>
      </c>
      <c r="BH17" s="449">
        <f>ROUND(AQ17-SUM(BD17:BD20),0)</f>
        <v>2</v>
      </c>
      <c r="BI17" s="449" t="str">
        <f>IF(BH17=1,"Insignificante",IF(BH17=2,"Menor",IF(BH17=3,"Moderado",IF(BH17=4,"Mayor","Catastrófico"))))</f>
        <v>Menor</v>
      </c>
      <c r="BJ17" s="453">
        <f>_xlfn.NUMBERVALUE(CONCATENATE(BF17,BH17),"##")</f>
        <v>22</v>
      </c>
      <c r="BK17" s="456" t="str">
        <f>+VLOOKUP(BJ17,Datos!$I$37:$J$65,2,FALSE)</f>
        <v>MODERADO</v>
      </c>
      <c r="BL17" s="459" t="s">
        <v>109</v>
      </c>
      <c r="BM17" s="189" t="s">
        <v>149</v>
      </c>
      <c r="BN17" s="185" t="s">
        <v>146</v>
      </c>
      <c r="BO17" s="222">
        <v>45870</v>
      </c>
      <c r="BP17" s="222">
        <v>45992</v>
      </c>
      <c r="BQ17" s="233" t="s">
        <v>150</v>
      </c>
    </row>
    <row r="18" spans="1:69" ht="15.65" customHeight="1" thickBot="1" x14ac:dyDescent="0.4">
      <c r="A18" s="472"/>
      <c r="B18" s="475"/>
      <c r="C18" s="460"/>
      <c r="D18" s="479"/>
      <c r="E18" s="460"/>
      <c r="F18" s="463"/>
      <c r="G18" s="463"/>
      <c r="H18" s="482"/>
      <c r="I18" s="482"/>
      <c r="J18" s="482"/>
      <c r="K18" s="485"/>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6"/>
      <c r="AJ18" s="469"/>
      <c r="AK18" s="469"/>
      <c r="AL18" s="466"/>
      <c r="AM18" s="466"/>
      <c r="AN18" s="466"/>
      <c r="AO18" s="450"/>
      <c r="AP18" s="450"/>
      <c r="AQ18" s="450"/>
      <c r="AR18" s="441"/>
      <c r="AS18" s="444"/>
      <c r="AT18" s="447"/>
      <c r="AU18" s="192"/>
      <c r="AV18" s="193"/>
      <c r="AW18" s="193"/>
      <c r="AX18" s="188"/>
      <c r="AY18" s="188"/>
      <c r="AZ18" s="188"/>
      <c r="BA18" s="188"/>
      <c r="BB18" s="185"/>
      <c r="BC18" s="195" t="e">
        <f>IF(AX18=Datos!$C$63,Datos!$C$73,IF(AX18=Datos!$C$64,Datos!$C$74,IF(AX18=Datos!$C$65,Datos!$C$75,"Revisar")))+IF(AY18=Datos!$D$63,Datos!$D$73,IF(AY18=Datos!$D$64,Datos!$D$74,"Revisar"))+IF(AZ18=Datos!$E$63,Datos!$E$73,IF(AZ18=Datos!$E$64,Datos!$E$74,"Revisar"))+IF(BB18=Datos!$G$63,Datos!$G$73,IF(BB18=Datos!$G$64,Datos!$G$74,IF(BB18=Datos!$G$65,Datos!$G$75,"Revisar")))</f>
        <v>#VALUE!</v>
      </c>
      <c r="BD18" s="195">
        <f>IF(AX18=Datos!$C$65,BC18,0)</f>
        <v>0</v>
      </c>
      <c r="BE18" s="195">
        <f>IF(OR(AX18=Datos!$C$63,AX18=Datos!$C$64),BC18,0)</f>
        <v>0</v>
      </c>
      <c r="BF18" s="450"/>
      <c r="BG18" s="450"/>
      <c r="BH18" s="450"/>
      <c r="BI18" s="450"/>
      <c r="BJ18" s="454"/>
      <c r="BK18" s="457"/>
      <c r="BL18" s="460"/>
      <c r="BM18" s="196"/>
      <c r="BN18" s="191"/>
      <c r="BO18" s="191"/>
      <c r="BP18" s="191"/>
      <c r="BQ18" s="197"/>
    </row>
    <row r="19" spans="1:69" ht="43.5" customHeight="1" x14ac:dyDescent="0.35">
      <c r="A19" s="472"/>
      <c r="B19" s="475"/>
      <c r="C19" s="460"/>
      <c r="D19" s="479"/>
      <c r="E19" s="460"/>
      <c r="F19" s="463"/>
      <c r="G19" s="463"/>
      <c r="H19" s="482"/>
      <c r="I19" s="482"/>
      <c r="J19" s="482"/>
      <c r="K19" s="485"/>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6"/>
      <c r="AJ19" s="469"/>
      <c r="AK19" s="469"/>
      <c r="AL19" s="466"/>
      <c r="AM19" s="466"/>
      <c r="AN19" s="466"/>
      <c r="AO19" s="450"/>
      <c r="AP19" s="450"/>
      <c r="AQ19" s="450"/>
      <c r="AR19" s="441"/>
      <c r="AS19" s="444"/>
      <c r="AT19" s="447"/>
      <c r="AU19" s="199"/>
      <c r="AV19" s="193"/>
      <c r="AW19" s="193"/>
      <c r="AX19" s="188"/>
      <c r="AY19" s="188"/>
      <c r="AZ19" s="188"/>
      <c r="BA19" s="188"/>
      <c r="BB19" s="185"/>
      <c r="BC19" s="195" t="e">
        <f>IF(AX19=Datos!$C$63,Datos!$C$73,IF(AX19=Datos!$C$64,Datos!$C$74,IF(AX19=Datos!$C$65,Datos!$C$75,"Revisar")))+IF(AY19=Datos!$D$63,Datos!$D$73,IF(AY19=Datos!$D$64,Datos!$D$74,"Revisar"))+IF(AZ19=Datos!$E$63,Datos!$E$73,IF(AZ19=Datos!$E$64,Datos!$E$74,"Revisar"))+IF(BB19=Datos!$G$63,Datos!$G$73,IF(BB19=Datos!$G$64,Datos!$G$74,IF(BB19=Datos!$G$65,Datos!$G$75,"Revisar")))</f>
        <v>#VALUE!</v>
      </c>
      <c r="BD19" s="195">
        <f>IF(AX19=Datos!$C$65,BC19,0)</f>
        <v>0</v>
      </c>
      <c r="BE19" s="195">
        <f>IF(OR(AX19=Datos!$C$63,AX19=Datos!$C$64),BC19,0)</f>
        <v>0</v>
      </c>
      <c r="BF19" s="450"/>
      <c r="BG19" s="450"/>
      <c r="BH19" s="450"/>
      <c r="BI19" s="450"/>
      <c r="BJ19" s="454"/>
      <c r="BK19" s="457"/>
      <c r="BL19" s="460"/>
      <c r="BM19" s="200"/>
      <c r="BN19" s="200"/>
      <c r="BO19" s="200"/>
      <c r="BP19" s="200"/>
      <c r="BQ19" s="201"/>
    </row>
    <row r="20" spans="1:69" ht="140.25" customHeight="1" thickBot="1" x14ac:dyDescent="0.4">
      <c r="A20" s="511"/>
      <c r="B20" s="512"/>
      <c r="C20" s="501"/>
      <c r="D20" s="513"/>
      <c r="E20" s="501"/>
      <c r="F20" s="510"/>
      <c r="G20" s="510"/>
      <c r="H20" s="482"/>
      <c r="I20" s="482"/>
      <c r="J20" s="482"/>
      <c r="K20" s="514"/>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05"/>
      <c r="AJ20" s="506"/>
      <c r="AK20" s="506"/>
      <c r="AL20" s="505"/>
      <c r="AM20" s="505"/>
      <c r="AN20" s="505"/>
      <c r="AO20" s="507"/>
      <c r="AP20" s="507"/>
      <c r="AQ20" s="507"/>
      <c r="AR20" s="441"/>
      <c r="AS20" s="444"/>
      <c r="AT20" s="508"/>
      <c r="AU20" s="230"/>
      <c r="AV20" s="226"/>
      <c r="AW20" s="226"/>
      <c r="AX20" s="221"/>
      <c r="AY20" s="221"/>
      <c r="AZ20" s="221"/>
      <c r="BA20" s="221"/>
      <c r="BB20" s="220"/>
      <c r="BC20" s="211" t="e">
        <f>IF(AX20=Datos!$C$63,Datos!$C$73,IF(AX20=Datos!$C$64,Datos!$C$74,IF(AX20=Datos!$C$65,Datos!$C$75,"Revisar")))+IF(AY20=Datos!$D$63,Datos!$D$73,IF(AY20=Datos!$D$64,Datos!$D$74,"Revisar"))+IF(AZ20=Datos!$E$63,Datos!$E$73,IF(AZ20=Datos!$E$64,Datos!$E$74,"Revisar"))+IF(BB20=Datos!$G$63,Datos!$G$73,IF(BB20=Datos!$G$64,Datos!$G$74,IF(BB20=Datos!$G$65,Datos!$G$75,"Revisar")))</f>
        <v>#VALUE!</v>
      </c>
      <c r="BD20" s="211">
        <f>IF(AX20=Datos!$C$65,BC20,0)</f>
        <v>0</v>
      </c>
      <c r="BE20" s="211">
        <f>IF(OR(AX20=Datos!$C$63,AX20=Datos!$C$64),BC20,0)</f>
        <v>0</v>
      </c>
      <c r="BF20" s="507"/>
      <c r="BG20" s="507"/>
      <c r="BH20" s="507"/>
      <c r="BI20" s="507"/>
      <c r="BJ20" s="509"/>
      <c r="BK20" s="500"/>
      <c r="BL20" s="501"/>
      <c r="BM20" s="212"/>
      <c r="BN20" s="212"/>
      <c r="BO20" s="212"/>
      <c r="BP20" s="212"/>
      <c r="BQ20" s="213"/>
    </row>
    <row r="21" spans="1:69" s="138" customFormat="1" ht="206.15" customHeight="1" x14ac:dyDescent="0.3">
      <c r="A21" s="471">
        <v>2</v>
      </c>
      <c r="B21" s="474" t="s">
        <v>139</v>
      </c>
      <c r="C21" s="477" t="s">
        <v>140</v>
      </c>
      <c r="D21" s="478" t="s">
        <v>141</v>
      </c>
      <c r="E21" s="477" t="s">
        <v>2</v>
      </c>
      <c r="F21" s="462" t="s">
        <v>151</v>
      </c>
      <c r="G21" s="462" t="s">
        <v>152</v>
      </c>
      <c r="H21" s="462" t="s">
        <v>153</v>
      </c>
      <c r="I21" s="462" t="s">
        <v>154</v>
      </c>
      <c r="J21" s="462" t="s">
        <v>155</v>
      </c>
      <c r="K21" s="484" t="str">
        <f>CONCATENATE(H21," ",I21," ",J21)</f>
        <v>Posibilidad de recibir o solicitar dádiva o cualquier beneficio propio o de terceros en la elaboración de informes por omitir o adulterar información relevante frente a situaciones observadas en el desarrollo de las diferentes evaluaciones, auditorías y/o seguimientos establecidos en el Plan Anual de Auditorías y Seguimientos debido a la falta de ética profesional de los funcionarios y/o contratistas del GIT de Control Interno</v>
      </c>
      <c r="L21" s="462" t="s">
        <v>156</v>
      </c>
      <c r="M21" s="462"/>
      <c r="N21" s="462"/>
      <c r="O21" s="462"/>
      <c r="P21" s="462" t="s">
        <v>157</v>
      </c>
      <c r="Q21" s="462" t="s">
        <v>157</v>
      </c>
      <c r="R21" s="462" t="s">
        <v>158</v>
      </c>
      <c r="S21" s="462" t="s">
        <v>158</v>
      </c>
      <c r="T21" s="462" t="s">
        <v>157</v>
      </c>
      <c r="U21" s="462" t="s">
        <v>158</v>
      </c>
      <c r="V21" s="462" t="s">
        <v>158</v>
      </c>
      <c r="W21" s="462" t="s">
        <v>158</v>
      </c>
      <c r="X21" s="462" t="s">
        <v>158</v>
      </c>
      <c r="Y21" s="462" t="s">
        <v>157</v>
      </c>
      <c r="Z21" s="462" t="s">
        <v>157</v>
      </c>
      <c r="AA21" s="462" t="s">
        <v>157</v>
      </c>
      <c r="AB21" s="462" t="s">
        <v>158</v>
      </c>
      <c r="AC21" s="462" t="s">
        <v>157</v>
      </c>
      <c r="AD21" s="462" t="s">
        <v>157</v>
      </c>
      <c r="AE21" s="462" t="s">
        <v>158</v>
      </c>
      <c r="AF21" s="462" t="s">
        <v>158</v>
      </c>
      <c r="AG21" s="462" t="s">
        <v>158</v>
      </c>
      <c r="AH21" s="462" t="s">
        <v>158</v>
      </c>
      <c r="AI21" s="465">
        <f>COUNTIF(P21:AH24,"Si")</f>
        <v>8</v>
      </c>
      <c r="AJ21" s="468">
        <f>IF((COUNTIF(O21:AH24,"Si"))&lt;=0,0,(IF((COUNTIF(O21:AH24,"Si"))&lt;=5,3,(IF(COUNTIF(O21:AH24,"Si")&lt;=11,4,5)))))</f>
        <v>4</v>
      </c>
      <c r="AK21" s="468" t="str">
        <f>IF((COUNTIF(O21:AH24,"Si"))&lt;=0,0,(IF((COUNTIF(O21:AH24,"Si"))&lt;=5,"MODERADO",(IF(COUNTIF(O21:AH24,"Si")&lt;=11,"ALTO","EXTREMO")))))</f>
        <v>ALTO</v>
      </c>
      <c r="AL21" s="465"/>
      <c r="AM21" s="465" t="s">
        <v>159</v>
      </c>
      <c r="AN21" s="465">
        <f t="shared" ref="AN21" si="3">IF(AM21="Rara vez",1,(IF(AM21="Improbable",2,(IF(AM21="Posible",3,IF(AM21="Probable",4,IF(AM21="Seguro",5,"Revisar")))))))</f>
        <v>1</v>
      </c>
      <c r="AO21" s="452">
        <f t="shared" ref="AO21" si="4">IF(E21="Corrupción",AN21,IF(AL21&lt;=2,1,IF(AL21&lt;=24,2,IF(AL21&lt;=500,3,IF(AL21&lt;=5000,4,IF(AL21&gt;5000,5,"Revisar"))))))</f>
        <v>1</v>
      </c>
      <c r="AP21" s="452" t="str">
        <f t="shared" ref="AP21" si="5">IF(E21="Corrupción",(IF(AO21=1,"Rara Vez",IF(AO21=2,"Improbable",IF(AO21=3,"Posible",IF(AO21=4,"Probable",IF(AO21=5,"Seguro","Revisar")))))),IF(AO21=1,"Muy Baja",IF(AO21=2,"Baja",IF(AO21=3,"Media",IF(AO21=4,"Alta","Muy Alta")))))</f>
        <v>Rara Vez</v>
      </c>
      <c r="AQ21" s="452">
        <f>IF(E21="Corrupción",AJ21,(ROUND(((VLOOKUP(M21,Datos!$B$25:$C$29,2,FALSE)*Datos!$B$32)+(VLOOKUP(N21,Datos!$B$25:$C$29,2,FALSE)*Datos!$C$32)+(VLOOKUP(O21,Datos!$B$25:$C$29,2,FALSE)*Datos!$D$32))*5,0)))</f>
        <v>4</v>
      </c>
      <c r="AR21" s="452" t="str">
        <f>IF(AQ21=1,"Insignificante",IF(AQ21=2,"Menor",IF(AQ21=3,"Moderado",IF(AQ21=4,"Mayor","Catastrófico"))))</f>
        <v>Mayor</v>
      </c>
      <c r="AS21" s="497">
        <f>_xlfn.NUMBERVALUE(CONCATENATE(AO21,AQ21),"##")</f>
        <v>14</v>
      </c>
      <c r="AT21" s="446" t="str">
        <f>VLOOKUP(AS21,Datos!$I$37:$J$61,2,FALSE)</f>
        <v>ALTO</v>
      </c>
      <c r="AU21" s="186" t="s">
        <v>517</v>
      </c>
      <c r="AV21" s="187" t="s">
        <v>146</v>
      </c>
      <c r="AW21" s="187" t="s">
        <v>161</v>
      </c>
      <c r="AX21" s="188" t="s">
        <v>104</v>
      </c>
      <c r="AY21" s="188" t="s">
        <v>105</v>
      </c>
      <c r="AZ21" s="188" t="s">
        <v>106</v>
      </c>
      <c r="BA21" s="188" t="s">
        <v>138</v>
      </c>
      <c r="BB21" s="185" t="s">
        <v>108</v>
      </c>
      <c r="BC21" s="145">
        <f>IF(AX21=Datos!$C$63,Datos!$C$73,IF(AX21=Datos!$C$64,Datos!$C$74,IF(AX21=Datos!$C$65,Datos!$C$75,"Revisar")))+IF(AY21=Datos!$D$63,Datos!$D$73,IF(AY21=Datos!$D$64,Datos!$D$74,"Revisar"))+IF(AZ21=Datos!$E$63,Datos!$E$73,IF(AZ21=Datos!$E$64,Datos!$E$74,"Revisar"))+IF(BB21=Datos!$G$63,Datos!$G$73,IF(BB21=Datos!$G$64,Datos!$G$74,IF(BB21=Datos!$G$65,Datos!$G$75,"Revisar")))</f>
        <v>0.65</v>
      </c>
      <c r="BD21" s="145">
        <f>IF(AX21=Datos!$C$65,BC21,0)</f>
        <v>0</v>
      </c>
      <c r="BE21" s="145">
        <f>IF(OR(AX21=Datos!$C$63,AX21=Datos!$C$64),BC21,0)</f>
        <v>0.65</v>
      </c>
      <c r="BF21" s="452">
        <f>IF(ROUND(AO21-SUM(BE21:BE24),0)&lt;=0,1,ROUND(AO21-SUM(BE21:BE24),0))</f>
        <v>1</v>
      </c>
      <c r="BG21" s="452" t="str">
        <f>IF(E21="Corrupción",(IF(BF21=1,"Rara Vez",IF(BF21=2,"Improbable",IF(BF21=3,"Posible",IF(BF21=4,"Probable","Seguro"))))),IF(BF21=1,"Muy Baja",IF(BF21=2,"Baja",IF(BF21=3,"Media",IF(BF21=4,"Alta","Muy Alta")))))</f>
        <v>Rara Vez</v>
      </c>
      <c r="BH21" s="452">
        <f>ROUND(AQ21-SUM(BD21:BD24),0)</f>
        <v>4</v>
      </c>
      <c r="BI21" s="452" t="str">
        <f>IF(BH21=1,"Insignificante",IF(BH21=2,"Menor",IF(BH21=3,"Moderado",IF(BH21=4,"Mayor","Catastrófico"))))</f>
        <v>Mayor</v>
      </c>
      <c r="BJ21" s="491">
        <f>_xlfn.NUMBERVALUE(CONCATENATE(BF21,BH21),"##")</f>
        <v>14</v>
      </c>
      <c r="BK21" s="492" t="str">
        <f>+VLOOKUP(BJ21,Datos!$I$37:$J$65,2,FALSE)</f>
        <v>ALTO</v>
      </c>
      <c r="BL21" s="477" t="s">
        <v>109</v>
      </c>
      <c r="BM21" s="189" t="s">
        <v>162</v>
      </c>
      <c r="BN21" s="185" t="s">
        <v>146</v>
      </c>
      <c r="BO21" s="222">
        <v>45870</v>
      </c>
      <c r="BP21" s="222">
        <v>45931</v>
      </c>
      <c r="BQ21" s="190" t="s">
        <v>163</v>
      </c>
    </row>
    <row r="22" spans="1:69" ht="15.65" customHeight="1" x14ac:dyDescent="0.35">
      <c r="A22" s="472"/>
      <c r="B22" s="475"/>
      <c r="C22" s="460"/>
      <c r="D22" s="479"/>
      <c r="E22" s="460"/>
      <c r="F22" s="463"/>
      <c r="G22" s="463"/>
      <c r="H22" s="463"/>
      <c r="I22" s="463"/>
      <c r="J22" s="463"/>
      <c r="K22" s="485"/>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6"/>
      <c r="AJ22" s="469"/>
      <c r="AK22" s="469"/>
      <c r="AL22" s="466"/>
      <c r="AM22" s="466"/>
      <c r="AN22" s="466"/>
      <c r="AO22" s="450"/>
      <c r="AP22" s="450"/>
      <c r="AQ22" s="450"/>
      <c r="AR22" s="450"/>
      <c r="AS22" s="498"/>
      <c r="AT22" s="447"/>
      <c r="AU22" s="192"/>
      <c r="AV22" s="193"/>
      <c r="AW22" s="193"/>
      <c r="AX22" s="194"/>
      <c r="AY22" s="194"/>
      <c r="AZ22" s="194"/>
      <c r="BA22" s="194"/>
      <c r="BB22" s="191"/>
      <c r="BC22" s="195" t="e">
        <f>IF(AX22=Datos!$C$63,Datos!$C$73,IF(AX22=Datos!$C$64,Datos!$C$74,IF(AX22=Datos!$C$65,Datos!$C$75,"Revisar")))+IF(AY22=Datos!$D$63,Datos!$D$73,IF(AY22=Datos!$D$64,Datos!$D$74,"Revisar"))+IF(AZ22=Datos!$E$63,Datos!$E$73,IF(AZ22=Datos!$E$64,Datos!$E$74,"Revisar"))+IF(BB22=Datos!$G$63,Datos!$G$73,IF(BB22=Datos!$G$64,Datos!$G$74,IF(BB22=Datos!$G$65,Datos!$G$75,"Revisar")))</f>
        <v>#VALUE!</v>
      </c>
      <c r="BD22" s="195">
        <f>IF(AX22=Datos!$C$65,BC22,0)</f>
        <v>0</v>
      </c>
      <c r="BE22" s="195">
        <f>IF(OR(AX22=Datos!$C$63,AX22=Datos!$C$64),BC22,0)</f>
        <v>0</v>
      </c>
      <c r="BF22" s="450"/>
      <c r="BG22" s="450"/>
      <c r="BH22" s="450"/>
      <c r="BI22" s="450"/>
      <c r="BJ22" s="454"/>
      <c r="BK22" s="457"/>
      <c r="BL22" s="460"/>
      <c r="BM22" s="196"/>
      <c r="BN22" s="191"/>
      <c r="BO22" s="191"/>
      <c r="BP22" s="191"/>
      <c r="BQ22" s="197"/>
    </row>
    <row r="23" spans="1:69" ht="15.5" x14ac:dyDescent="0.35">
      <c r="A23" s="472"/>
      <c r="B23" s="475"/>
      <c r="C23" s="460"/>
      <c r="D23" s="479"/>
      <c r="E23" s="460"/>
      <c r="F23" s="463"/>
      <c r="G23" s="463"/>
      <c r="H23" s="463"/>
      <c r="I23" s="463"/>
      <c r="J23" s="463"/>
      <c r="K23" s="485"/>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6"/>
      <c r="AJ23" s="469"/>
      <c r="AK23" s="469"/>
      <c r="AL23" s="466"/>
      <c r="AM23" s="466"/>
      <c r="AN23" s="466"/>
      <c r="AO23" s="450"/>
      <c r="AP23" s="450"/>
      <c r="AQ23" s="450"/>
      <c r="AR23" s="450"/>
      <c r="AS23" s="498"/>
      <c r="AT23" s="447"/>
      <c r="AU23" s="199"/>
      <c r="AV23" s="193"/>
      <c r="AW23" s="193"/>
      <c r="AX23" s="194"/>
      <c r="AY23" s="194"/>
      <c r="AZ23" s="194"/>
      <c r="BA23" s="194"/>
      <c r="BB23" s="191"/>
      <c r="BC23" s="195" t="e">
        <f>IF(AX23=Datos!$C$63,Datos!$C$73,IF(AX23=Datos!$C$64,Datos!$C$74,IF(AX23=Datos!$C$65,Datos!$C$75,"Revisar")))+IF(AY23=Datos!$D$63,Datos!$D$73,IF(AY23=Datos!$D$64,Datos!$D$74,"Revisar"))+IF(AZ23=Datos!$E$63,Datos!$E$73,IF(AZ23=Datos!$E$64,Datos!$E$74,"Revisar"))+IF(BB23=Datos!$G$63,Datos!$G$73,IF(BB23=Datos!$G$64,Datos!$G$74,IF(BB23=Datos!$G$65,Datos!$G$75,"Revisar")))</f>
        <v>#VALUE!</v>
      </c>
      <c r="BD23" s="195">
        <f>IF(AX23=Datos!$C$65,BC23,0)</f>
        <v>0</v>
      </c>
      <c r="BE23" s="195">
        <f>IF(OR(AX23=Datos!$C$63,AX23=Datos!$C$64),BC23,0)</f>
        <v>0</v>
      </c>
      <c r="BF23" s="450"/>
      <c r="BG23" s="450"/>
      <c r="BH23" s="450"/>
      <c r="BI23" s="450"/>
      <c r="BJ23" s="454"/>
      <c r="BK23" s="457"/>
      <c r="BL23" s="460"/>
      <c r="BM23" s="200"/>
      <c r="BN23" s="200"/>
      <c r="BO23" s="200"/>
      <c r="BP23" s="200"/>
      <c r="BQ23" s="201"/>
    </row>
    <row r="24" spans="1:69" ht="16" thickBot="1" x14ac:dyDescent="0.4">
      <c r="A24" s="473"/>
      <c r="B24" s="476"/>
      <c r="C24" s="461"/>
      <c r="D24" s="480"/>
      <c r="E24" s="461"/>
      <c r="F24" s="464"/>
      <c r="G24" s="464"/>
      <c r="H24" s="464"/>
      <c r="I24" s="464"/>
      <c r="J24" s="464"/>
      <c r="K24" s="486"/>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7"/>
      <c r="AJ24" s="470"/>
      <c r="AK24" s="470"/>
      <c r="AL24" s="467"/>
      <c r="AM24" s="467"/>
      <c r="AN24" s="467"/>
      <c r="AO24" s="451"/>
      <c r="AP24" s="451"/>
      <c r="AQ24" s="451"/>
      <c r="AR24" s="451"/>
      <c r="AS24" s="499"/>
      <c r="AT24" s="448"/>
      <c r="AU24" s="234"/>
      <c r="AV24" s="204"/>
      <c r="AW24" s="204"/>
      <c r="AX24" s="205"/>
      <c r="AY24" s="205"/>
      <c r="AZ24" s="205"/>
      <c r="BA24" s="205"/>
      <c r="BB24" s="202"/>
      <c r="BC24" s="206" t="e">
        <f>IF(AX24=Datos!$C$63,Datos!$C$73,IF(AX24=Datos!$C$64,Datos!$C$74,IF(AX24=Datos!$C$65,Datos!$C$75,"Revisar")))+IF(AY24=Datos!$D$63,Datos!$D$73,IF(AY24=Datos!$D$64,Datos!$D$74,"Revisar"))+IF(AZ24=Datos!$E$63,Datos!$E$73,IF(AZ24=Datos!$E$64,Datos!$E$74,"Revisar"))+IF(BB24=Datos!$G$63,Datos!$G$73,IF(BB24=Datos!$G$64,Datos!$G$74,IF(BB24=Datos!$G$65,Datos!$G$75,"Revisar")))</f>
        <v>#VALUE!</v>
      </c>
      <c r="BD24" s="206">
        <f>IF(AX24=Datos!$C$65,BC24,0)</f>
        <v>0</v>
      </c>
      <c r="BE24" s="206">
        <f>IF(OR(AX24=Datos!$C$63,AX24=Datos!$C$64),BC24,0)</f>
        <v>0</v>
      </c>
      <c r="BF24" s="451"/>
      <c r="BG24" s="451"/>
      <c r="BH24" s="451"/>
      <c r="BI24" s="451"/>
      <c r="BJ24" s="455"/>
      <c r="BK24" s="458"/>
      <c r="BL24" s="461"/>
      <c r="BM24" s="207"/>
      <c r="BN24" s="207"/>
      <c r="BO24" s="207"/>
      <c r="BP24" s="207"/>
      <c r="BQ24" s="208"/>
    </row>
    <row r="25" spans="1:69" s="138" customFormat="1" ht="15.65" hidden="1" customHeight="1" x14ac:dyDescent="0.3">
      <c r="A25" s="493"/>
      <c r="B25" s="494"/>
      <c r="C25" s="459"/>
      <c r="D25" s="495"/>
      <c r="E25" s="459"/>
      <c r="F25" s="488"/>
      <c r="G25" s="488"/>
      <c r="H25" s="482"/>
      <c r="I25" s="482"/>
      <c r="J25" s="482"/>
      <c r="K25" s="496" t="str">
        <f>CONCATENATE(H25," ",I25," ",J25)</f>
        <v xml:space="preserve">  </v>
      </c>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9">
        <f>COUNTIF(P25:AH28,"Si")</f>
        <v>0</v>
      </c>
      <c r="AJ25" s="490">
        <f>IF((COUNTIF(O25:AH28,"Si"))&lt;=0,0,(IF((COUNTIF(O25:AH28,"Si"))&lt;=5,3,(IF(COUNTIF(O25:AH28,"Si")&lt;=11,4,5)))))</f>
        <v>0</v>
      </c>
      <c r="AK25" s="490">
        <f>IF((COUNTIF(O25:AH28,"Si"))&lt;=0,0,(IF((COUNTIF(O25:AH28,"Si"))&lt;=5,"MODERADO",(IF(COUNTIF(O25:AH28,"Si")&lt;=11,"ALTO","EXTREMO")))))</f>
        <v>0</v>
      </c>
      <c r="AL25" s="489"/>
      <c r="AM25" s="489"/>
      <c r="AN25" s="489" t="str">
        <f t="shared" ref="AN25" si="6">IF(AM25="Rara vez",1,(IF(AM25="Improbable",2,(IF(AM25="Posible",3,IF(AM25="Probable",4,IF(AM25="Seguro",5,"Revisar")))))))</f>
        <v>Revisar</v>
      </c>
      <c r="AO25" s="449">
        <f t="shared" ref="AO25" si="7">IF(E25="Corrupción",AN25,IF(AL25&lt;=2,1,IF(AL25&lt;=24,2,IF(AL25&lt;=500,3,IF(AL25&lt;=5000,4,IF(AL25&gt;5000,5,"Revisar"))))))</f>
        <v>1</v>
      </c>
      <c r="AP25" s="449" t="str">
        <f t="shared" ref="AP25" si="8">IF(E25="Corrupción",(IF(AO25=1,"Rara Vez",IF(AO25=2,"Improbable",IF(AO25=3,"Posible",IF(AO25=4,"Probable",IF(AO25=5,"Seguro","Revisar")))))),IF(AO25=1,"Muy Baja",IF(AO25=2,"Baja",IF(AO25=3,"Media",IF(AO25=4,"Alta","Muy Alta")))))</f>
        <v>Muy Baja</v>
      </c>
      <c r="AQ25" s="449" t="e">
        <f>IF(E25="Corrupción",AJ25,(ROUND(((VLOOKUP(M25,Datos!$B$25:$C$29,2,FALSE)*Datos!$B$32)+(VLOOKUP(N25,Datos!$B$25:$C$29,2,FALSE)*Datos!$C$32)+(VLOOKUP(O25,Datos!$B$25:$C$29,2,FALSE)*Datos!$D$32))*5,0)))</f>
        <v>#N/A</v>
      </c>
      <c r="AR25" s="441" t="e">
        <f>IF(AQ25=1,"Insignificante",IF(AQ25=2,"Menor",IF(AQ25=3,"Moderado",IF(AQ25=4,"Mayor","Catastrófico"))))</f>
        <v>#N/A</v>
      </c>
      <c r="AS25" s="444" t="e">
        <f>_xlfn.NUMBERVALUE(CONCATENATE(AO25,AQ25),"##")</f>
        <v>#N/A</v>
      </c>
      <c r="AT25" s="487" t="e">
        <f>VLOOKUP(AS25,Datos!$I$37:$J$61,2,FALSE)</f>
        <v>#N/A</v>
      </c>
      <c r="AU25" s="215"/>
      <c r="AV25" s="216"/>
      <c r="AW25" s="216"/>
      <c r="AX25" s="217"/>
      <c r="AY25" s="217"/>
      <c r="AZ25" s="217"/>
      <c r="BA25" s="217"/>
      <c r="BB25" s="214"/>
      <c r="BC25" s="218" t="e">
        <f>IF(AX25=Datos!$C$63,Datos!$C$73,IF(AX25=Datos!$C$64,Datos!$C$74,IF(AX25=Datos!$C$65,Datos!$C$75,"Revisar")))+IF(AY25=Datos!$D$63,Datos!$D$73,IF(AY25=Datos!$D$64,Datos!$D$74,"Revisar"))+IF(AZ25=Datos!$E$63,Datos!$E$73,IF(AZ25=Datos!$E$64,Datos!$E$74,"Revisar"))+IF(BB25=Datos!$G$63,Datos!$G$73,IF(BB25=Datos!$G$64,Datos!$G$74,IF(BB25=Datos!$G$65,Datos!$G$75,"Revisar")))</f>
        <v>#VALUE!</v>
      </c>
      <c r="BD25" s="218">
        <f>IF(AX25=Datos!$C$65,BC25,0)</f>
        <v>0</v>
      </c>
      <c r="BE25" s="218">
        <f>IF(OR(AX25=Datos!$C$63,AX25=Datos!$C$64),BC25,0)</f>
        <v>0</v>
      </c>
      <c r="BF25" s="449">
        <f>IF(ROUND(AO25-SUM(BE25:BE28),0)&lt;=0,1,ROUND(AO25-SUM(BE25:BE28),0))</f>
        <v>1</v>
      </c>
      <c r="BG25" s="449" t="str">
        <f>IF(E25="Corrupción",(IF(BF25=1,"Rara Vez",IF(BF25=2,"Improbable",IF(BF25=3,"Posible",IF(BF25=4,"Probable","Seguro"))))),IF(BF25=1,"Muy Baja",IF(BF25=2,"Baja",IF(BF25=3,"Media",IF(BF25=4,"Alta","Muy Alta")))))</f>
        <v>Muy Baja</v>
      </c>
      <c r="BH25" s="449" t="e">
        <f>ROUND(AQ25-SUM(BD25:BD28),0)</f>
        <v>#N/A</v>
      </c>
      <c r="BI25" s="449" t="e">
        <f>IF(BH25=1,"Insignificante",IF(BH25=2,"Menor",IF(BH25=3,"Moderado",IF(BH25=4,"Mayor","Catastrófico"))))</f>
        <v>#N/A</v>
      </c>
      <c r="BJ25" s="453" t="e">
        <f>_xlfn.NUMBERVALUE(CONCATENATE(BF25,BH25),"##")</f>
        <v>#N/A</v>
      </c>
      <c r="BK25" s="456" t="e">
        <f>+VLOOKUP(BJ25,Datos!$I$37:$J$65,2,FALSE)</f>
        <v>#N/A</v>
      </c>
      <c r="BL25" s="459"/>
      <c r="BM25" s="231"/>
      <c r="BN25" s="214"/>
      <c r="BO25" s="214"/>
      <c r="BP25" s="214"/>
      <c r="BQ25" s="232"/>
    </row>
    <row r="26" spans="1:69" ht="15.65" hidden="1" customHeight="1" x14ac:dyDescent="0.35">
      <c r="A26" s="472"/>
      <c r="B26" s="475"/>
      <c r="C26" s="460"/>
      <c r="D26" s="479"/>
      <c r="E26" s="460"/>
      <c r="F26" s="463"/>
      <c r="G26" s="463"/>
      <c r="H26" s="482"/>
      <c r="I26" s="482"/>
      <c r="J26" s="482"/>
      <c r="K26" s="485"/>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6"/>
      <c r="AJ26" s="469"/>
      <c r="AK26" s="469"/>
      <c r="AL26" s="466"/>
      <c r="AM26" s="466"/>
      <c r="AN26" s="466"/>
      <c r="AO26" s="450"/>
      <c r="AP26" s="450"/>
      <c r="AQ26" s="450"/>
      <c r="AR26" s="441"/>
      <c r="AS26" s="444"/>
      <c r="AT26" s="447"/>
      <c r="AU26" s="192"/>
      <c r="AV26" s="193"/>
      <c r="AW26" s="193"/>
      <c r="AX26" s="194"/>
      <c r="AY26" s="194"/>
      <c r="AZ26" s="194"/>
      <c r="BA26" s="194"/>
      <c r="BB26" s="191"/>
      <c r="BC26" s="195" t="e">
        <f>IF(AX26=Datos!$C$63,Datos!$C$73,IF(AX26=Datos!$C$64,Datos!$C$74,IF(AX26=Datos!$C$65,Datos!$C$75,"Revisar")))+IF(AY26=Datos!$D$63,Datos!$D$73,IF(AY26=Datos!$D$64,Datos!$D$74,"Revisar"))+IF(AZ26=Datos!$E$63,Datos!$E$73,IF(AZ26=Datos!$E$64,Datos!$E$74,"Revisar"))+IF(BB26=Datos!$G$63,Datos!$G$73,IF(BB26=Datos!$G$64,Datos!$G$74,IF(BB26=Datos!$G$65,Datos!$G$75,"Revisar")))</f>
        <v>#VALUE!</v>
      </c>
      <c r="BD26" s="195">
        <f>IF(AX26=Datos!$C$65,BC26,0)</f>
        <v>0</v>
      </c>
      <c r="BE26" s="195">
        <f>IF(OR(AX26=Datos!$C$63,AX26=Datos!$C$64),BC26,0)</f>
        <v>0</v>
      </c>
      <c r="BF26" s="450"/>
      <c r="BG26" s="450"/>
      <c r="BH26" s="450"/>
      <c r="BI26" s="450"/>
      <c r="BJ26" s="454"/>
      <c r="BK26" s="457"/>
      <c r="BL26" s="460"/>
      <c r="BM26" s="196"/>
      <c r="BN26" s="191"/>
      <c r="BO26" s="191"/>
      <c r="BP26" s="191"/>
      <c r="BQ26" s="197"/>
    </row>
    <row r="27" spans="1:69" ht="43.5" hidden="1" customHeight="1" x14ac:dyDescent="0.35">
      <c r="A27" s="472"/>
      <c r="B27" s="475"/>
      <c r="C27" s="460"/>
      <c r="D27" s="479"/>
      <c r="E27" s="460"/>
      <c r="F27" s="463"/>
      <c r="G27" s="463"/>
      <c r="H27" s="482"/>
      <c r="I27" s="482"/>
      <c r="J27" s="482"/>
      <c r="K27" s="485"/>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6"/>
      <c r="AJ27" s="469"/>
      <c r="AK27" s="469"/>
      <c r="AL27" s="466"/>
      <c r="AM27" s="466"/>
      <c r="AN27" s="466"/>
      <c r="AO27" s="450"/>
      <c r="AP27" s="450"/>
      <c r="AQ27" s="450"/>
      <c r="AR27" s="441"/>
      <c r="AS27" s="444"/>
      <c r="AT27" s="447"/>
      <c r="AU27" s="199"/>
      <c r="AV27" s="193"/>
      <c r="AW27" s="193"/>
      <c r="AX27" s="194"/>
      <c r="AY27" s="194"/>
      <c r="AZ27" s="194"/>
      <c r="BA27" s="194"/>
      <c r="BB27" s="191"/>
      <c r="BC27" s="195" t="e">
        <f>IF(AX27=Datos!$C$63,Datos!$C$73,IF(AX27=Datos!$C$64,Datos!$C$74,IF(AX27=Datos!$C$65,Datos!$C$75,"Revisar")))+IF(AY27=Datos!$D$63,Datos!$D$73,IF(AY27=Datos!$D$64,Datos!$D$74,"Revisar"))+IF(AZ27=Datos!$E$63,Datos!$E$73,IF(AZ27=Datos!$E$64,Datos!$E$74,"Revisar"))+IF(BB27=Datos!$G$63,Datos!$G$73,IF(BB27=Datos!$G$64,Datos!$G$74,IF(BB27=Datos!$G$65,Datos!$G$75,"Revisar")))</f>
        <v>#VALUE!</v>
      </c>
      <c r="BD27" s="195">
        <f>IF(AX27=Datos!$C$65,BC27,0)</f>
        <v>0</v>
      </c>
      <c r="BE27" s="195">
        <f>IF(OR(AX27=Datos!$C$63,AX27=Datos!$C$64),BC27,0)</f>
        <v>0</v>
      </c>
      <c r="BF27" s="450"/>
      <c r="BG27" s="450"/>
      <c r="BH27" s="450"/>
      <c r="BI27" s="450"/>
      <c r="BJ27" s="454"/>
      <c r="BK27" s="457"/>
      <c r="BL27" s="460"/>
      <c r="BM27" s="200"/>
      <c r="BN27" s="200"/>
      <c r="BO27" s="200"/>
      <c r="BP27" s="200"/>
      <c r="BQ27" s="201"/>
    </row>
    <row r="28" spans="1:69" ht="43.5" hidden="1" customHeight="1" thickBot="1" x14ac:dyDescent="0.4">
      <c r="A28" s="473"/>
      <c r="B28" s="476"/>
      <c r="C28" s="461"/>
      <c r="D28" s="480"/>
      <c r="E28" s="461"/>
      <c r="F28" s="464"/>
      <c r="G28" s="464"/>
      <c r="H28" s="483"/>
      <c r="I28" s="483"/>
      <c r="J28" s="483"/>
      <c r="K28" s="486"/>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7"/>
      <c r="AJ28" s="470"/>
      <c r="AK28" s="470"/>
      <c r="AL28" s="467"/>
      <c r="AM28" s="467"/>
      <c r="AN28" s="467"/>
      <c r="AO28" s="451"/>
      <c r="AP28" s="451"/>
      <c r="AQ28" s="451"/>
      <c r="AR28" s="442"/>
      <c r="AS28" s="445"/>
      <c r="AT28" s="448"/>
      <c r="AU28" s="203"/>
      <c r="AV28" s="204"/>
      <c r="AW28" s="204"/>
      <c r="AX28" s="205"/>
      <c r="AY28" s="205"/>
      <c r="AZ28" s="205"/>
      <c r="BA28" s="205"/>
      <c r="BB28" s="202"/>
      <c r="BC28" s="206" t="e">
        <f>IF(AX28=Datos!$C$63,Datos!$C$73,IF(AX28=Datos!$C$64,Datos!$C$74,IF(AX28=Datos!$C$65,Datos!$C$75,"Revisar")))+IF(AY28=Datos!$D$63,Datos!$D$73,IF(AY28=Datos!$D$64,Datos!$D$74,"Revisar"))+IF(AZ28=Datos!$E$63,Datos!$E$73,IF(AZ28=Datos!$E$64,Datos!$E$74,"Revisar"))+IF(BB28=Datos!$G$63,Datos!$G$73,IF(BB28=Datos!$G$64,Datos!$G$74,IF(BB28=Datos!$G$65,Datos!$G$75,"Revisar")))</f>
        <v>#VALUE!</v>
      </c>
      <c r="BD28" s="206">
        <f>IF(AX28=Datos!$C$65,BC28,0)</f>
        <v>0</v>
      </c>
      <c r="BE28" s="206">
        <f>IF(OR(AX28=Datos!$C$63,AX28=Datos!$C$64),BC28,0)</f>
        <v>0</v>
      </c>
      <c r="BF28" s="451"/>
      <c r="BG28" s="451"/>
      <c r="BH28" s="451"/>
      <c r="BI28" s="451"/>
      <c r="BJ28" s="455"/>
      <c r="BK28" s="458"/>
      <c r="BL28" s="461"/>
      <c r="BM28" s="207"/>
      <c r="BN28" s="207"/>
      <c r="BO28" s="207"/>
      <c r="BP28" s="207"/>
      <c r="BQ28" s="208"/>
    </row>
    <row r="29" spans="1:69" s="138" customFormat="1" ht="15.65" hidden="1" customHeight="1" x14ac:dyDescent="0.3">
      <c r="A29" s="471"/>
      <c r="B29" s="474"/>
      <c r="C29" s="477"/>
      <c r="D29" s="478"/>
      <c r="E29" s="477"/>
      <c r="F29" s="462"/>
      <c r="G29" s="462"/>
      <c r="H29" s="481"/>
      <c r="I29" s="481"/>
      <c r="J29" s="481"/>
      <c r="K29" s="484" t="str">
        <f>CONCATENATE(H29," ",I29," ",J29)</f>
        <v xml:space="preserve">  </v>
      </c>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5">
        <f>COUNTIF(P29:AH32,"Si")</f>
        <v>0</v>
      </c>
      <c r="AJ29" s="468">
        <f>IF((COUNTIF(O29:AH32,"Si"))&lt;=0,0,(IF((COUNTIF(O29:AH32,"Si"))&lt;=5,3,(IF(COUNTIF(O29:AH32,"Si")&lt;=11,4,5)))))</f>
        <v>0</v>
      </c>
      <c r="AK29" s="468">
        <f>IF((COUNTIF(O29:AH32,"Si"))&lt;=0,0,(IF((COUNTIF(O29:AH32,"Si"))&lt;=5,"MODERADO",(IF(COUNTIF(O29:AH32,"Si")&lt;=11,"ALTO","EXTREMO")))))</f>
        <v>0</v>
      </c>
      <c r="AL29" s="465"/>
      <c r="AM29" s="465"/>
      <c r="AN29" s="465" t="str">
        <f t="shared" ref="AN29" si="9">IF(AM29="Rara vez",1,(IF(AM29="Improbable",2,(IF(AM29="Posible",3,IF(AM29="Probable",4,IF(AM29="Seguro",5,"Revisar")))))))</f>
        <v>Revisar</v>
      </c>
      <c r="AO29" s="452">
        <f t="shared" ref="AO29" si="10">IF(E29="Corrupción",AN29,IF(AL29&lt;=2,1,IF(AL29&lt;=24,2,IF(AL29&lt;=500,3,IF(AL29&lt;=5000,4,IF(AL29&gt;5000,5,"Revisar"))))))</f>
        <v>1</v>
      </c>
      <c r="AP29" s="452" t="str">
        <f t="shared" ref="AP29" si="11">IF(E29="Corrupción",(IF(AO29=1,"Rara Vez",IF(AO29=2,"Improbable",IF(AO29=3,"Posible",IF(AO29=4,"Probable",IF(AO29=5,"Seguro","Revisar")))))),IF(AO29=1,"Muy Baja",IF(AO29=2,"Baja",IF(AO29=3,"Media",IF(AO29=4,"Alta","Muy Alta")))))</f>
        <v>Muy Baja</v>
      </c>
      <c r="AQ29" s="452" t="e">
        <f>IF(E29="Corrupción",AJ29,(ROUND(((VLOOKUP(M29,Datos!$B$25:$C$29,2,FALSE)*Datos!$B$32)+(VLOOKUP(N29,Datos!$B$25:$C$29,2,FALSE)*Datos!$C$32)+(VLOOKUP(O29,Datos!$B$25:$C$29,2,FALSE)*Datos!$D$32))*5,0)))</f>
        <v>#N/A</v>
      </c>
      <c r="AR29" s="440" t="e">
        <f>IF(AQ29=1,"Insignificante",IF(AQ29=2,"Menor",IF(AQ29=3,"Moderado",IF(AQ29=4,"Mayor","Catastrófico"))))</f>
        <v>#N/A</v>
      </c>
      <c r="AS29" s="443" t="e">
        <f>_xlfn.NUMBERVALUE(CONCATENATE(AO29,AQ29),"##")</f>
        <v>#N/A</v>
      </c>
      <c r="AT29" s="446" t="e">
        <f>VLOOKUP(AS29,Datos!$I$37:$J$61,2,FALSE)</f>
        <v>#N/A</v>
      </c>
      <c r="AU29" s="186"/>
      <c r="AV29" s="187"/>
      <c r="AW29" s="187"/>
      <c r="AX29" s="188"/>
      <c r="AY29" s="188"/>
      <c r="AZ29" s="188"/>
      <c r="BA29" s="188"/>
      <c r="BB29" s="185"/>
      <c r="BC29" s="145" t="e">
        <f>IF(AX29=Datos!$C$63,Datos!$C$73,IF(AX29=Datos!$C$64,Datos!$C$74,IF(AX29=Datos!$C$65,Datos!$C$75,"Revisar")))+IF(AY29=Datos!$D$63,Datos!$D$73,IF(AY29=Datos!$D$64,Datos!$D$74,"Revisar"))+IF(AZ29=Datos!$E$63,Datos!$E$73,IF(AZ29=Datos!$E$64,Datos!$E$74,"Revisar"))+IF(BB29=Datos!$G$63,Datos!$G$73,IF(BB29=Datos!$G$64,Datos!$G$74,IF(BB29=Datos!$G$65,Datos!$G$75,"Revisar")))</f>
        <v>#VALUE!</v>
      </c>
      <c r="BD29" s="145">
        <f>IF(AX29=Datos!$C$65,BC29,0)</f>
        <v>0</v>
      </c>
      <c r="BE29" s="145">
        <f>IF(OR(AX29=Datos!$C$63,AX29=Datos!$C$64),BC29,0)</f>
        <v>0</v>
      </c>
      <c r="BF29" s="449">
        <f>IF(ROUND(AO29-SUM(BE29:BE32),0)&lt;=0,1,ROUND(AO29-SUM(BE29:BE32),0))</f>
        <v>1</v>
      </c>
      <c r="BG29" s="452" t="str">
        <f>IF(E29="Corrupción",(IF(BF29=1,"Rara Vez",IF(BF29=2,"Improbable",IF(BF29=3,"Posible",IF(BF29=4,"Probable","Seguro"))))),IF(BF29=1,"Muy Baja",IF(BF29=2,"Baja",IF(BF29=3,"Media",IF(BF29=4,"Alta","Muy Alta")))))</f>
        <v>Muy Baja</v>
      </c>
      <c r="BH29" s="449" t="e">
        <f>ROUND(AQ29-SUM(BD29:BD32),0)</f>
        <v>#N/A</v>
      </c>
      <c r="BI29" s="449" t="e">
        <f>IF(BH29=1,"Insignificante",IF(BH29=2,"Menor",IF(BH29=3,"Moderado",IF(BH29=4,"Mayor","Catastrófico"))))</f>
        <v>#N/A</v>
      </c>
      <c r="BJ29" s="453" t="e">
        <f>_xlfn.NUMBERVALUE(CONCATENATE(BF29,BH29),"##")</f>
        <v>#N/A</v>
      </c>
      <c r="BK29" s="456" t="e">
        <f>+VLOOKUP(BJ29,Datos!$I$37:$J$65,2,FALSE)</f>
        <v>#N/A</v>
      </c>
      <c r="BL29" s="459"/>
      <c r="BM29" s="189"/>
      <c r="BN29" s="185"/>
      <c r="BO29" s="185"/>
      <c r="BP29" s="185"/>
      <c r="BQ29" s="190"/>
    </row>
    <row r="30" spans="1:69" ht="15.65" hidden="1" customHeight="1" x14ac:dyDescent="0.35">
      <c r="A30" s="472"/>
      <c r="B30" s="475"/>
      <c r="C30" s="460"/>
      <c r="D30" s="479"/>
      <c r="E30" s="460"/>
      <c r="F30" s="463"/>
      <c r="G30" s="463"/>
      <c r="H30" s="482"/>
      <c r="I30" s="482"/>
      <c r="J30" s="482"/>
      <c r="K30" s="48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6"/>
      <c r="AJ30" s="469"/>
      <c r="AK30" s="469"/>
      <c r="AL30" s="466"/>
      <c r="AM30" s="466"/>
      <c r="AN30" s="466"/>
      <c r="AO30" s="450"/>
      <c r="AP30" s="450"/>
      <c r="AQ30" s="450"/>
      <c r="AR30" s="441"/>
      <c r="AS30" s="444"/>
      <c r="AT30" s="447"/>
      <c r="AU30" s="192"/>
      <c r="AV30" s="193"/>
      <c r="AW30" s="193"/>
      <c r="AX30" s="194"/>
      <c r="AY30" s="194"/>
      <c r="AZ30" s="194"/>
      <c r="BA30" s="194"/>
      <c r="BB30" s="191"/>
      <c r="BC30" s="195" t="e">
        <f>IF(AX30=Datos!$C$63,Datos!$C$73,IF(AX30=Datos!$C$64,Datos!$C$74,IF(AX30=Datos!$C$65,Datos!$C$75,"Revisar")))+IF(AY30=Datos!$D$63,Datos!$D$73,IF(AY30=Datos!$D$64,Datos!$D$74,"Revisar"))+IF(AZ30=Datos!$E$63,Datos!$E$73,IF(AZ30=Datos!$E$64,Datos!$E$74,"Revisar"))+IF(BB30=Datos!$G$63,Datos!$G$73,IF(BB30=Datos!$G$64,Datos!$G$74,IF(BB30=Datos!$G$65,Datos!$G$75,"Revisar")))</f>
        <v>#VALUE!</v>
      </c>
      <c r="BD30" s="195">
        <f>IF(AX30=Datos!$C$65,BC30,0)</f>
        <v>0</v>
      </c>
      <c r="BE30" s="195">
        <f>IF(OR(AX30=Datos!$C$63,AX30=Datos!$C$64),BC30,0)</f>
        <v>0</v>
      </c>
      <c r="BF30" s="450"/>
      <c r="BG30" s="450"/>
      <c r="BH30" s="450"/>
      <c r="BI30" s="450"/>
      <c r="BJ30" s="454"/>
      <c r="BK30" s="457"/>
      <c r="BL30" s="460"/>
      <c r="BM30" s="196"/>
      <c r="BN30" s="191"/>
      <c r="BO30" s="191"/>
      <c r="BP30" s="191"/>
      <c r="BQ30" s="197"/>
    </row>
    <row r="31" spans="1:69" ht="43.5" hidden="1" customHeight="1" x14ac:dyDescent="0.35">
      <c r="A31" s="472"/>
      <c r="B31" s="475"/>
      <c r="C31" s="460"/>
      <c r="D31" s="479"/>
      <c r="E31" s="460"/>
      <c r="F31" s="463"/>
      <c r="G31" s="463"/>
      <c r="H31" s="482"/>
      <c r="I31" s="482"/>
      <c r="J31" s="482"/>
      <c r="K31" s="485"/>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6"/>
      <c r="AJ31" s="469"/>
      <c r="AK31" s="469"/>
      <c r="AL31" s="466"/>
      <c r="AM31" s="466"/>
      <c r="AN31" s="466"/>
      <c r="AO31" s="450"/>
      <c r="AP31" s="450"/>
      <c r="AQ31" s="450"/>
      <c r="AR31" s="441"/>
      <c r="AS31" s="444"/>
      <c r="AT31" s="447"/>
      <c r="AU31" s="199"/>
      <c r="AV31" s="193"/>
      <c r="AW31" s="193"/>
      <c r="AX31" s="194"/>
      <c r="AY31" s="194"/>
      <c r="AZ31" s="194"/>
      <c r="BA31" s="194"/>
      <c r="BB31" s="191"/>
      <c r="BC31" s="195" t="e">
        <f>IF(AX31=Datos!$C$63,Datos!$C$73,IF(AX31=Datos!$C$64,Datos!$C$74,IF(AX31=Datos!$C$65,Datos!$C$75,"Revisar")))+IF(AY31=Datos!$D$63,Datos!$D$73,IF(AY31=Datos!$D$64,Datos!$D$74,"Revisar"))+IF(AZ31=Datos!$E$63,Datos!$E$73,IF(AZ31=Datos!$E$64,Datos!$E$74,"Revisar"))+IF(BB31=Datos!$G$63,Datos!$G$73,IF(BB31=Datos!$G$64,Datos!$G$74,IF(BB31=Datos!$G$65,Datos!$G$75,"Revisar")))</f>
        <v>#VALUE!</v>
      </c>
      <c r="BD31" s="195">
        <f>IF(AX31=Datos!$C$65,BC31,0)</f>
        <v>0</v>
      </c>
      <c r="BE31" s="195">
        <f>IF(OR(AX31=Datos!$C$63,AX31=Datos!$C$64),BC31,0)</f>
        <v>0</v>
      </c>
      <c r="BF31" s="450"/>
      <c r="BG31" s="450"/>
      <c r="BH31" s="450"/>
      <c r="BI31" s="450"/>
      <c r="BJ31" s="454"/>
      <c r="BK31" s="457"/>
      <c r="BL31" s="460"/>
      <c r="BM31" s="200"/>
      <c r="BN31" s="200"/>
      <c r="BO31" s="200"/>
      <c r="BP31" s="200"/>
      <c r="BQ31" s="201"/>
    </row>
    <row r="32" spans="1:69" ht="43.5" hidden="1" customHeight="1" thickBot="1" x14ac:dyDescent="0.4">
      <c r="A32" s="473"/>
      <c r="B32" s="476"/>
      <c r="C32" s="461"/>
      <c r="D32" s="480"/>
      <c r="E32" s="461"/>
      <c r="F32" s="464"/>
      <c r="G32" s="464"/>
      <c r="H32" s="483"/>
      <c r="I32" s="483"/>
      <c r="J32" s="483"/>
      <c r="K32" s="486"/>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7"/>
      <c r="AJ32" s="470"/>
      <c r="AK32" s="470"/>
      <c r="AL32" s="467"/>
      <c r="AM32" s="467"/>
      <c r="AN32" s="467"/>
      <c r="AO32" s="451"/>
      <c r="AP32" s="451"/>
      <c r="AQ32" s="451"/>
      <c r="AR32" s="442"/>
      <c r="AS32" s="445"/>
      <c r="AT32" s="448"/>
      <c r="AU32" s="203"/>
      <c r="AV32" s="204"/>
      <c r="AW32" s="204"/>
      <c r="AX32" s="205"/>
      <c r="AY32" s="205"/>
      <c r="AZ32" s="205"/>
      <c r="BA32" s="205"/>
      <c r="BB32" s="202"/>
      <c r="BC32" s="206" t="e">
        <f>IF(AX32=Datos!$C$63,Datos!$C$73,IF(AX32=Datos!$C$64,Datos!$C$74,IF(AX32=Datos!$C$65,Datos!$C$75,"Revisar")))+IF(AY32=Datos!$D$63,Datos!$D$73,IF(AY32=Datos!$D$64,Datos!$D$74,"Revisar"))+IF(AZ32=Datos!$E$63,Datos!$E$73,IF(AZ32=Datos!$E$64,Datos!$E$74,"Revisar"))+IF(BB32=Datos!$G$63,Datos!$G$73,IF(BB32=Datos!$G$64,Datos!$G$74,IF(BB32=Datos!$G$65,Datos!$G$75,"Revisar")))</f>
        <v>#VALUE!</v>
      </c>
      <c r="BD32" s="206">
        <f>IF(AX32=Datos!$C$65,BC32,0)</f>
        <v>0</v>
      </c>
      <c r="BE32" s="206">
        <f>IF(OR(AX32=Datos!$C$63,AX32=Datos!$C$64),BC32,0)</f>
        <v>0</v>
      </c>
      <c r="BF32" s="451"/>
      <c r="BG32" s="451"/>
      <c r="BH32" s="451"/>
      <c r="BI32" s="451"/>
      <c r="BJ32" s="455"/>
      <c r="BK32" s="458"/>
      <c r="BL32" s="461"/>
      <c r="BM32" s="207"/>
      <c r="BN32" s="207"/>
      <c r="BO32" s="207"/>
      <c r="BP32" s="207"/>
      <c r="BQ32" s="208"/>
    </row>
    <row r="33" spans="1:69" s="138" customFormat="1" ht="15.65" hidden="1" customHeight="1" x14ac:dyDescent="0.3">
      <c r="A33" s="471"/>
      <c r="B33" s="474"/>
      <c r="C33" s="477"/>
      <c r="D33" s="478"/>
      <c r="E33" s="477"/>
      <c r="F33" s="462"/>
      <c r="G33" s="462"/>
      <c r="H33" s="481"/>
      <c r="I33" s="481"/>
      <c r="J33" s="481"/>
      <c r="K33" s="484" t="str">
        <f>CONCATENATE(H33," ",I33," ",J33)</f>
        <v xml:space="preserve">  </v>
      </c>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5">
        <f>COUNTIF(P33:AH36,"Si")</f>
        <v>0</v>
      </c>
      <c r="AJ33" s="468">
        <f>IF((COUNTIF(O33:AH36,"Si"))&lt;=0,0,(IF((COUNTIF(O33:AH36,"Si"))&lt;=5,3,(IF(COUNTIF(O33:AH36,"Si")&lt;=11,4,5)))))</f>
        <v>0</v>
      </c>
      <c r="AK33" s="468">
        <f>IF((COUNTIF(O33:AH36,"Si"))&lt;=0,0,(IF((COUNTIF(O33:AH36,"Si"))&lt;=5,"MODERADO",(IF(COUNTIF(O33:AH36,"Si")&lt;=11,"ALTO","EXTREMO")))))</f>
        <v>0</v>
      </c>
      <c r="AL33" s="465"/>
      <c r="AM33" s="465"/>
      <c r="AN33" s="465" t="str">
        <f t="shared" ref="AN33" si="12">IF(AM33="Rara vez",1,(IF(AM33="Improbable",2,(IF(AM33="Posible",3,IF(AM33="Probable",4,IF(AM33="Seguro",5,"Revisar")))))))</f>
        <v>Revisar</v>
      </c>
      <c r="AO33" s="452">
        <f t="shared" ref="AO33" si="13">IF(E33="Corrupción",AN33,IF(AL33&lt;=2,1,IF(AL33&lt;=24,2,IF(AL33&lt;=500,3,IF(AL33&lt;=5000,4,IF(AL33&gt;5000,5,"Revisar"))))))</f>
        <v>1</v>
      </c>
      <c r="AP33" s="452" t="str">
        <f t="shared" ref="AP33" si="14">IF(E33="Corrupción",(IF(AO33=1,"Rara Vez",IF(AO33=2,"Improbable",IF(AO33=3,"Posible",IF(AO33=4,"Probable",IF(AO33=5,"Seguro","Revisar")))))),IF(AO33=1,"Muy Baja",IF(AO33=2,"Baja",IF(AO33=3,"Media",IF(AO33=4,"Alta","Muy Alta")))))</f>
        <v>Muy Baja</v>
      </c>
      <c r="AQ33" s="452" t="e">
        <f>IF(E33="Corrupción",AJ33,(ROUND(((VLOOKUP(M33,Datos!$B$25:$C$29,2,FALSE)*Datos!$B$32)+(VLOOKUP(N33,Datos!$B$25:$C$29,2,FALSE)*Datos!$C$32)+(VLOOKUP(O33,Datos!$B$25:$C$29,2,FALSE)*Datos!$D$32))*5,0)))</f>
        <v>#N/A</v>
      </c>
      <c r="AR33" s="440" t="e">
        <f>IF(AQ33=1,"Insignificante",IF(AQ33=2,"Menor",IF(AQ33=3,"Moderado",IF(AQ33=4,"Mayor","Catastrófico"))))</f>
        <v>#N/A</v>
      </c>
      <c r="AS33" s="443" t="e">
        <f>_xlfn.NUMBERVALUE(CONCATENATE(AO33,AQ33),"##")</f>
        <v>#N/A</v>
      </c>
      <c r="AT33" s="446" t="e">
        <f>VLOOKUP(AS33,Datos!$I$37:$J$61,2,FALSE)</f>
        <v>#N/A</v>
      </c>
      <c r="AU33" s="186"/>
      <c r="AV33" s="187"/>
      <c r="AW33" s="187"/>
      <c r="AX33" s="188"/>
      <c r="AY33" s="188"/>
      <c r="AZ33" s="188"/>
      <c r="BA33" s="188"/>
      <c r="BB33" s="185"/>
      <c r="BC33" s="145" t="e">
        <f>IF(AX33=Datos!$C$63,Datos!$C$73,IF(AX33=Datos!$C$64,Datos!$C$74,IF(AX33=Datos!$C$65,Datos!$C$75,"Revisar")))+IF(AY33=Datos!$D$63,Datos!$D$73,IF(AY33=Datos!$D$64,Datos!$D$74,"Revisar"))+IF(AZ33=Datos!$E$63,Datos!$E$73,IF(AZ33=Datos!$E$64,Datos!$E$74,"Revisar"))+IF(BB33=Datos!$G$63,Datos!$G$73,IF(BB33=Datos!$G$64,Datos!$G$74,IF(BB33=Datos!$G$65,Datos!$G$75,"Revisar")))</f>
        <v>#VALUE!</v>
      </c>
      <c r="BD33" s="145">
        <f>IF(AX33=Datos!$C$65,BC33,0)</f>
        <v>0</v>
      </c>
      <c r="BE33" s="145">
        <f>IF(OR(AX33=Datos!$C$63,AX33=Datos!$C$64),BC33,0)</f>
        <v>0</v>
      </c>
      <c r="BF33" s="449">
        <f>IF(ROUND(AO33-SUM(BE33:BE36),0)&lt;=0,1,ROUND(AO33-SUM(BE33:BE36),0))</f>
        <v>1</v>
      </c>
      <c r="BG33" s="452" t="str">
        <f>IF(E33="Corrupción",(IF(BF33=1,"Rara Vez",IF(BF33=2,"Improbable",IF(BF33=3,"Posible",IF(BF33=4,"Probable","Seguro"))))),IF(BF33=1,"Muy Baja",IF(BF33=2,"Baja",IF(BF33=3,"Media",IF(BF33=4,"Alta","Muy Alta")))))</f>
        <v>Muy Baja</v>
      </c>
      <c r="BH33" s="449" t="e">
        <f>ROUND(AQ33-SUM(BD33:BD36),0)</f>
        <v>#N/A</v>
      </c>
      <c r="BI33" s="449" t="e">
        <f>IF(BH33=1,"Insignificante",IF(BH33=2,"Menor",IF(BH33=3,"Moderado",IF(BH33=4,"Mayor","Catastrófico"))))</f>
        <v>#N/A</v>
      </c>
      <c r="BJ33" s="453" t="e">
        <f>_xlfn.NUMBERVALUE(CONCATENATE(BF33,BH33),"##")</f>
        <v>#N/A</v>
      </c>
      <c r="BK33" s="456" t="e">
        <f>+VLOOKUP(BJ33,Datos!$I$37:$J$65,2,FALSE)</f>
        <v>#N/A</v>
      </c>
      <c r="BL33" s="459"/>
      <c r="BM33" s="189"/>
      <c r="BN33" s="185"/>
      <c r="BO33" s="185"/>
      <c r="BP33" s="185"/>
      <c r="BQ33" s="190"/>
    </row>
    <row r="34" spans="1:69" ht="15.65" hidden="1" customHeight="1" x14ac:dyDescent="0.35">
      <c r="A34" s="472"/>
      <c r="B34" s="475"/>
      <c r="C34" s="460"/>
      <c r="D34" s="479"/>
      <c r="E34" s="460"/>
      <c r="F34" s="463"/>
      <c r="G34" s="463"/>
      <c r="H34" s="482"/>
      <c r="I34" s="482"/>
      <c r="J34" s="482"/>
      <c r="K34" s="485"/>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6"/>
      <c r="AJ34" s="469"/>
      <c r="AK34" s="469"/>
      <c r="AL34" s="466"/>
      <c r="AM34" s="466"/>
      <c r="AN34" s="466"/>
      <c r="AO34" s="450"/>
      <c r="AP34" s="450"/>
      <c r="AQ34" s="450"/>
      <c r="AR34" s="441"/>
      <c r="AS34" s="444"/>
      <c r="AT34" s="447"/>
      <c r="AU34" s="192"/>
      <c r="AV34" s="193"/>
      <c r="AW34" s="193"/>
      <c r="AX34" s="194"/>
      <c r="AY34" s="194"/>
      <c r="AZ34" s="194"/>
      <c r="BA34" s="194"/>
      <c r="BB34" s="191"/>
      <c r="BC34" s="195" t="e">
        <f>IF(AX34=Datos!$C$63,Datos!$C$73,IF(AX34=Datos!$C$64,Datos!$C$74,IF(AX34=Datos!$C$65,Datos!$C$75,"Revisar")))+IF(AY34=Datos!$D$63,Datos!$D$73,IF(AY34=Datos!$D$64,Datos!$D$74,"Revisar"))+IF(AZ34=Datos!$E$63,Datos!$E$73,IF(AZ34=Datos!$E$64,Datos!$E$74,"Revisar"))+IF(BB34=Datos!$G$63,Datos!$G$73,IF(BB34=Datos!$G$64,Datos!$G$74,IF(BB34=Datos!$G$65,Datos!$G$75,"Revisar")))</f>
        <v>#VALUE!</v>
      </c>
      <c r="BD34" s="195">
        <f>IF(AX34=Datos!$C$65,BC34,0)</f>
        <v>0</v>
      </c>
      <c r="BE34" s="195">
        <f>IF(OR(AX34=Datos!$C$63,AX34=Datos!$C$64),BC34,0)</f>
        <v>0</v>
      </c>
      <c r="BF34" s="450"/>
      <c r="BG34" s="450"/>
      <c r="BH34" s="450"/>
      <c r="BI34" s="450"/>
      <c r="BJ34" s="454"/>
      <c r="BK34" s="457"/>
      <c r="BL34" s="460"/>
      <c r="BM34" s="196"/>
      <c r="BN34" s="191"/>
      <c r="BO34" s="191"/>
      <c r="BP34" s="191"/>
      <c r="BQ34" s="197"/>
    </row>
    <row r="35" spans="1:69" ht="43.5" hidden="1" customHeight="1" x14ac:dyDescent="0.35">
      <c r="A35" s="472"/>
      <c r="B35" s="475"/>
      <c r="C35" s="460"/>
      <c r="D35" s="479"/>
      <c r="E35" s="460"/>
      <c r="F35" s="463"/>
      <c r="G35" s="463"/>
      <c r="H35" s="482"/>
      <c r="I35" s="482"/>
      <c r="J35" s="482"/>
      <c r="K35" s="485"/>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6"/>
      <c r="AJ35" s="469"/>
      <c r="AK35" s="469"/>
      <c r="AL35" s="466"/>
      <c r="AM35" s="466"/>
      <c r="AN35" s="466"/>
      <c r="AO35" s="450"/>
      <c r="AP35" s="450"/>
      <c r="AQ35" s="450"/>
      <c r="AR35" s="441"/>
      <c r="AS35" s="444"/>
      <c r="AT35" s="447"/>
      <c r="AU35" s="199"/>
      <c r="AV35" s="193"/>
      <c r="AW35" s="193"/>
      <c r="AX35" s="194"/>
      <c r="AY35" s="194"/>
      <c r="AZ35" s="194"/>
      <c r="BA35" s="194"/>
      <c r="BB35" s="191"/>
      <c r="BC35" s="195" t="e">
        <f>IF(AX35=Datos!$C$63,Datos!$C$73,IF(AX35=Datos!$C$64,Datos!$C$74,IF(AX35=Datos!$C$65,Datos!$C$75,"Revisar")))+IF(AY35=Datos!$D$63,Datos!$D$73,IF(AY35=Datos!$D$64,Datos!$D$74,"Revisar"))+IF(AZ35=Datos!$E$63,Datos!$E$73,IF(AZ35=Datos!$E$64,Datos!$E$74,"Revisar"))+IF(BB35=Datos!$G$63,Datos!$G$73,IF(BB35=Datos!$G$64,Datos!$G$74,IF(BB35=Datos!$G$65,Datos!$G$75,"Revisar")))</f>
        <v>#VALUE!</v>
      </c>
      <c r="BD35" s="195">
        <f>IF(AX35=Datos!$C$65,BC35,0)</f>
        <v>0</v>
      </c>
      <c r="BE35" s="195">
        <f>IF(OR(AX35=Datos!$C$63,AX35=Datos!$C$64),BC35,0)</f>
        <v>0</v>
      </c>
      <c r="BF35" s="450"/>
      <c r="BG35" s="450"/>
      <c r="BH35" s="450"/>
      <c r="BI35" s="450"/>
      <c r="BJ35" s="454"/>
      <c r="BK35" s="457"/>
      <c r="BL35" s="460"/>
      <c r="BM35" s="200"/>
      <c r="BN35" s="200"/>
      <c r="BO35" s="200"/>
      <c r="BP35" s="200"/>
      <c r="BQ35" s="201"/>
    </row>
    <row r="36" spans="1:69" ht="43.5" hidden="1" customHeight="1" thickBot="1" x14ac:dyDescent="0.4">
      <c r="A36" s="473"/>
      <c r="B36" s="476"/>
      <c r="C36" s="461"/>
      <c r="D36" s="480"/>
      <c r="E36" s="461"/>
      <c r="F36" s="464"/>
      <c r="G36" s="464"/>
      <c r="H36" s="483"/>
      <c r="I36" s="483"/>
      <c r="J36" s="483"/>
      <c r="K36" s="486"/>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7"/>
      <c r="AJ36" s="470"/>
      <c r="AK36" s="470"/>
      <c r="AL36" s="467"/>
      <c r="AM36" s="467"/>
      <c r="AN36" s="467"/>
      <c r="AO36" s="451"/>
      <c r="AP36" s="451"/>
      <c r="AQ36" s="451"/>
      <c r="AR36" s="442"/>
      <c r="AS36" s="445"/>
      <c r="AT36" s="448"/>
      <c r="AU36" s="203"/>
      <c r="AV36" s="204"/>
      <c r="AW36" s="204"/>
      <c r="AX36" s="205"/>
      <c r="AY36" s="205"/>
      <c r="AZ36" s="205"/>
      <c r="BA36" s="205"/>
      <c r="BB36" s="202"/>
      <c r="BC36" s="206" t="e">
        <f>IF(AX36=Datos!$C$63,Datos!$C$73,IF(AX36=Datos!$C$64,Datos!$C$74,IF(AX36=Datos!$C$65,Datos!$C$75,"Revisar")))+IF(AY36=Datos!$D$63,Datos!$D$73,IF(AY36=Datos!$D$64,Datos!$D$74,"Revisar"))+IF(AZ36=Datos!$E$63,Datos!$E$73,IF(AZ36=Datos!$E$64,Datos!$E$74,"Revisar"))+IF(BB36=Datos!$G$63,Datos!$G$73,IF(BB36=Datos!$G$64,Datos!$G$74,IF(BB36=Datos!$G$65,Datos!$G$75,"Revisar")))</f>
        <v>#VALUE!</v>
      </c>
      <c r="BD36" s="206">
        <f>IF(AX36=Datos!$C$65,BC36,0)</f>
        <v>0</v>
      </c>
      <c r="BE36" s="206">
        <f>IF(OR(AX36=Datos!$C$63,AX36=Datos!$C$64),BC36,0)</f>
        <v>0</v>
      </c>
      <c r="BF36" s="451"/>
      <c r="BG36" s="451"/>
      <c r="BH36" s="451"/>
      <c r="BI36" s="451"/>
      <c r="BJ36" s="455"/>
      <c r="BK36" s="458"/>
      <c r="BL36" s="461"/>
      <c r="BM36" s="207"/>
      <c r="BN36" s="207"/>
      <c r="BO36" s="207"/>
      <c r="BP36" s="207"/>
      <c r="BQ36" s="208"/>
    </row>
    <row r="37" spans="1:69" s="138" customFormat="1" ht="15.65" hidden="1" customHeight="1" x14ac:dyDescent="0.3">
      <c r="A37" s="471"/>
      <c r="B37" s="474"/>
      <c r="C37" s="477"/>
      <c r="D37" s="478"/>
      <c r="E37" s="477"/>
      <c r="F37" s="462"/>
      <c r="G37" s="462"/>
      <c r="H37" s="481"/>
      <c r="I37" s="481"/>
      <c r="J37" s="481"/>
      <c r="K37" s="484" t="str">
        <f>CONCATENATE(H37," ",I37," ",J37)</f>
        <v xml:space="preserve">  </v>
      </c>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5">
        <f>COUNTIF(P37:AH40,"Si")</f>
        <v>0</v>
      </c>
      <c r="AJ37" s="468">
        <f>IF((COUNTIF(O37:AH40,"Si"))&lt;=0,0,(IF((COUNTIF(O37:AH40,"Si"))&lt;=5,3,(IF(COUNTIF(O37:AH40,"Si")&lt;=11,4,5)))))</f>
        <v>0</v>
      </c>
      <c r="AK37" s="468">
        <f>IF((COUNTIF(O37:AH40,"Si"))&lt;=0,0,(IF((COUNTIF(O37:AH40,"Si"))&lt;=5,"MODERADO",(IF(COUNTIF(O37:AH40,"Si")&lt;=11,"ALTO","EXTREMO")))))</f>
        <v>0</v>
      </c>
      <c r="AL37" s="465"/>
      <c r="AM37" s="465"/>
      <c r="AN37" s="465" t="str">
        <f t="shared" ref="AN37" si="15">IF(AM37="Rara vez",1,(IF(AM37="Improbable",2,(IF(AM37="Posible",3,IF(AM37="Probable",4,IF(AM37="Seguro",5,"Revisar")))))))</f>
        <v>Revisar</v>
      </c>
      <c r="AO37" s="452">
        <f t="shared" ref="AO37" si="16">IF(E37="Corrupción",AN37,IF(AL37&lt;=2,1,IF(AL37&lt;=24,2,IF(AL37&lt;=500,3,IF(AL37&lt;=5000,4,IF(AL37&gt;5000,5,"Revisar"))))))</f>
        <v>1</v>
      </c>
      <c r="AP37" s="452" t="str">
        <f t="shared" ref="AP37" si="17">IF(E37="Corrupción",(IF(AO37=1,"Rara Vez",IF(AO37=2,"Improbable",IF(AO37=3,"Posible",IF(AO37=4,"Probable",IF(AO37=5,"Seguro","Revisar")))))),IF(AO37=1,"Muy Baja",IF(AO37=2,"Baja",IF(AO37=3,"Media",IF(AO37=4,"Alta","Muy Alta")))))</f>
        <v>Muy Baja</v>
      </c>
      <c r="AQ37" s="452" t="e">
        <f>IF(E37="Corrupción",AJ37,(ROUND(((VLOOKUP(M37,Datos!$B$25:$C$29,2,FALSE)*Datos!$B$32)+(VLOOKUP(N37,Datos!$B$25:$C$29,2,FALSE)*Datos!$C$32)+(VLOOKUP(O37,Datos!$B$25:$C$29,2,FALSE)*Datos!$D$32))*5,0)))</f>
        <v>#N/A</v>
      </c>
      <c r="AR37" s="440" t="e">
        <f>IF(AQ37=1,"Insignificante",IF(AQ37=2,"Menor",IF(AQ37=3,"Moderado",IF(AQ37=4,"Mayor","Catastrófico"))))</f>
        <v>#N/A</v>
      </c>
      <c r="AS37" s="443" t="e">
        <f>_xlfn.NUMBERVALUE(CONCATENATE(AO37,AQ37),"##")</f>
        <v>#N/A</v>
      </c>
      <c r="AT37" s="446" t="e">
        <f>VLOOKUP(AS37,Datos!$I$37:$J$61,2,FALSE)</f>
        <v>#N/A</v>
      </c>
      <c r="AU37" s="186"/>
      <c r="AV37" s="187"/>
      <c r="AW37" s="187"/>
      <c r="AX37" s="188"/>
      <c r="AY37" s="188"/>
      <c r="AZ37" s="188"/>
      <c r="BA37" s="188"/>
      <c r="BB37" s="185"/>
      <c r="BC37" s="145" t="e">
        <f>IF(AX37=Datos!$C$63,Datos!$C$73,IF(AX37=Datos!$C$64,Datos!$C$74,IF(AX37=Datos!$C$65,Datos!$C$75,"Revisar")))+IF(AY37=Datos!$D$63,Datos!$D$73,IF(AY37=Datos!$D$64,Datos!$D$74,"Revisar"))+IF(AZ37=Datos!$E$63,Datos!$E$73,IF(AZ37=Datos!$E$64,Datos!$E$74,"Revisar"))+IF(BB37=Datos!$G$63,Datos!$G$73,IF(BB37=Datos!$G$64,Datos!$G$74,IF(BB37=Datos!$G$65,Datos!$G$75,"Revisar")))</f>
        <v>#VALUE!</v>
      </c>
      <c r="BD37" s="145">
        <f>IF(AX37=Datos!$C$65,BC37,0)</f>
        <v>0</v>
      </c>
      <c r="BE37" s="145">
        <f>IF(OR(AX37=Datos!$C$63,AX37=Datos!$C$64),BC37,0)</f>
        <v>0</v>
      </c>
      <c r="BF37" s="449">
        <f>IF(ROUND(AO37-SUM(BE37:BE40),0)&lt;=0,1,ROUND(AO37-SUM(BE37:BE40),0))</f>
        <v>1</v>
      </c>
      <c r="BG37" s="452" t="str">
        <f>IF(E37="Corrupción",(IF(BF37=1,"Rara Vez",IF(BF37=2,"Improbable",IF(BF37=3,"Posible",IF(BF37=4,"Probable","Seguro"))))),IF(BF37=1,"Muy Baja",IF(BF37=2,"Baja",IF(BF37=3,"Media",IF(BF37=4,"Alta","Muy Alta")))))</f>
        <v>Muy Baja</v>
      </c>
      <c r="BH37" s="449" t="e">
        <f>ROUND(AQ37-SUM(BD37:BD40),0)</f>
        <v>#N/A</v>
      </c>
      <c r="BI37" s="449" t="e">
        <f>IF(BH37=1,"Insignificante",IF(BH37=2,"Menor",IF(BH37=3,"Moderado",IF(BH37=4,"Mayor","Catastrófico"))))</f>
        <v>#N/A</v>
      </c>
      <c r="BJ37" s="453" t="e">
        <f>_xlfn.NUMBERVALUE(CONCATENATE(BF37,BH37),"##")</f>
        <v>#N/A</v>
      </c>
      <c r="BK37" s="456" t="e">
        <f>+VLOOKUP(BJ37,Datos!$I$37:$J$65,2,FALSE)</f>
        <v>#N/A</v>
      </c>
      <c r="BL37" s="459"/>
      <c r="BM37" s="189"/>
      <c r="BN37" s="185"/>
      <c r="BO37" s="185"/>
      <c r="BP37" s="185"/>
      <c r="BQ37" s="190"/>
    </row>
    <row r="38" spans="1:69" ht="15.65" hidden="1" customHeight="1" x14ac:dyDescent="0.35">
      <c r="A38" s="472"/>
      <c r="B38" s="475"/>
      <c r="C38" s="460"/>
      <c r="D38" s="479"/>
      <c r="E38" s="460"/>
      <c r="F38" s="463"/>
      <c r="G38" s="463"/>
      <c r="H38" s="482"/>
      <c r="I38" s="482"/>
      <c r="J38" s="482"/>
      <c r="K38" s="485"/>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6"/>
      <c r="AJ38" s="469"/>
      <c r="AK38" s="469"/>
      <c r="AL38" s="466"/>
      <c r="AM38" s="466"/>
      <c r="AN38" s="466"/>
      <c r="AO38" s="450"/>
      <c r="AP38" s="450"/>
      <c r="AQ38" s="450"/>
      <c r="AR38" s="441"/>
      <c r="AS38" s="444"/>
      <c r="AT38" s="447"/>
      <c r="AU38" s="192"/>
      <c r="AV38" s="193"/>
      <c r="AW38" s="193"/>
      <c r="AX38" s="194"/>
      <c r="AY38" s="194"/>
      <c r="AZ38" s="194"/>
      <c r="BA38" s="194"/>
      <c r="BB38" s="191"/>
      <c r="BC38" s="195" t="e">
        <f>IF(AX38=Datos!$C$63,Datos!$C$73,IF(AX38=Datos!$C$64,Datos!$C$74,IF(AX38=Datos!$C$65,Datos!$C$75,"Revisar")))+IF(AY38=Datos!$D$63,Datos!$D$73,IF(AY38=Datos!$D$64,Datos!$D$74,"Revisar"))+IF(AZ38=Datos!$E$63,Datos!$E$73,IF(AZ38=Datos!$E$64,Datos!$E$74,"Revisar"))+IF(BB38=Datos!$G$63,Datos!$G$73,IF(BB38=Datos!$G$64,Datos!$G$74,IF(BB38=Datos!$G$65,Datos!$G$75,"Revisar")))</f>
        <v>#VALUE!</v>
      </c>
      <c r="BD38" s="195">
        <f>IF(AX38=Datos!$C$65,BC38,0)</f>
        <v>0</v>
      </c>
      <c r="BE38" s="195">
        <f>IF(OR(AX38=Datos!$C$63,AX38=Datos!$C$64),BC38,0)</f>
        <v>0</v>
      </c>
      <c r="BF38" s="450"/>
      <c r="BG38" s="450"/>
      <c r="BH38" s="450"/>
      <c r="BI38" s="450"/>
      <c r="BJ38" s="454"/>
      <c r="BK38" s="457"/>
      <c r="BL38" s="460"/>
      <c r="BM38" s="196"/>
      <c r="BN38" s="191"/>
      <c r="BO38" s="191"/>
      <c r="BP38" s="191"/>
      <c r="BQ38" s="197"/>
    </row>
    <row r="39" spans="1:69" ht="43.5" hidden="1" customHeight="1" x14ac:dyDescent="0.35">
      <c r="A39" s="472"/>
      <c r="B39" s="475"/>
      <c r="C39" s="460"/>
      <c r="D39" s="479"/>
      <c r="E39" s="460"/>
      <c r="F39" s="463"/>
      <c r="G39" s="463"/>
      <c r="H39" s="482"/>
      <c r="I39" s="482"/>
      <c r="J39" s="482"/>
      <c r="K39" s="485"/>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6"/>
      <c r="AJ39" s="469"/>
      <c r="AK39" s="469"/>
      <c r="AL39" s="466"/>
      <c r="AM39" s="466"/>
      <c r="AN39" s="466"/>
      <c r="AO39" s="450"/>
      <c r="AP39" s="450"/>
      <c r="AQ39" s="450"/>
      <c r="AR39" s="441"/>
      <c r="AS39" s="444"/>
      <c r="AT39" s="447"/>
      <c r="AU39" s="199"/>
      <c r="AV39" s="193"/>
      <c r="AW39" s="193"/>
      <c r="AX39" s="194"/>
      <c r="AY39" s="194"/>
      <c r="AZ39" s="194"/>
      <c r="BA39" s="194"/>
      <c r="BB39" s="191"/>
      <c r="BC39" s="195" t="e">
        <f>IF(AX39=Datos!$C$63,Datos!$C$73,IF(AX39=Datos!$C$64,Datos!$C$74,IF(AX39=Datos!$C$65,Datos!$C$75,"Revisar")))+IF(AY39=Datos!$D$63,Datos!$D$73,IF(AY39=Datos!$D$64,Datos!$D$74,"Revisar"))+IF(AZ39=Datos!$E$63,Datos!$E$73,IF(AZ39=Datos!$E$64,Datos!$E$74,"Revisar"))+IF(BB39=Datos!$G$63,Datos!$G$73,IF(BB39=Datos!$G$64,Datos!$G$74,IF(BB39=Datos!$G$65,Datos!$G$75,"Revisar")))</f>
        <v>#VALUE!</v>
      </c>
      <c r="BD39" s="195">
        <f>IF(AX39=Datos!$C$65,BC39,0)</f>
        <v>0</v>
      </c>
      <c r="BE39" s="195">
        <f>IF(OR(AX39=Datos!$C$63,AX39=Datos!$C$64),BC39,0)</f>
        <v>0</v>
      </c>
      <c r="BF39" s="450"/>
      <c r="BG39" s="450"/>
      <c r="BH39" s="450"/>
      <c r="BI39" s="450"/>
      <c r="BJ39" s="454"/>
      <c r="BK39" s="457"/>
      <c r="BL39" s="460"/>
      <c r="BM39" s="200"/>
      <c r="BN39" s="200"/>
      <c r="BO39" s="200"/>
      <c r="BP39" s="200"/>
      <c r="BQ39" s="201"/>
    </row>
    <row r="40" spans="1:69" ht="43.5" hidden="1" customHeight="1" thickBot="1" x14ac:dyDescent="0.4">
      <c r="A40" s="473"/>
      <c r="B40" s="476"/>
      <c r="C40" s="461"/>
      <c r="D40" s="480"/>
      <c r="E40" s="461"/>
      <c r="F40" s="464"/>
      <c r="G40" s="464"/>
      <c r="H40" s="483"/>
      <c r="I40" s="483"/>
      <c r="J40" s="483"/>
      <c r="K40" s="486"/>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7"/>
      <c r="AJ40" s="470"/>
      <c r="AK40" s="470"/>
      <c r="AL40" s="467"/>
      <c r="AM40" s="467"/>
      <c r="AN40" s="467"/>
      <c r="AO40" s="451"/>
      <c r="AP40" s="451"/>
      <c r="AQ40" s="451"/>
      <c r="AR40" s="442"/>
      <c r="AS40" s="445"/>
      <c r="AT40" s="448"/>
      <c r="AU40" s="203"/>
      <c r="AV40" s="204"/>
      <c r="AW40" s="204"/>
      <c r="AX40" s="205"/>
      <c r="AY40" s="205"/>
      <c r="AZ40" s="205"/>
      <c r="BA40" s="205"/>
      <c r="BB40" s="202"/>
      <c r="BC40" s="206" t="e">
        <f>IF(AX40=Datos!$C$63,Datos!$C$73,IF(AX40=Datos!$C$64,Datos!$C$74,IF(AX40=Datos!$C$65,Datos!$C$75,"Revisar")))+IF(AY40=Datos!$D$63,Datos!$D$73,IF(AY40=Datos!$D$64,Datos!$D$74,"Revisar"))+IF(AZ40=Datos!$E$63,Datos!$E$73,IF(AZ40=Datos!$E$64,Datos!$E$74,"Revisar"))+IF(BB40=Datos!$G$63,Datos!$G$73,IF(BB40=Datos!$G$64,Datos!$G$74,IF(BB40=Datos!$G$65,Datos!$G$75,"Revisar")))</f>
        <v>#VALUE!</v>
      </c>
      <c r="BD40" s="206">
        <f>IF(AX40=Datos!$C$65,BC40,0)</f>
        <v>0</v>
      </c>
      <c r="BE40" s="206">
        <f>IF(OR(AX40=Datos!$C$63,AX40=Datos!$C$64),BC40,0)</f>
        <v>0</v>
      </c>
      <c r="BF40" s="451"/>
      <c r="BG40" s="451"/>
      <c r="BH40" s="451"/>
      <c r="BI40" s="451"/>
      <c r="BJ40" s="455"/>
      <c r="BK40" s="458"/>
      <c r="BL40" s="461"/>
      <c r="BM40" s="207"/>
      <c r="BN40" s="207"/>
      <c r="BO40" s="207"/>
      <c r="BP40" s="207"/>
      <c r="BQ40" s="208"/>
    </row>
    <row r="41" spans="1:69" s="138" customFormat="1" ht="15.65" hidden="1" customHeight="1" x14ac:dyDescent="0.3">
      <c r="A41" s="471"/>
      <c r="B41" s="474"/>
      <c r="C41" s="477"/>
      <c r="D41" s="478"/>
      <c r="E41" s="477"/>
      <c r="F41" s="462"/>
      <c r="G41" s="462"/>
      <c r="H41" s="481"/>
      <c r="I41" s="481"/>
      <c r="J41" s="481"/>
      <c r="K41" s="484" t="str">
        <f>CONCATENATE(H41," ",I41," ",J41)</f>
        <v xml:space="preserve">  </v>
      </c>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5">
        <f>COUNTIF(P41:AH44,"Si")</f>
        <v>0</v>
      </c>
      <c r="AJ41" s="468">
        <f>IF((COUNTIF(O41:AH44,"Si"))&lt;=0,0,(IF((COUNTIF(O41:AH44,"Si"))&lt;=5,3,(IF(COUNTIF(O41:AH44,"Si")&lt;=11,4,5)))))</f>
        <v>0</v>
      </c>
      <c r="AK41" s="468">
        <f>IF((COUNTIF(O41:AH44,"Si"))&lt;=0,0,(IF((COUNTIF(O41:AH44,"Si"))&lt;=5,"MODERADO",(IF(COUNTIF(O41:AH44,"Si")&lt;=11,"ALTO","EXTREMO")))))</f>
        <v>0</v>
      </c>
      <c r="AL41" s="465"/>
      <c r="AM41" s="465"/>
      <c r="AN41" s="465" t="str">
        <f t="shared" ref="AN41" si="18">IF(AM41="Rara vez",1,(IF(AM41="Improbable",2,(IF(AM41="Posible",3,IF(AM41="Probable",4,IF(AM41="Seguro",5,"Revisar")))))))</f>
        <v>Revisar</v>
      </c>
      <c r="AO41" s="452">
        <f t="shared" ref="AO41" si="19">IF(E41="Corrupción",AN41,IF(AL41&lt;=2,1,IF(AL41&lt;=24,2,IF(AL41&lt;=500,3,IF(AL41&lt;=5000,4,IF(AL41&gt;5000,5,"Revisar"))))))</f>
        <v>1</v>
      </c>
      <c r="AP41" s="452" t="str">
        <f t="shared" ref="AP41" si="20">IF(E41="Corrupción",(IF(AO41=1,"Rara Vez",IF(AO41=2,"Improbable",IF(AO41=3,"Posible",IF(AO41=4,"Probable",IF(AO41=5,"Seguro","Revisar")))))),IF(AO41=1,"Muy Baja",IF(AO41=2,"Baja",IF(AO41=3,"Media",IF(AO41=4,"Alta","Muy Alta")))))</f>
        <v>Muy Baja</v>
      </c>
      <c r="AQ41" s="452" t="e">
        <f>IF(E41="Corrupción",AJ41,(ROUND(((VLOOKUP(M41,Datos!$B$25:$C$29,2,FALSE)*Datos!$B$32)+(VLOOKUP(N41,Datos!$B$25:$C$29,2,FALSE)*Datos!$C$32)+(VLOOKUP(O41,Datos!$B$25:$C$29,2,FALSE)*Datos!$D$32))*5,0)))</f>
        <v>#N/A</v>
      </c>
      <c r="AR41" s="440" t="e">
        <f>IF(AQ41=1,"Insignificante",IF(AQ41=2,"Menor",IF(AQ41=3,"Moderado",IF(AQ41=4,"Mayor","Catastrófico"))))</f>
        <v>#N/A</v>
      </c>
      <c r="AS41" s="443" t="e">
        <f>_xlfn.NUMBERVALUE(CONCATENATE(AO41,AQ41),"##")</f>
        <v>#N/A</v>
      </c>
      <c r="AT41" s="446" t="e">
        <f>VLOOKUP(AS41,Datos!$I$37:$J$61,2,FALSE)</f>
        <v>#N/A</v>
      </c>
      <c r="AU41" s="186"/>
      <c r="AV41" s="187"/>
      <c r="AW41" s="187"/>
      <c r="AX41" s="188"/>
      <c r="AY41" s="188"/>
      <c r="AZ41" s="188"/>
      <c r="BA41" s="188"/>
      <c r="BB41" s="185"/>
      <c r="BC41" s="145" t="e">
        <f>IF(AX41=Datos!$C$63,Datos!$C$73,IF(AX41=Datos!$C$64,Datos!$C$74,IF(AX41=Datos!$C$65,Datos!$C$75,"Revisar")))+IF(AY41=Datos!$D$63,Datos!$D$73,IF(AY41=Datos!$D$64,Datos!$D$74,"Revisar"))+IF(AZ41=Datos!$E$63,Datos!$E$73,IF(AZ41=Datos!$E$64,Datos!$E$74,"Revisar"))+IF(BB41=Datos!$G$63,Datos!$G$73,IF(BB41=Datos!$G$64,Datos!$G$74,IF(BB41=Datos!$G$65,Datos!$G$75,"Revisar")))</f>
        <v>#VALUE!</v>
      </c>
      <c r="BD41" s="145">
        <f>IF(AX41=Datos!$C$65,BC41,0)</f>
        <v>0</v>
      </c>
      <c r="BE41" s="145">
        <f>IF(OR(AX41=Datos!$C$63,AX41=Datos!$C$64),BC41,0)</f>
        <v>0</v>
      </c>
      <c r="BF41" s="449">
        <f>IF(ROUND(AO41-SUM(BE41:BE44),0)&lt;=0,1,ROUND(AO41-SUM(BE41:BE44),0))</f>
        <v>1</v>
      </c>
      <c r="BG41" s="452" t="str">
        <f>IF(E41="Corrupción",(IF(BF41=1,"Rara Vez",IF(BF41=2,"Improbable",IF(BF41=3,"Posible",IF(BF41=4,"Probable","Seguro"))))),IF(BF41=1,"Muy Baja",IF(BF41=2,"Baja",IF(BF41=3,"Media",IF(BF41=4,"Alta","Muy Alta")))))</f>
        <v>Muy Baja</v>
      </c>
      <c r="BH41" s="449" t="e">
        <f>ROUND(AQ41-SUM(BD41:BD44),0)</f>
        <v>#N/A</v>
      </c>
      <c r="BI41" s="449" t="e">
        <f>IF(BH41=1,"Insignificante",IF(BH41=2,"Menor",IF(BH41=3,"Moderado",IF(BH41=4,"Mayor","Catastrófico"))))</f>
        <v>#N/A</v>
      </c>
      <c r="BJ41" s="453" t="e">
        <f>_xlfn.NUMBERVALUE(CONCATENATE(BF41,BH41),"##")</f>
        <v>#N/A</v>
      </c>
      <c r="BK41" s="456" t="e">
        <f>+VLOOKUP(BJ41,Datos!$I$37:$J$65,2,FALSE)</f>
        <v>#N/A</v>
      </c>
      <c r="BL41" s="459"/>
      <c r="BM41" s="189"/>
      <c r="BN41" s="185"/>
      <c r="BO41" s="185"/>
      <c r="BP41" s="185"/>
      <c r="BQ41" s="190"/>
    </row>
    <row r="42" spans="1:69" ht="15.65" hidden="1" customHeight="1" x14ac:dyDescent="0.35">
      <c r="A42" s="472"/>
      <c r="B42" s="475"/>
      <c r="C42" s="460"/>
      <c r="D42" s="479"/>
      <c r="E42" s="460"/>
      <c r="F42" s="463"/>
      <c r="G42" s="463"/>
      <c r="H42" s="482"/>
      <c r="I42" s="482"/>
      <c r="J42" s="482"/>
      <c r="K42" s="485"/>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6"/>
      <c r="AJ42" s="469"/>
      <c r="AK42" s="469"/>
      <c r="AL42" s="466"/>
      <c r="AM42" s="466"/>
      <c r="AN42" s="466"/>
      <c r="AO42" s="450"/>
      <c r="AP42" s="450"/>
      <c r="AQ42" s="450"/>
      <c r="AR42" s="441"/>
      <c r="AS42" s="444"/>
      <c r="AT42" s="447"/>
      <c r="AU42" s="192"/>
      <c r="AV42" s="193"/>
      <c r="AW42" s="193"/>
      <c r="AX42" s="194"/>
      <c r="AY42" s="194"/>
      <c r="AZ42" s="194"/>
      <c r="BA42" s="194"/>
      <c r="BB42" s="191"/>
      <c r="BC42" s="195" t="e">
        <f>IF(AX42=Datos!$C$63,Datos!$C$73,IF(AX42=Datos!$C$64,Datos!$C$74,IF(AX42=Datos!$C$65,Datos!$C$75,"Revisar")))+IF(AY42=Datos!$D$63,Datos!$D$73,IF(AY42=Datos!$D$64,Datos!$D$74,"Revisar"))+IF(AZ42=Datos!$E$63,Datos!$E$73,IF(AZ42=Datos!$E$64,Datos!$E$74,"Revisar"))+IF(BB42=Datos!$G$63,Datos!$G$73,IF(BB42=Datos!$G$64,Datos!$G$74,IF(BB42=Datos!$G$65,Datos!$G$75,"Revisar")))</f>
        <v>#VALUE!</v>
      </c>
      <c r="BD42" s="195">
        <f>IF(AX42=Datos!$C$65,BC42,0)</f>
        <v>0</v>
      </c>
      <c r="BE42" s="195">
        <f>IF(OR(AX42=Datos!$C$63,AX42=Datos!$C$64),BC42,0)</f>
        <v>0</v>
      </c>
      <c r="BF42" s="450"/>
      <c r="BG42" s="450"/>
      <c r="BH42" s="450"/>
      <c r="BI42" s="450"/>
      <c r="BJ42" s="454"/>
      <c r="BK42" s="457"/>
      <c r="BL42" s="460"/>
      <c r="BM42" s="196"/>
      <c r="BN42" s="191"/>
      <c r="BO42" s="191"/>
      <c r="BP42" s="191"/>
      <c r="BQ42" s="197"/>
    </row>
    <row r="43" spans="1:69" ht="43.5" hidden="1" customHeight="1" x14ac:dyDescent="0.35">
      <c r="A43" s="472"/>
      <c r="B43" s="475"/>
      <c r="C43" s="460"/>
      <c r="D43" s="479"/>
      <c r="E43" s="460"/>
      <c r="F43" s="463"/>
      <c r="G43" s="463"/>
      <c r="H43" s="482"/>
      <c r="I43" s="482"/>
      <c r="J43" s="482"/>
      <c r="K43" s="485"/>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6"/>
      <c r="AJ43" s="469"/>
      <c r="AK43" s="469"/>
      <c r="AL43" s="466"/>
      <c r="AM43" s="466"/>
      <c r="AN43" s="466"/>
      <c r="AO43" s="450"/>
      <c r="AP43" s="450"/>
      <c r="AQ43" s="450"/>
      <c r="AR43" s="441"/>
      <c r="AS43" s="444"/>
      <c r="AT43" s="447"/>
      <c r="AU43" s="199"/>
      <c r="AV43" s="193"/>
      <c r="AW43" s="193"/>
      <c r="AX43" s="194"/>
      <c r="AY43" s="194"/>
      <c r="AZ43" s="194"/>
      <c r="BA43" s="194"/>
      <c r="BB43" s="191"/>
      <c r="BC43" s="195" t="e">
        <f>IF(AX43=Datos!$C$63,Datos!$C$73,IF(AX43=Datos!$C$64,Datos!$C$74,IF(AX43=Datos!$C$65,Datos!$C$75,"Revisar")))+IF(AY43=Datos!$D$63,Datos!$D$73,IF(AY43=Datos!$D$64,Datos!$D$74,"Revisar"))+IF(AZ43=Datos!$E$63,Datos!$E$73,IF(AZ43=Datos!$E$64,Datos!$E$74,"Revisar"))+IF(BB43=Datos!$G$63,Datos!$G$73,IF(BB43=Datos!$G$64,Datos!$G$74,IF(BB43=Datos!$G$65,Datos!$G$75,"Revisar")))</f>
        <v>#VALUE!</v>
      </c>
      <c r="BD43" s="195">
        <f>IF(AX43=Datos!$C$65,BC43,0)</f>
        <v>0</v>
      </c>
      <c r="BE43" s="195">
        <f>IF(OR(AX43=Datos!$C$63,AX43=Datos!$C$64),BC43,0)</f>
        <v>0</v>
      </c>
      <c r="BF43" s="450"/>
      <c r="BG43" s="450"/>
      <c r="BH43" s="450"/>
      <c r="BI43" s="450"/>
      <c r="BJ43" s="454"/>
      <c r="BK43" s="457"/>
      <c r="BL43" s="460"/>
      <c r="BM43" s="200"/>
      <c r="BN43" s="200"/>
      <c r="BO43" s="200"/>
      <c r="BP43" s="200"/>
      <c r="BQ43" s="201"/>
    </row>
    <row r="44" spans="1:69" ht="43.5" hidden="1" customHeight="1" thickBot="1" x14ac:dyDescent="0.4">
      <c r="A44" s="473"/>
      <c r="B44" s="476"/>
      <c r="C44" s="461"/>
      <c r="D44" s="480"/>
      <c r="E44" s="461"/>
      <c r="F44" s="464"/>
      <c r="G44" s="464"/>
      <c r="H44" s="483"/>
      <c r="I44" s="483"/>
      <c r="J44" s="483"/>
      <c r="K44" s="486"/>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7"/>
      <c r="AJ44" s="470"/>
      <c r="AK44" s="470"/>
      <c r="AL44" s="467"/>
      <c r="AM44" s="467"/>
      <c r="AN44" s="467"/>
      <c r="AO44" s="451"/>
      <c r="AP44" s="451"/>
      <c r="AQ44" s="451"/>
      <c r="AR44" s="442"/>
      <c r="AS44" s="445"/>
      <c r="AT44" s="448"/>
      <c r="AU44" s="203"/>
      <c r="AV44" s="204"/>
      <c r="AW44" s="204"/>
      <c r="AX44" s="205"/>
      <c r="AY44" s="205"/>
      <c r="AZ44" s="205"/>
      <c r="BA44" s="205"/>
      <c r="BB44" s="202"/>
      <c r="BC44" s="206" t="e">
        <f>IF(AX44=Datos!$C$63,Datos!$C$73,IF(AX44=Datos!$C$64,Datos!$C$74,IF(AX44=Datos!$C$65,Datos!$C$75,"Revisar")))+IF(AY44=Datos!$D$63,Datos!$D$73,IF(AY44=Datos!$D$64,Datos!$D$74,"Revisar"))+IF(AZ44=Datos!$E$63,Datos!$E$73,IF(AZ44=Datos!$E$64,Datos!$E$74,"Revisar"))+IF(BB44=Datos!$G$63,Datos!$G$73,IF(BB44=Datos!$G$64,Datos!$G$74,IF(BB44=Datos!$G$65,Datos!$G$75,"Revisar")))</f>
        <v>#VALUE!</v>
      </c>
      <c r="BD44" s="206">
        <f>IF(AX44=Datos!$C$65,BC44,0)</f>
        <v>0</v>
      </c>
      <c r="BE44" s="206">
        <f>IF(OR(AX44=Datos!$C$63,AX44=Datos!$C$64),BC44,0)</f>
        <v>0</v>
      </c>
      <c r="BF44" s="451"/>
      <c r="BG44" s="451"/>
      <c r="BH44" s="451"/>
      <c r="BI44" s="451"/>
      <c r="BJ44" s="455"/>
      <c r="BK44" s="458"/>
      <c r="BL44" s="461"/>
      <c r="BM44" s="207"/>
      <c r="BN44" s="207"/>
      <c r="BO44" s="207"/>
      <c r="BP44" s="207"/>
      <c r="BQ44" s="208"/>
    </row>
    <row r="45" spans="1:69" s="138" customFormat="1" ht="15.65" hidden="1" customHeight="1" x14ac:dyDescent="0.3">
      <c r="A45" s="471"/>
      <c r="B45" s="474"/>
      <c r="C45" s="477"/>
      <c r="D45" s="478"/>
      <c r="E45" s="477"/>
      <c r="F45" s="462"/>
      <c r="G45" s="462"/>
      <c r="H45" s="481"/>
      <c r="I45" s="481"/>
      <c r="J45" s="481"/>
      <c r="K45" s="484" t="str">
        <f>CONCATENATE(H45," ",I45," ",J45)</f>
        <v xml:space="preserve">  </v>
      </c>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5">
        <f>COUNTIF(P45:AH48,"Si")</f>
        <v>0</v>
      </c>
      <c r="AJ45" s="468">
        <f>IF((COUNTIF(O45:AH48,"Si"))&lt;=0,0,(IF((COUNTIF(O45:AH48,"Si"))&lt;=5,3,(IF(COUNTIF(O45:AH48,"Si")&lt;=11,4,5)))))</f>
        <v>0</v>
      </c>
      <c r="AK45" s="468">
        <f>IF((COUNTIF(O45:AH48,"Si"))&lt;=0,0,(IF((COUNTIF(O45:AH48,"Si"))&lt;=5,"MODERADO",(IF(COUNTIF(O45:AH48,"Si")&lt;=11,"ALTO","EXTREMO")))))</f>
        <v>0</v>
      </c>
      <c r="AL45" s="465"/>
      <c r="AM45" s="465"/>
      <c r="AN45" s="465" t="str">
        <f t="shared" ref="AN45" si="21">IF(AM45="Rara vez",1,(IF(AM45="Improbable",2,(IF(AM45="Posible",3,IF(AM45="Probable",4,IF(AM45="Seguro",5,"Revisar")))))))</f>
        <v>Revisar</v>
      </c>
      <c r="AO45" s="452">
        <f t="shared" ref="AO45" si="22">IF(E45="Corrupción",AN45,IF(AL45&lt;=2,1,IF(AL45&lt;=24,2,IF(AL45&lt;=500,3,IF(AL45&lt;=5000,4,IF(AL45&gt;5000,5,"Revisar"))))))</f>
        <v>1</v>
      </c>
      <c r="AP45" s="452" t="str">
        <f t="shared" ref="AP45" si="23">IF(E45="Corrupción",(IF(AO45=1,"Rara Vez",IF(AO45=2,"Improbable",IF(AO45=3,"Posible",IF(AO45=4,"Probable",IF(AO45=5,"Seguro","Revisar")))))),IF(AO45=1,"Muy Baja",IF(AO45=2,"Baja",IF(AO45=3,"Media",IF(AO45=4,"Alta","Muy Alta")))))</f>
        <v>Muy Baja</v>
      </c>
      <c r="AQ45" s="452" t="e">
        <f>IF(E45="Corrupción",AJ45,(ROUND(((VLOOKUP(M45,Datos!$B$25:$C$29,2,FALSE)*Datos!$B$32)+(VLOOKUP(N45,Datos!$B$25:$C$29,2,FALSE)*Datos!$C$32)+(VLOOKUP(O45,Datos!$B$25:$C$29,2,FALSE)*Datos!$D$32))*5,0)))</f>
        <v>#N/A</v>
      </c>
      <c r="AR45" s="440" t="e">
        <f>IF(AQ45=1,"Insignificante",IF(AQ45=2,"Menor",IF(AQ45=3,"Moderado",IF(AQ45=4,"Mayor","Catastrófico"))))</f>
        <v>#N/A</v>
      </c>
      <c r="AS45" s="443" t="e">
        <f>_xlfn.NUMBERVALUE(CONCATENATE(AO45,AQ45),"##")</f>
        <v>#N/A</v>
      </c>
      <c r="AT45" s="446" t="e">
        <f>VLOOKUP(AS45,Datos!$I$37:$J$61,2,FALSE)</f>
        <v>#N/A</v>
      </c>
      <c r="AU45" s="186"/>
      <c r="AV45" s="187"/>
      <c r="AW45" s="187"/>
      <c r="AX45" s="188"/>
      <c r="AY45" s="188"/>
      <c r="AZ45" s="188"/>
      <c r="BA45" s="188"/>
      <c r="BB45" s="185"/>
      <c r="BC45" s="145" t="e">
        <f>IF(AX45=Datos!$C$63,Datos!$C$73,IF(AX45=Datos!$C$64,Datos!$C$74,IF(AX45=Datos!$C$65,Datos!$C$75,"Revisar")))+IF(AY45=Datos!$D$63,Datos!$D$73,IF(AY45=Datos!$D$64,Datos!$D$74,"Revisar"))+IF(AZ45=Datos!$E$63,Datos!$E$73,IF(AZ45=Datos!$E$64,Datos!$E$74,"Revisar"))+IF(BB45=Datos!$G$63,Datos!$G$73,IF(BB45=Datos!$G$64,Datos!$G$74,IF(BB45=Datos!$G$65,Datos!$G$75,"Revisar")))</f>
        <v>#VALUE!</v>
      </c>
      <c r="BD45" s="145">
        <f>IF(AX45=Datos!$C$65,BC45,0)</f>
        <v>0</v>
      </c>
      <c r="BE45" s="145">
        <f>IF(OR(AX45=Datos!$C$63,AX45=Datos!$C$64),BC45,0)</f>
        <v>0</v>
      </c>
      <c r="BF45" s="449">
        <f>IF(ROUND(AO45-SUM(BE45:BE48),0)&lt;=0,1,ROUND(AO45-SUM(BE45:BE48),0))</f>
        <v>1</v>
      </c>
      <c r="BG45" s="452" t="str">
        <f>IF(E45="Corrupción",(IF(BF45=1,"Rara Vez",IF(BF45=2,"Improbable",IF(BF45=3,"Posible",IF(BF45=4,"Probable","Seguro"))))),IF(BF45=1,"Muy Baja",IF(BF45=2,"Baja",IF(BF45=3,"Media",IF(BF45=4,"Alta","Muy Alta")))))</f>
        <v>Muy Baja</v>
      </c>
      <c r="BH45" s="449" t="e">
        <f>ROUND(AQ45-SUM(BD45:BD48),0)</f>
        <v>#N/A</v>
      </c>
      <c r="BI45" s="449" t="e">
        <f>IF(BH45=1,"Insignificante",IF(BH45=2,"Menor",IF(BH45=3,"Moderado",IF(BH45=4,"Mayor","Catastrófico"))))</f>
        <v>#N/A</v>
      </c>
      <c r="BJ45" s="453" t="e">
        <f>_xlfn.NUMBERVALUE(CONCATENATE(BF45,BH45),"##")</f>
        <v>#N/A</v>
      </c>
      <c r="BK45" s="456" t="e">
        <f>+VLOOKUP(BJ45,Datos!$I$37:$J$65,2,FALSE)</f>
        <v>#N/A</v>
      </c>
      <c r="BL45" s="459"/>
      <c r="BM45" s="189"/>
      <c r="BN45" s="185"/>
      <c r="BO45" s="185"/>
      <c r="BP45" s="185"/>
      <c r="BQ45" s="190"/>
    </row>
    <row r="46" spans="1:69" ht="15.65" hidden="1" customHeight="1" x14ac:dyDescent="0.35">
      <c r="A46" s="472"/>
      <c r="B46" s="475"/>
      <c r="C46" s="460"/>
      <c r="D46" s="479"/>
      <c r="E46" s="460"/>
      <c r="F46" s="463"/>
      <c r="G46" s="463"/>
      <c r="H46" s="482"/>
      <c r="I46" s="482"/>
      <c r="J46" s="482"/>
      <c r="K46" s="485"/>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6"/>
      <c r="AJ46" s="469"/>
      <c r="AK46" s="469"/>
      <c r="AL46" s="466"/>
      <c r="AM46" s="466"/>
      <c r="AN46" s="466"/>
      <c r="AO46" s="450"/>
      <c r="AP46" s="450"/>
      <c r="AQ46" s="450"/>
      <c r="AR46" s="441"/>
      <c r="AS46" s="444"/>
      <c r="AT46" s="447"/>
      <c r="AU46" s="192"/>
      <c r="AV46" s="193"/>
      <c r="AW46" s="193"/>
      <c r="AX46" s="194"/>
      <c r="AY46" s="194"/>
      <c r="AZ46" s="194"/>
      <c r="BA46" s="194"/>
      <c r="BB46" s="191"/>
      <c r="BC46" s="195" t="e">
        <f>IF(AX46=Datos!$C$63,Datos!$C$73,IF(AX46=Datos!$C$64,Datos!$C$74,IF(AX46=Datos!$C$65,Datos!$C$75,"Revisar")))+IF(AY46=Datos!$D$63,Datos!$D$73,IF(AY46=Datos!$D$64,Datos!$D$74,"Revisar"))+IF(AZ46=Datos!$E$63,Datos!$E$73,IF(AZ46=Datos!$E$64,Datos!$E$74,"Revisar"))+IF(BB46=Datos!$G$63,Datos!$G$73,IF(BB46=Datos!$G$64,Datos!$G$74,IF(BB46=Datos!$G$65,Datos!$G$75,"Revisar")))</f>
        <v>#VALUE!</v>
      </c>
      <c r="BD46" s="195">
        <f>IF(AX46=Datos!$C$65,BC46,0)</f>
        <v>0</v>
      </c>
      <c r="BE46" s="195">
        <f>IF(OR(AX46=Datos!$C$63,AX46=Datos!$C$64),BC46,0)</f>
        <v>0</v>
      </c>
      <c r="BF46" s="450"/>
      <c r="BG46" s="450"/>
      <c r="BH46" s="450"/>
      <c r="BI46" s="450"/>
      <c r="BJ46" s="454"/>
      <c r="BK46" s="457"/>
      <c r="BL46" s="460"/>
      <c r="BM46" s="196"/>
      <c r="BN46" s="191"/>
      <c r="BO46" s="191"/>
      <c r="BP46" s="191"/>
      <c r="BQ46" s="197"/>
    </row>
    <row r="47" spans="1:69" ht="43.5" hidden="1" customHeight="1" x14ac:dyDescent="0.35">
      <c r="A47" s="472"/>
      <c r="B47" s="475"/>
      <c r="C47" s="460"/>
      <c r="D47" s="479"/>
      <c r="E47" s="460"/>
      <c r="F47" s="463"/>
      <c r="G47" s="463"/>
      <c r="H47" s="482"/>
      <c r="I47" s="482"/>
      <c r="J47" s="482"/>
      <c r="K47" s="485"/>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6"/>
      <c r="AJ47" s="469"/>
      <c r="AK47" s="469"/>
      <c r="AL47" s="466"/>
      <c r="AM47" s="466"/>
      <c r="AN47" s="466"/>
      <c r="AO47" s="450"/>
      <c r="AP47" s="450"/>
      <c r="AQ47" s="450"/>
      <c r="AR47" s="441"/>
      <c r="AS47" s="444"/>
      <c r="AT47" s="447"/>
      <c r="AU47" s="199"/>
      <c r="AV47" s="193"/>
      <c r="AW47" s="193"/>
      <c r="AX47" s="194"/>
      <c r="AY47" s="194"/>
      <c r="AZ47" s="194"/>
      <c r="BA47" s="194"/>
      <c r="BB47" s="191"/>
      <c r="BC47" s="195" t="e">
        <f>IF(AX47=Datos!$C$63,Datos!$C$73,IF(AX47=Datos!$C$64,Datos!$C$74,IF(AX47=Datos!$C$65,Datos!$C$75,"Revisar")))+IF(AY47=Datos!$D$63,Datos!$D$73,IF(AY47=Datos!$D$64,Datos!$D$74,"Revisar"))+IF(AZ47=Datos!$E$63,Datos!$E$73,IF(AZ47=Datos!$E$64,Datos!$E$74,"Revisar"))+IF(BB47=Datos!$G$63,Datos!$G$73,IF(BB47=Datos!$G$64,Datos!$G$74,IF(BB47=Datos!$G$65,Datos!$G$75,"Revisar")))</f>
        <v>#VALUE!</v>
      </c>
      <c r="BD47" s="195">
        <f>IF(AX47=Datos!$C$65,BC47,0)</f>
        <v>0</v>
      </c>
      <c r="BE47" s="195">
        <f>IF(OR(AX47=Datos!$C$63,AX47=Datos!$C$64),BC47,0)</f>
        <v>0</v>
      </c>
      <c r="BF47" s="450"/>
      <c r="BG47" s="450"/>
      <c r="BH47" s="450"/>
      <c r="BI47" s="450"/>
      <c r="BJ47" s="454"/>
      <c r="BK47" s="457"/>
      <c r="BL47" s="460"/>
      <c r="BM47" s="200"/>
      <c r="BN47" s="200"/>
      <c r="BO47" s="200"/>
      <c r="BP47" s="200"/>
      <c r="BQ47" s="201"/>
    </row>
    <row r="48" spans="1:69" ht="43.5" hidden="1" customHeight="1" thickBot="1" x14ac:dyDescent="0.4">
      <c r="A48" s="473"/>
      <c r="B48" s="476"/>
      <c r="C48" s="461"/>
      <c r="D48" s="480"/>
      <c r="E48" s="461"/>
      <c r="F48" s="464"/>
      <c r="G48" s="464"/>
      <c r="H48" s="483"/>
      <c r="I48" s="483"/>
      <c r="J48" s="483"/>
      <c r="K48" s="486"/>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7"/>
      <c r="AJ48" s="470"/>
      <c r="AK48" s="470"/>
      <c r="AL48" s="467"/>
      <c r="AM48" s="467"/>
      <c r="AN48" s="467"/>
      <c r="AO48" s="451"/>
      <c r="AP48" s="451"/>
      <c r="AQ48" s="451"/>
      <c r="AR48" s="442"/>
      <c r="AS48" s="445"/>
      <c r="AT48" s="448"/>
      <c r="AU48" s="203"/>
      <c r="AV48" s="204"/>
      <c r="AW48" s="204"/>
      <c r="AX48" s="205"/>
      <c r="AY48" s="205"/>
      <c r="AZ48" s="205"/>
      <c r="BA48" s="205"/>
      <c r="BB48" s="202"/>
      <c r="BC48" s="206" t="e">
        <f>IF(AX48=Datos!$C$63,Datos!$C$73,IF(AX48=Datos!$C$64,Datos!$C$74,IF(AX48=Datos!$C$65,Datos!$C$75,"Revisar")))+IF(AY48=Datos!$D$63,Datos!$D$73,IF(AY48=Datos!$D$64,Datos!$D$74,"Revisar"))+IF(AZ48=Datos!$E$63,Datos!$E$73,IF(AZ48=Datos!$E$64,Datos!$E$74,"Revisar"))+IF(BB48=Datos!$G$63,Datos!$G$73,IF(BB48=Datos!$G$64,Datos!$G$74,IF(BB48=Datos!$G$65,Datos!$G$75,"Revisar")))</f>
        <v>#VALUE!</v>
      </c>
      <c r="BD48" s="206">
        <f>IF(AX48=Datos!$C$65,BC48,0)</f>
        <v>0</v>
      </c>
      <c r="BE48" s="206">
        <f>IF(OR(AX48=Datos!$C$63,AX48=Datos!$C$64),BC48,0)</f>
        <v>0</v>
      </c>
      <c r="BF48" s="451"/>
      <c r="BG48" s="451"/>
      <c r="BH48" s="451"/>
      <c r="BI48" s="451"/>
      <c r="BJ48" s="455"/>
      <c r="BK48" s="458"/>
      <c r="BL48" s="461"/>
      <c r="BM48" s="207"/>
      <c r="BN48" s="207"/>
      <c r="BO48" s="207"/>
      <c r="BP48" s="207"/>
      <c r="BQ48" s="208"/>
    </row>
    <row r="49" spans="1:69" s="138" customFormat="1" ht="15.65" hidden="1" customHeight="1" x14ac:dyDescent="0.3">
      <c r="A49" s="471"/>
      <c r="B49" s="474"/>
      <c r="C49" s="477"/>
      <c r="D49" s="478"/>
      <c r="E49" s="477"/>
      <c r="F49" s="462"/>
      <c r="G49" s="462"/>
      <c r="H49" s="481"/>
      <c r="I49" s="481"/>
      <c r="J49" s="481"/>
      <c r="K49" s="484" t="str">
        <f>CONCATENATE(H49," ",I49," ",J49)</f>
        <v xml:space="preserve">  </v>
      </c>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5">
        <f>COUNTIF(P49:AH52,"Si")</f>
        <v>0</v>
      </c>
      <c r="AJ49" s="468">
        <f>IF((COUNTIF(O49:AH52,"Si"))&lt;=0,0,(IF((COUNTIF(O49:AH52,"Si"))&lt;=5,3,(IF(COUNTIF(O49:AH52,"Si")&lt;=11,4,5)))))</f>
        <v>0</v>
      </c>
      <c r="AK49" s="468">
        <f>IF((COUNTIF(O49:AH52,"Si"))&lt;=0,0,(IF((COUNTIF(O49:AH52,"Si"))&lt;=5,"MODERADO",(IF(COUNTIF(O49:AH52,"Si")&lt;=11,"ALTO","EXTREMO")))))</f>
        <v>0</v>
      </c>
      <c r="AL49" s="465"/>
      <c r="AM49" s="465"/>
      <c r="AN49" s="465" t="str">
        <f t="shared" ref="AN49" si="24">IF(AM49="Rara vez",1,(IF(AM49="Improbable",2,(IF(AM49="Posible",3,IF(AM49="Probable",4,IF(AM49="Seguro",5,"Revisar")))))))</f>
        <v>Revisar</v>
      </c>
      <c r="AO49" s="452">
        <f t="shared" ref="AO49" si="25">IF(E49="Corrupción",AN49,IF(AL49&lt;=2,1,IF(AL49&lt;=24,2,IF(AL49&lt;=500,3,IF(AL49&lt;=5000,4,IF(AL49&gt;5000,5,"Revisar"))))))</f>
        <v>1</v>
      </c>
      <c r="AP49" s="452" t="str">
        <f t="shared" ref="AP49" si="26">IF(E49="Corrupción",(IF(AO49=1,"Rara Vez",IF(AO49=2,"Improbable",IF(AO49=3,"Posible",IF(AO49=4,"Probable",IF(AO49=5,"Seguro","Revisar")))))),IF(AO49=1,"Muy Baja",IF(AO49=2,"Baja",IF(AO49=3,"Media",IF(AO49=4,"Alta","Muy Alta")))))</f>
        <v>Muy Baja</v>
      </c>
      <c r="AQ49" s="452" t="e">
        <f>IF(E49="Corrupción",AJ49,(ROUND(((VLOOKUP(M49,Datos!$B$25:$C$29,2,FALSE)*Datos!$B$32)+(VLOOKUP(N49,Datos!$B$25:$C$29,2,FALSE)*Datos!$C$32)+(VLOOKUP(O49,Datos!$B$25:$C$29,2,FALSE)*Datos!$D$32))*5,0)))</f>
        <v>#N/A</v>
      </c>
      <c r="AR49" s="440" t="e">
        <f>IF(AQ49=1,"Insignificante",IF(AQ49=2,"Menor",IF(AQ49=3,"Moderado",IF(AQ49=4,"Mayor","Catastrófico"))))</f>
        <v>#N/A</v>
      </c>
      <c r="AS49" s="443" t="e">
        <f>_xlfn.NUMBERVALUE(CONCATENATE(AO49,AQ49),"##")</f>
        <v>#N/A</v>
      </c>
      <c r="AT49" s="446" t="e">
        <f>VLOOKUP(AS49,Datos!$I$37:$J$61,2,FALSE)</f>
        <v>#N/A</v>
      </c>
      <c r="AU49" s="186"/>
      <c r="AV49" s="187"/>
      <c r="AW49" s="187"/>
      <c r="AX49" s="188"/>
      <c r="AY49" s="188"/>
      <c r="AZ49" s="188"/>
      <c r="BA49" s="188"/>
      <c r="BB49" s="185"/>
      <c r="BC49" s="145" t="e">
        <f>IF(AX49=Datos!$C$63,Datos!$C$73,IF(AX49=Datos!$C$64,Datos!$C$74,IF(AX49=Datos!$C$65,Datos!$C$75,"Revisar")))+IF(AY49=Datos!$D$63,Datos!$D$73,IF(AY49=Datos!$D$64,Datos!$D$74,"Revisar"))+IF(AZ49=Datos!$E$63,Datos!$E$73,IF(AZ49=Datos!$E$64,Datos!$E$74,"Revisar"))+IF(BB49=Datos!$G$63,Datos!$G$73,IF(BB49=Datos!$G$64,Datos!$G$74,IF(BB49=Datos!$G$65,Datos!$G$75,"Revisar")))</f>
        <v>#VALUE!</v>
      </c>
      <c r="BD49" s="145">
        <f>IF(AX49=Datos!$C$65,BC49,0)</f>
        <v>0</v>
      </c>
      <c r="BE49" s="145">
        <f>IF(OR(AX49=Datos!$C$63,AX49=Datos!$C$64),BC49,0)</f>
        <v>0</v>
      </c>
      <c r="BF49" s="449">
        <f>IF(ROUND(AO49-SUM(BE49:BE52),0)&lt;=0,1,ROUND(AO49-SUM(BE49:BE52),0))</f>
        <v>1</v>
      </c>
      <c r="BG49" s="452" t="str">
        <f>IF(E49="Corrupción",(IF(BF49=1,"Rara Vez",IF(BF49=2,"Improbable",IF(BF49=3,"Posible",IF(BF49=4,"Probable","Seguro"))))),IF(BF49=1,"Muy Baja",IF(BF49=2,"Baja",IF(BF49=3,"Media",IF(BF49=4,"Alta","Muy Alta")))))</f>
        <v>Muy Baja</v>
      </c>
      <c r="BH49" s="449" t="e">
        <f>ROUND(AQ49-SUM(BD49:BD52),0)</f>
        <v>#N/A</v>
      </c>
      <c r="BI49" s="449" t="e">
        <f>IF(BH49=1,"Insignificante",IF(BH49=2,"Menor",IF(BH49=3,"Moderado",IF(BH49=4,"Mayor","Catastrófico"))))</f>
        <v>#N/A</v>
      </c>
      <c r="BJ49" s="453" t="e">
        <f>_xlfn.NUMBERVALUE(CONCATENATE(BF49,BH49),"##")</f>
        <v>#N/A</v>
      </c>
      <c r="BK49" s="456" t="e">
        <f>+VLOOKUP(BJ49,Datos!$I$37:$J$65,2,FALSE)</f>
        <v>#N/A</v>
      </c>
      <c r="BL49" s="459"/>
      <c r="BM49" s="189"/>
      <c r="BN49" s="185"/>
      <c r="BO49" s="185"/>
      <c r="BP49" s="185"/>
      <c r="BQ49" s="190"/>
    </row>
    <row r="50" spans="1:69" ht="15.65" hidden="1" customHeight="1" x14ac:dyDescent="0.35">
      <c r="A50" s="472"/>
      <c r="B50" s="475"/>
      <c r="C50" s="460"/>
      <c r="D50" s="479"/>
      <c r="E50" s="460"/>
      <c r="F50" s="463"/>
      <c r="G50" s="463"/>
      <c r="H50" s="482"/>
      <c r="I50" s="482"/>
      <c r="J50" s="482"/>
      <c r="K50" s="485"/>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6"/>
      <c r="AJ50" s="469"/>
      <c r="AK50" s="469"/>
      <c r="AL50" s="466"/>
      <c r="AM50" s="466"/>
      <c r="AN50" s="466"/>
      <c r="AO50" s="450"/>
      <c r="AP50" s="450"/>
      <c r="AQ50" s="450"/>
      <c r="AR50" s="441"/>
      <c r="AS50" s="444"/>
      <c r="AT50" s="447"/>
      <c r="AU50" s="192"/>
      <c r="AV50" s="193"/>
      <c r="AW50" s="193"/>
      <c r="AX50" s="194"/>
      <c r="AY50" s="194"/>
      <c r="AZ50" s="194"/>
      <c r="BA50" s="194"/>
      <c r="BB50" s="191"/>
      <c r="BC50" s="195" t="e">
        <f>IF(AX50=Datos!$C$63,Datos!$C$73,IF(AX50=Datos!$C$64,Datos!$C$74,IF(AX50=Datos!$C$65,Datos!$C$75,"Revisar")))+IF(AY50=Datos!$D$63,Datos!$D$73,IF(AY50=Datos!$D$64,Datos!$D$74,"Revisar"))+IF(AZ50=Datos!$E$63,Datos!$E$73,IF(AZ50=Datos!$E$64,Datos!$E$74,"Revisar"))+IF(BB50=Datos!$G$63,Datos!$G$73,IF(BB50=Datos!$G$64,Datos!$G$74,IF(BB50=Datos!$G$65,Datos!$G$75,"Revisar")))</f>
        <v>#VALUE!</v>
      </c>
      <c r="BD50" s="195">
        <f>IF(AX50=Datos!$C$65,BC50,0)</f>
        <v>0</v>
      </c>
      <c r="BE50" s="195">
        <f>IF(OR(AX50=Datos!$C$63,AX50=Datos!$C$64),BC50,0)</f>
        <v>0</v>
      </c>
      <c r="BF50" s="450"/>
      <c r="BG50" s="450"/>
      <c r="BH50" s="450"/>
      <c r="BI50" s="450"/>
      <c r="BJ50" s="454"/>
      <c r="BK50" s="457"/>
      <c r="BL50" s="460"/>
      <c r="BM50" s="196"/>
      <c r="BN50" s="191"/>
      <c r="BO50" s="191"/>
      <c r="BP50" s="191"/>
      <c r="BQ50" s="197"/>
    </row>
    <row r="51" spans="1:69" ht="43.5" hidden="1" customHeight="1" x14ac:dyDescent="0.35">
      <c r="A51" s="472"/>
      <c r="B51" s="475"/>
      <c r="C51" s="460"/>
      <c r="D51" s="479"/>
      <c r="E51" s="460"/>
      <c r="F51" s="463"/>
      <c r="G51" s="463"/>
      <c r="H51" s="482"/>
      <c r="I51" s="482"/>
      <c r="J51" s="482"/>
      <c r="K51" s="485"/>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6"/>
      <c r="AJ51" s="469"/>
      <c r="AK51" s="469"/>
      <c r="AL51" s="466"/>
      <c r="AM51" s="466"/>
      <c r="AN51" s="466"/>
      <c r="AO51" s="450"/>
      <c r="AP51" s="450"/>
      <c r="AQ51" s="450"/>
      <c r="AR51" s="441"/>
      <c r="AS51" s="444"/>
      <c r="AT51" s="447"/>
      <c r="AU51" s="199"/>
      <c r="AV51" s="193"/>
      <c r="AW51" s="193"/>
      <c r="AX51" s="194"/>
      <c r="AY51" s="194"/>
      <c r="AZ51" s="194"/>
      <c r="BA51" s="194"/>
      <c r="BB51" s="191"/>
      <c r="BC51" s="195" t="e">
        <f>IF(AX51=Datos!$C$63,Datos!$C$73,IF(AX51=Datos!$C$64,Datos!$C$74,IF(AX51=Datos!$C$65,Datos!$C$75,"Revisar")))+IF(AY51=Datos!$D$63,Datos!$D$73,IF(AY51=Datos!$D$64,Datos!$D$74,"Revisar"))+IF(AZ51=Datos!$E$63,Datos!$E$73,IF(AZ51=Datos!$E$64,Datos!$E$74,"Revisar"))+IF(BB51=Datos!$G$63,Datos!$G$73,IF(BB51=Datos!$G$64,Datos!$G$74,IF(BB51=Datos!$G$65,Datos!$G$75,"Revisar")))</f>
        <v>#VALUE!</v>
      </c>
      <c r="BD51" s="195">
        <f>IF(AX51=Datos!$C$65,BC51,0)</f>
        <v>0</v>
      </c>
      <c r="BE51" s="195">
        <f>IF(OR(AX51=Datos!$C$63,AX51=Datos!$C$64),BC51,0)</f>
        <v>0</v>
      </c>
      <c r="BF51" s="450"/>
      <c r="BG51" s="450"/>
      <c r="BH51" s="450"/>
      <c r="BI51" s="450"/>
      <c r="BJ51" s="454"/>
      <c r="BK51" s="457"/>
      <c r="BL51" s="460"/>
      <c r="BM51" s="200"/>
      <c r="BN51" s="200"/>
      <c r="BO51" s="200"/>
      <c r="BP51" s="200"/>
      <c r="BQ51" s="201"/>
    </row>
    <row r="52" spans="1:69" ht="43.5" hidden="1" customHeight="1" thickBot="1" x14ac:dyDescent="0.4">
      <c r="A52" s="473"/>
      <c r="B52" s="476"/>
      <c r="C52" s="461"/>
      <c r="D52" s="480"/>
      <c r="E52" s="461"/>
      <c r="F52" s="464"/>
      <c r="G52" s="464"/>
      <c r="H52" s="483"/>
      <c r="I52" s="483"/>
      <c r="J52" s="483"/>
      <c r="K52" s="486"/>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7"/>
      <c r="AJ52" s="470"/>
      <c r="AK52" s="470"/>
      <c r="AL52" s="467"/>
      <c r="AM52" s="467"/>
      <c r="AN52" s="467"/>
      <c r="AO52" s="451"/>
      <c r="AP52" s="451"/>
      <c r="AQ52" s="451"/>
      <c r="AR52" s="442"/>
      <c r="AS52" s="445"/>
      <c r="AT52" s="448"/>
      <c r="AU52" s="203"/>
      <c r="AV52" s="204"/>
      <c r="AW52" s="204"/>
      <c r="AX52" s="205"/>
      <c r="AY52" s="205"/>
      <c r="AZ52" s="205"/>
      <c r="BA52" s="205"/>
      <c r="BB52" s="202"/>
      <c r="BC52" s="206" t="e">
        <f>IF(AX52=Datos!$C$63,Datos!$C$73,IF(AX52=Datos!$C$64,Datos!$C$74,IF(AX52=Datos!$C$65,Datos!$C$75,"Revisar")))+IF(AY52=Datos!$D$63,Datos!$D$73,IF(AY52=Datos!$D$64,Datos!$D$74,"Revisar"))+IF(AZ52=Datos!$E$63,Datos!$E$73,IF(AZ52=Datos!$E$64,Datos!$E$74,"Revisar"))+IF(BB52=Datos!$G$63,Datos!$G$73,IF(BB52=Datos!$G$64,Datos!$G$74,IF(BB52=Datos!$G$65,Datos!$G$75,"Revisar")))</f>
        <v>#VALUE!</v>
      </c>
      <c r="BD52" s="206">
        <f>IF(AX52=Datos!$C$65,BC52,0)</f>
        <v>0</v>
      </c>
      <c r="BE52" s="206">
        <f>IF(OR(AX52=Datos!$C$63,AX52=Datos!$C$64),BC52,0)</f>
        <v>0</v>
      </c>
      <c r="BF52" s="451"/>
      <c r="BG52" s="451"/>
      <c r="BH52" s="451"/>
      <c r="BI52" s="451"/>
      <c r="BJ52" s="455"/>
      <c r="BK52" s="458"/>
      <c r="BL52" s="461"/>
      <c r="BM52" s="207"/>
      <c r="BN52" s="207"/>
      <c r="BO52" s="207"/>
      <c r="BP52" s="207"/>
      <c r="BQ52" s="208"/>
    </row>
    <row r="53" spans="1:69" ht="14.65" hidden="1" customHeight="1" x14ac:dyDescent="0.35"/>
    <row r="54" spans="1:69" ht="14.65" hidden="1" customHeight="1" x14ac:dyDescent="0.35"/>
    <row r="55" spans="1:69" ht="15" hidden="1" customHeight="1" x14ac:dyDescent="0.35"/>
    <row r="56" spans="1:69" ht="14.65" hidden="1" customHeight="1" x14ac:dyDescent="0.35"/>
    <row r="57" spans="1:69" ht="14.65" hidden="1" customHeight="1" x14ac:dyDescent="0.35"/>
    <row r="58" spans="1:69" ht="14.65" hidden="1" customHeight="1" x14ac:dyDescent="0.35"/>
    <row r="59" spans="1:69" ht="15" hidden="1" customHeight="1" x14ac:dyDescent="0.35"/>
    <row r="60" spans="1:69" ht="14.65" hidden="1" customHeight="1" x14ac:dyDescent="0.35"/>
    <row r="61" spans="1:69" ht="14.65" hidden="1" customHeight="1" x14ac:dyDescent="0.35"/>
    <row r="62" spans="1:69" ht="14.65" hidden="1" customHeight="1" x14ac:dyDescent="0.35"/>
    <row r="63" spans="1:69" ht="15" hidden="1" customHeight="1" x14ac:dyDescent="0.35"/>
    <row r="64" spans="1:69" ht="14.65" hidden="1" customHeight="1" x14ac:dyDescent="0.35"/>
    <row r="65" ht="14.65" hidden="1" customHeight="1" x14ac:dyDescent="0.35"/>
    <row r="66" ht="14.65" hidden="1" customHeight="1" x14ac:dyDescent="0.35"/>
    <row r="67" ht="15" hidden="1" customHeight="1" x14ac:dyDescent="0.35"/>
    <row r="68" ht="14.65" hidden="1" customHeight="1" x14ac:dyDescent="0.35"/>
    <row r="69" ht="14.65" hidden="1" customHeight="1" x14ac:dyDescent="0.35"/>
    <row r="70" ht="14.65" hidden="1" customHeight="1" x14ac:dyDescent="0.35"/>
    <row r="71" ht="15" hidden="1" customHeight="1" x14ac:dyDescent="0.35"/>
    <row r="72" ht="14.65" hidden="1" customHeight="1" x14ac:dyDescent="0.35"/>
    <row r="73" ht="14.65" hidden="1" customHeight="1" x14ac:dyDescent="0.35"/>
    <row r="74" ht="14.65" hidden="1" customHeight="1" x14ac:dyDescent="0.35"/>
    <row r="75" ht="15" hidden="1" customHeight="1" x14ac:dyDescent="0.35"/>
    <row r="76" ht="14.65" hidden="1" customHeight="1" x14ac:dyDescent="0.35"/>
    <row r="77" ht="14.65" hidden="1" customHeight="1" x14ac:dyDescent="0.35"/>
    <row r="78" ht="14.65" hidden="1" customHeight="1" x14ac:dyDescent="0.35"/>
    <row r="79" ht="15" hidden="1" customHeight="1" x14ac:dyDescent="0.35"/>
    <row r="80" ht="14.65" hidden="1" customHeight="1" x14ac:dyDescent="0.35"/>
    <row r="81" ht="14.65" hidden="1" customHeight="1" x14ac:dyDescent="0.35"/>
    <row r="82" ht="14.65" hidden="1" customHeight="1" x14ac:dyDescent="0.35"/>
    <row r="83" ht="15" hidden="1" customHeight="1" x14ac:dyDescent="0.35"/>
    <row r="84" ht="14.65" hidden="1" customHeight="1" x14ac:dyDescent="0.35"/>
    <row r="85" ht="14.65" hidden="1" customHeight="1" x14ac:dyDescent="0.35"/>
    <row r="86" ht="14.65" hidden="1" customHeight="1" x14ac:dyDescent="0.35"/>
    <row r="87" ht="15" hidden="1" customHeight="1" x14ac:dyDescent="0.35"/>
    <row r="88" ht="14.65" hidden="1" customHeight="1" x14ac:dyDescent="0.35"/>
    <row r="89" ht="14.65" hidden="1" customHeight="1" x14ac:dyDescent="0.35"/>
    <row r="90" ht="14.65" hidden="1" customHeight="1" x14ac:dyDescent="0.35"/>
    <row r="91" ht="15" hidden="1" customHeight="1" x14ac:dyDescent="0.35"/>
    <row r="92" ht="14.65" hidden="1" customHeight="1" x14ac:dyDescent="0.35"/>
    <row r="93" ht="14.65" hidden="1" customHeight="1" x14ac:dyDescent="0.35"/>
    <row r="94" ht="14.65" hidden="1" customHeight="1" x14ac:dyDescent="0.35"/>
    <row r="95" ht="15" hidden="1" customHeight="1" x14ac:dyDescent="0.35"/>
    <row r="96" ht="14.65" hidden="1" customHeight="1" x14ac:dyDescent="0.35"/>
    <row r="97" ht="14.65" hidden="1" customHeight="1" x14ac:dyDescent="0.35"/>
    <row r="98" ht="14.65" hidden="1" customHeight="1" x14ac:dyDescent="0.35"/>
    <row r="99" ht="15" hidden="1" customHeight="1" x14ac:dyDescent="0.35"/>
    <row r="100" ht="14.65" hidden="1" customHeight="1" x14ac:dyDescent="0.35"/>
    <row r="101" ht="14.65" hidden="1" customHeight="1" x14ac:dyDescent="0.35"/>
    <row r="102" ht="14.65" hidden="1" customHeight="1" x14ac:dyDescent="0.35"/>
    <row r="103" ht="15" hidden="1" customHeight="1" x14ac:dyDescent="0.35"/>
    <row r="104" ht="14.65" hidden="1" customHeight="1" x14ac:dyDescent="0.35"/>
    <row r="105" ht="14.65" hidden="1" customHeight="1" x14ac:dyDescent="0.35"/>
    <row r="106" ht="14.65" hidden="1" customHeight="1" x14ac:dyDescent="0.35"/>
    <row r="107" ht="15" hidden="1" customHeight="1" x14ac:dyDescent="0.35"/>
    <row r="108" ht="14.65" hidden="1" customHeight="1" x14ac:dyDescent="0.35"/>
    <row r="109" ht="14.65" hidden="1" customHeight="1" x14ac:dyDescent="0.35"/>
    <row r="110" ht="14.65" hidden="1" customHeight="1" x14ac:dyDescent="0.35"/>
    <row r="111" ht="15" hidden="1" customHeight="1" x14ac:dyDescent="0.35"/>
    <row r="112" ht="14.65" hidden="1" customHeight="1" x14ac:dyDescent="0.35"/>
    <row r="113" ht="14.65" hidden="1" customHeight="1" x14ac:dyDescent="0.35"/>
    <row r="114" ht="14.65" hidden="1" customHeight="1" x14ac:dyDescent="0.35"/>
    <row r="115" ht="15" hidden="1" customHeight="1" x14ac:dyDescent="0.35"/>
    <row r="116" ht="14.65" hidden="1" customHeight="1" x14ac:dyDescent="0.35"/>
    <row r="117" ht="14.65" hidden="1" customHeight="1" x14ac:dyDescent="0.35"/>
    <row r="118" ht="14.65" hidden="1" customHeight="1" x14ac:dyDescent="0.35"/>
    <row r="119" ht="15" hidden="1" customHeight="1" x14ac:dyDescent="0.35"/>
    <row r="120" ht="14.65" hidden="1" customHeight="1" x14ac:dyDescent="0.35"/>
    <row r="121" ht="14.65" hidden="1" customHeight="1" x14ac:dyDescent="0.35"/>
    <row r="122" ht="14.65" hidden="1" customHeight="1" x14ac:dyDescent="0.35"/>
    <row r="123" ht="15" hidden="1" customHeight="1" x14ac:dyDescent="0.35"/>
    <row r="124" ht="14.65" hidden="1" customHeight="1" x14ac:dyDescent="0.35"/>
    <row r="125" ht="14.65" hidden="1" customHeight="1" x14ac:dyDescent="0.35"/>
    <row r="126" ht="14.65" hidden="1" customHeight="1" x14ac:dyDescent="0.35"/>
    <row r="127" ht="15" hidden="1" customHeight="1" x14ac:dyDescent="0.35"/>
    <row r="128" ht="14.65" hidden="1" customHeight="1" x14ac:dyDescent="0.35"/>
    <row r="129" ht="14.65" hidden="1" customHeight="1" x14ac:dyDescent="0.35"/>
    <row r="130" ht="14.65" hidden="1" customHeight="1" x14ac:dyDescent="0.35"/>
    <row r="131" ht="15" hidden="1" customHeight="1" x14ac:dyDescent="0.35"/>
    <row r="132" ht="14.65" hidden="1" customHeight="1" x14ac:dyDescent="0.35"/>
    <row r="133" ht="14.65" hidden="1" customHeight="1" x14ac:dyDescent="0.35"/>
    <row r="134" ht="14.65" hidden="1" customHeight="1" x14ac:dyDescent="0.35"/>
    <row r="135" ht="15" hidden="1" customHeight="1" x14ac:dyDescent="0.35"/>
  </sheetData>
  <sheetProtection algorithmName="SHA-512" hashValue="gs40BTt8+ibMtTTzNjDwz1UkMVMmvJmqZbIfGoiAnL7frXT6DB37MIy0C/VHzxlDBsoiFK283dNCo5dXPRQJxg==" saltValue="eQY3gPUzwlJdpZOa1obBiQ==" spinCount="100000" sheet="1" formatCells="0" formatColumns="0" formatRows="0"/>
  <mergeCells count="499">
    <mergeCell ref="BH49:BH52"/>
    <mergeCell ref="BI49:BI52"/>
    <mergeCell ref="BJ49:BJ52"/>
    <mergeCell ref="BK49:BK52"/>
    <mergeCell ref="BL49:BL52"/>
    <mergeCell ref="AQ49:AQ52"/>
    <mergeCell ref="AR49:AR52"/>
    <mergeCell ref="AS49:AS52"/>
    <mergeCell ref="AT49:AT52"/>
    <mergeCell ref="BF49:BF52"/>
    <mergeCell ref="BG49:BG52"/>
    <mergeCell ref="AK49:AK52"/>
    <mergeCell ref="AL49:AL52"/>
    <mergeCell ref="AM49:AM52"/>
    <mergeCell ref="AN49:AN52"/>
    <mergeCell ref="AO49:AO52"/>
    <mergeCell ref="AP49:AP52"/>
    <mergeCell ref="AE49:AE52"/>
    <mergeCell ref="AF49:AF52"/>
    <mergeCell ref="AG49:AG52"/>
    <mergeCell ref="AH49:AH52"/>
    <mergeCell ref="AI49:AI52"/>
    <mergeCell ref="AJ49:AJ52"/>
    <mergeCell ref="Y49:Y52"/>
    <mergeCell ref="Z49:Z52"/>
    <mergeCell ref="AA49:AA52"/>
    <mergeCell ref="AB49:AB52"/>
    <mergeCell ref="AC49:AC52"/>
    <mergeCell ref="AD49:AD52"/>
    <mergeCell ref="S49:S52"/>
    <mergeCell ref="T49:T52"/>
    <mergeCell ref="U49:U52"/>
    <mergeCell ref="V49:V52"/>
    <mergeCell ref="W49:W52"/>
    <mergeCell ref="X49:X52"/>
    <mergeCell ref="M49:M52"/>
    <mergeCell ref="N49:N52"/>
    <mergeCell ref="O49:O52"/>
    <mergeCell ref="P49:P52"/>
    <mergeCell ref="Q49:Q52"/>
    <mergeCell ref="R49:R52"/>
    <mergeCell ref="G49:G52"/>
    <mergeCell ref="H49:H52"/>
    <mergeCell ref="I49:I52"/>
    <mergeCell ref="J49:J52"/>
    <mergeCell ref="K49:K52"/>
    <mergeCell ref="L49:L52"/>
    <mergeCell ref="A49:A52"/>
    <mergeCell ref="B49:B52"/>
    <mergeCell ref="C49:C52"/>
    <mergeCell ref="D49:D52"/>
    <mergeCell ref="E49:E52"/>
    <mergeCell ref="F49:F52"/>
    <mergeCell ref="BG45:BG48"/>
    <mergeCell ref="BH45:BH48"/>
    <mergeCell ref="BI45:BI48"/>
    <mergeCell ref="AJ45:AJ48"/>
    <mergeCell ref="AK45:AK48"/>
    <mergeCell ref="AL45:AL48"/>
    <mergeCell ref="AM45:AM48"/>
    <mergeCell ref="AN45:AN48"/>
    <mergeCell ref="AO45:AO48"/>
    <mergeCell ref="AD45:AD48"/>
    <mergeCell ref="AE45:AE48"/>
    <mergeCell ref="AF45:AF48"/>
    <mergeCell ref="AG45:AG48"/>
    <mergeCell ref="AH45:AH48"/>
    <mergeCell ref="AI45:AI48"/>
    <mergeCell ref="X45:X48"/>
    <mergeCell ref="Y45:Y48"/>
    <mergeCell ref="Z45:Z48"/>
    <mergeCell ref="BJ45:BJ48"/>
    <mergeCell ref="BK45:BK48"/>
    <mergeCell ref="BL45:BL48"/>
    <mergeCell ref="AP45:AP48"/>
    <mergeCell ref="AQ45:AQ48"/>
    <mergeCell ref="AR45:AR48"/>
    <mergeCell ref="AS45:AS48"/>
    <mergeCell ref="AT45:AT48"/>
    <mergeCell ref="BF45:BF48"/>
    <mergeCell ref="AA45:AA48"/>
    <mergeCell ref="AB45:AB48"/>
    <mergeCell ref="AC45:AC48"/>
    <mergeCell ref="R45:R48"/>
    <mergeCell ref="S45:S48"/>
    <mergeCell ref="T45:T48"/>
    <mergeCell ref="U45:U48"/>
    <mergeCell ref="V45:V48"/>
    <mergeCell ref="W45:W48"/>
    <mergeCell ref="L45:L48"/>
    <mergeCell ref="M45:M48"/>
    <mergeCell ref="N45:N48"/>
    <mergeCell ref="O45:O48"/>
    <mergeCell ref="P45:P48"/>
    <mergeCell ref="Q45:Q48"/>
    <mergeCell ref="F45:F48"/>
    <mergeCell ref="G45:G48"/>
    <mergeCell ref="H45:H48"/>
    <mergeCell ref="I45:I48"/>
    <mergeCell ref="J45:J48"/>
    <mergeCell ref="K45:K48"/>
    <mergeCell ref="BH41:BH44"/>
    <mergeCell ref="BI41:BI44"/>
    <mergeCell ref="BJ41:BJ44"/>
    <mergeCell ref="BK41:BK44"/>
    <mergeCell ref="BL41:BL44"/>
    <mergeCell ref="A45:A48"/>
    <mergeCell ref="B45:B48"/>
    <mergeCell ref="C45:C48"/>
    <mergeCell ref="D45:D48"/>
    <mergeCell ref="E45:E48"/>
    <mergeCell ref="AQ41:AQ44"/>
    <mergeCell ref="AR41:AR44"/>
    <mergeCell ref="AS41:AS44"/>
    <mergeCell ref="AT41:AT44"/>
    <mergeCell ref="BF41:BF44"/>
    <mergeCell ref="BG41:BG44"/>
    <mergeCell ref="AK41:AK44"/>
    <mergeCell ref="AL41:AL44"/>
    <mergeCell ref="AM41:AM44"/>
    <mergeCell ref="AN41:AN44"/>
    <mergeCell ref="AO41:AO44"/>
    <mergeCell ref="AP41:AP44"/>
    <mergeCell ref="AE41:AE44"/>
    <mergeCell ref="AF41:AF44"/>
    <mergeCell ref="AG41:AG44"/>
    <mergeCell ref="AH41:AH44"/>
    <mergeCell ref="AI41:AI44"/>
    <mergeCell ref="AJ41:AJ44"/>
    <mergeCell ref="Y41:Y44"/>
    <mergeCell ref="Z41:Z44"/>
    <mergeCell ref="AA41:AA44"/>
    <mergeCell ref="AB41:AB44"/>
    <mergeCell ref="AC41:AC44"/>
    <mergeCell ref="AD41:AD44"/>
    <mergeCell ref="S41:S44"/>
    <mergeCell ref="T41:T44"/>
    <mergeCell ref="U41:U44"/>
    <mergeCell ref="V41:V44"/>
    <mergeCell ref="W41:W44"/>
    <mergeCell ref="X41:X44"/>
    <mergeCell ref="M41:M44"/>
    <mergeCell ref="N41:N44"/>
    <mergeCell ref="O41:O44"/>
    <mergeCell ref="P41:P44"/>
    <mergeCell ref="Q41:Q44"/>
    <mergeCell ref="R41:R44"/>
    <mergeCell ref="G41:G44"/>
    <mergeCell ref="H41:H44"/>
    <mergeCell ref="I41:I44"/>
    <mergeCell ref="J41:J44"/>
    <mergeCell ref="K41:K44"/>
    <mergeCell ref="L41:L44"/>
    <mergeCell ref="A41:A44"/>
    <mergeCell ref="B41:B44"/>
    <mergeCell ref="C41:C44"/>
    <mergeCell ref="D41:D44"/>
    <mergeCell ref="E41:E44"/>
    <mergeCell ref="F41:F44"/>
    <mergeCell ref="BG37:BG40"/>
    <mergeCell ref="BH37:BH40"/>
    <mergeCell ref="BI37:BI40"/>
    <mergeCell ref="BJ37:BJ40"/>
    <mergeCell ref="BK37:BK40"/>
    <mergeCell ref="BL37:BL40"/>
    <mergeCell ref="AP37:AP40"/>
    <mergeCell ref="AQ37:AQ40"/>
    <mergeCell ref="AR37:AR40"/>
    <mergeCell ref="AS37:AS40"/>
    <mergeCell ref="AT37:AT40"/>
    <mergeCell ref="BF37:BF40"/>
    <mergeCell ref="AJ37:AJ40"/>
    <mergeCell ref="AK37:AK40"/>
    <mergeCell ref="AL37:AL40"/>
    <mergeCell ref="AM37:AM40"/>
    <mergeCell ref="AN37:AN40"/>
    <mergeCell ref="AO37:AO40"/>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F37:F40"/>
    <mergeCell ref="G37:G40"/>
    <mergeCell ref="H37:H40"/>
    <mergeCell ref="I37:I40"/>
    <mergeCell ref="J37:J40"/>
    <mergeCell ref="K37:K40"/>
    <mergeCell ref="BH33:BH36"/>
    <mergeCell ref="BI33:BI36"/>
    <mergeCell ref="BJ33:BJ36"/>
    <mergeCell ref="BK33:BK36"/>
    <mergeCell ref="BL33:BL36"/>
    <mergeCell ref="A37:A40"/>
    <mergeCell ref="B37:B40"/>
    <mergeCell ref="C37:C40"/>
    <mergeCell ref="D37:D40"/>
    <mergeCell ref="E37:E40"/>
    <mergeCell ref="AQ33:AQ36"/>
    <mergeCell ref="AR33:AR36"/>
    <mergeCell ref="AS33:AS36"/>
    <mergeCell ref="AT33:AT36"/>
    <mergeCell ref="BF33:BF36"/>
    <mergeCell ref="BG33:BG36"/>
    <mergeCell ref="AK33:AK36"/>
    <mergeCell ref="AL33:AL36"/>
    <mergeCell ref="AM33:AM36"/>
    <mergeCell ref="AN33:AN36"/>
    <mergeCell ref="AO33:AO36"/>
    <mergeCell ref="AP33:AP36"/>
    <mergeCell ref="AE33:AE36"/>
    <mergeCell ref="AF33:AF36"/>
    <mergeCell ref="AG33:AG36"/>
    <mergeCell ref="AH33:AH36"/>
    <mergeCell ref="AI33:AI36"/>
    <mergeCell ref="AJ33:AJ36"/>
    <mergeCell ref="Y33:Y36"/>
    <mergeCell ref="Z33:Z36"/>
    <mergeCell ref="AA33:AA36"/>
    <mergeCell ref="AB33:AB36"/>
    <mergeCell ref="AC33:AC36"/>
    <mergeCell ref="AD33:AD36"/>
    <mergeCell ref="S33:S36"/>
    <mergeCell ref="T33:T36"/>
    <mergeCell ref="U33:U36"/>
    <mergeCell ref="V33:V36"/>
    <mergeCell ref="W33:W36"/>
    <mergeCell ref="X33:X36"/>
    <mergeCell ref="M33:M36"/>
    <mergeCell ref="N33:N36"/>
    <mergeCell ref="O33:O36"/>
    <mergeCell ref="P33:P36"/>
    <mergeCell ref="Q33:Q36"/>
    <mergeCell ref="R33:R36"/>
    <mergeCell ref="G33:G36"/>
    <mergeCell ref="H33:H36"/>
    <mergeCell ref="I33:I36"/>
    <mergeCell ref="J33:J36"/>
    <mergeCell ref="K33:K36"/>
    <mergeCell ref="L33:L36"/>
    <mergeCell ref="A33:A36"/>
    <mergeCell ref="B33:B36"/>
    <mergeCell ref="C33:C36"/>
    <mergeCell ref="D33:D36"/>
    <mergeCell ref="E33:E36"/>
    <mergeCell ref="F33:F36"/>
    <mergeCell ref="BG29:BG32"/>
    <mergeCell ref="BH29:BH32"/>
    <mergeCell ref="BI29:BI32"/>
    <mergeCell ref="BJ29:BJ32"/>
    <mergeCell ref="BK29:BK32"/>
    <mergeCell ref="BL29:BL32"/>
    <mergeCell ref="AP29:AP32"/>
    <mergeCell ref="AQ29:AQ32"/>
    <mergeCell ref="AR29:AR32"/>
    <mergeCell ref="AS29:AS32"/>
    <mergeCell ref="AT29:AT32"/>
    <mergeCell ref="BF29:BF32"/>
    <mergeCell ref="AJ29:AJ32"/>
    <mergeCell ref="AK29:AK32"/>
    <mergeCell ref="AL29:AL32"/>
    <mergeCell ref="AM29:AM32"/>
    <mergeCell ref="AN29:AN32"/>
    <mergeCell ref="AO29:AO32"/>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BH25:BH28"/>
    <mergeCell ref="BI25:BI28"/>
    <mergeCell ref="BJ25:BJ28"/>
    <mergeCell ref="BK25:BK28"/>
    <mergeCell ref="BL25:BL28"/>
    <mergeCell ref="A29:A32"/>
    <mergeCell ref="B29:B32"/>
    <mergeCell ref="C29:C32"/>
    <mergeCell ref="D29:D32"/>
    <mergeCell ref="E29:E32"/>
    <mergeCell ref="AQ25:AQ28"/>
    <mergeCell ref="AR25:AR28"/>
    <mergeCell ref="AS25:AS28"/>
    <mergeCell ref="AT25:AT28"/>
    <mergeCell ref="BF25:BF28"/>
    <mergeCell ref="BG25:BG28"/>
    <mergeCell ref="AK25:AK28"/>
    <mergeCell ref="AL25:AL28"/>
    <mergeCell ref="AM25:AM28"/>
    <mergeCell ref="AN25:AN28"/>
    <mergeCell ref="AO25:AO28"/>
    <mergeCell ref="AP25:AP28"/>
    <mergeCell ref="AE25:AE28"/>
    <mergeCell ref="AF25:AF28"/>
    <mergeCell ref="AG25:AG28"/>
    <mergeCell ref="AH25:AH28"/>
    <mergeCell ref="AI25:AI28"/>
    <mergeCell ref="AJ25:AJ28"/>
    <mergeCell ref="Y25:Y28"/>
    <mergeCell ref="Z25:Z28"/>
    <mergeCell ref="AA25:AA28"/>
    <mergeCell ref="AB25:AB28"/>
    <mergeCell ref="AC25:AC28"/>
    <mergeCell ref="AD25:AD28"/>
    <mergeCell ref="S25:S28"/>
    <mergeCell ref="T25:T28"/>
    <mergeCell ref="U25:U28"/>
    <mergeCell ref="V25:V28"/>
    <mergeCell ref="W25:W28"/>
    <mergeCell ref="X25:X28"/>
    <mergeCell ref="M25:M28"/>
    <mergeCell ref="N25:N28"/>
    <mergeCell ref="O25:O28"/>
    <mergeCell ref="P25:P28"/>
    <mergeCell ref="Q25:Q28"/>
    <mergeCell ref="R25:R28"/>
    <mergeCell ref="G25:G28"/>
    <mergeCell ref="H25:H28"/>
    <mergeCell ref="I25:I28"/>
    <mergeCell ref="J25:J28"/>
    <mergeCell ref="K25:K28"/>
    <mergeCell ref="L25:L28"/>
    <mergeCell ref="A25:A28"/>
    <mergeCell ref="B25:B28"/>
    <mergeCell ref="C25:C28"/>
    <mergeCell ref="D25:D28"/>
    <mergeCell ref="E25:E28"/>
    <mergeCell ref="F25:F28"/>
    <mergeCell ref="BG21:BG24"/>
    <mergeCell ref="BH21:BH24"/>
    <mergeCell ref="BI21:BI24"/>
    <mergeCell ref="BJ21:BJ24"/>
    <mergeCell ref="BK21:BK24"/>
    <mergeCell ref="BL21:BL24"/>
    <mergeCell ref="AP21:AP24"/>
    <mergeCell ref="AQ21:AQ24"/>
    <mergeCell ref="AR21:AR24"/>
    <mergeCell ref="AS21:AS24"/>
    <mergeCell ref="AT21:AT24"/>
    <mergeCell ref="BF21:BF24"/>
    <mergeCell ref="AJ21:AJ24"/>
    <mergeCell ref="AK21:AK24"/>
    <mergeCell ref="AL21:AL24"/>
    <mergeCell ref="AM21:AM24"/>
    <mergeCell ref="AN21:AN24"/>
    <mergeCell ref="AO21:AO24"/>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BH17:BH20"/>
    <mergeCell ref="BI17:BI20"/>
    <mergeCell ref="BJ17:BJ20"/>
    <mergeCell ref="BK17:BK20"/>
    <mergeCell ref="BL17:BL20"/>
    <mergeCell ref="A21:A24"/>
    <mergeCell ref="B21:B24"/>
    <mergeCell ref="C21:C24"/>
    <mergeCell ref="D21:D24"/>
    <mergeCell ref="E21:E24"/>
    <mergeCell ref="AQ17:AQ20"/>
    <mergeCell ref="AR17:AR20"/>
    <mergeCell ref="AS17:AS20"/>
    <mergeCell ref="AT17:AT20"/>
    <mergeCell ref="BF17:BF20"/>
    <mergeCell ref="BG17:BG20"/>
    <mergeCell ref="AK17:AK20"/>
    <mergeCell ref="AL17:AL20"/>
    <mergeCell ref="AM17:AM20"/>
    <mergeCell ref="AN17:AN20"/>
    <mergeCell ref="AO17:AO20"/>
    <mergeCell ref="AP17:AP20"/>
    <mergeCell ref="AE17:AE20"/>
    <mergeCell ref="AF17:AF20"/>
    <mergeCell ref="AG17:AG20"/>
    <mergeCell ref="AH17:AH20"/>
    <mergeCell ref="AI17:AI20"/>
    <mergeCell ref="AJ17:AJ20"/>
    <mergeCell ref="Y17:Y20"/>
    <mergeCell ref="Z17:Z20"/>
    <mergeCell ref="AA17:AA20"/>
    <mergeCell ref="AB17:AB20"/>
    <mergeCell ref="AC17:AC20"/>
    <mergeCell ref="AD17:AD20"/>
    <mergeCell ref="S17:S20"/>
    <mergeCell ref="T17:T20"/>
    <mergeCell ref="U17:U20"/>
    <mergeCell ref="V17:V20"/>
    <mergeCell ref="W17:W20"/>
    <mergeCell ref="X17:X20"/>
    <mergeCell ref="M17:M20"/>
    <mergeCell ref="N17:N20"/>
    <mergeCell ref="O17:O20"/>
    <mergeCell ref="P17:P20"/>
    <mergeCell ref="Q17:Q20"/>
    <mergeCell ref="R17:R20"/>
    <mergeCell ref="G17:G20"/>
    <mergeCell ref="H17:H20"/>
    <mergeCell ref="I17:I20"/>
    <mergeCell ref="J17:J20"/>
    <mergeCell ref="K17:K20"/>
    <mergeCell ref="L17:L20"/>
    <mergeCell ref="A17:A20"/>
    <mergeCell ref="B17:B20"/>
    <mergeCell ref="C17:C20"/>
    <mergeCell ref="D17:D20"/>
    <mergeCell ref="E17:E20"/>
    <mergeCell ref="F17:F20"/>
    <mergeCell ref="AU13:BB14"/>
    <mergeCell ref="BF13:BL14"/>
    <mergeCell ref="BM13:BQ14"/>
    <mergeCell ref="M14:O14"/>
    <mergeCell ref="P14:AK14"/>
    <mergeCell ref="AI15:AK15"/>
    <mergeCell ref="AO15:AP15"/>
    <mergeCell ref="AQ15:AR15"/>
    <mergeCell ref="BF15:BG15"/>
    <mergeCell ref="BH15:BI15"/>
    <mergeCell ref="C9:D9"/>
    <mergeCell ref="E9:F9"/>
    <mergeCell ref="G9:H9"/>
    <mergeCell ref="B11:L11"/>
    <mergeCell ref="A13:AH13"/>
    <mergeCell ref="AL13:AT13"/>
    <mergeCell ref="B5:H5"/>
    <mergeCell ref="C6:H6"/>
    <mergeCell ref="C7:H7"/>
    <mergeCell ref="C8:D8"/>
    <mergeCell ref="E8:F8"/>
    <mergeCell ref="G8:H8"/>
  </mergeCells>
  <conditionalFormatting sqref="AP17:AP52 BG17:BG52">
    <cfRule type="cellIs" dxfId="94" priority="1" operator="equal">
      <formula>"Seguro"</formula>
    </cfRule>
    <cfRule type="cellIs" dxfId="93" priority="2" operator="equal">
      <formula>"Probable"</formula>
    </cfRule>
    <cfRule type="cellIs" dxfId="92" priority="3" operator="equal">
      <formula>"Posible"</formula>
    </cfRule>
    <cfRule type="cellIs" dxfId="91" priority="4" operator="equal">
      <formula>"Improbable"</formula>
    </cfRule>
    <cfRule type="cellIs" dxfId="90" priority="5" operator="equal">
      <formula>"Rara Vez"</formula>
    </cfRule>
    <cfRule type="cellIs" dxfId="89" priority="6" operator="equal">
      <formula>"Muy Alta"</formula>
    </cfRule>
    <cfRule type="cellIs" dxfId="88" priority="7" operator="equal">
      <formula>"Alta"</formula>
    </cfRule>
    <cfRule type="cellIs" dxfId="87" priority="8" operator="equal">
      <formula>"Media"</formula>
    </cfRule>
    <cfRule type="cellIs" dxfId="86" priority="9" operator="equal">
      <formula>"Baja"</formula>
    </cfRule>
    <cfRule type="cellIs" dxfId="85" priority="10" operator="equal">
      <formula>"Muy Baja"</formula>
    </cfRule>
  </conditionalFormatting>
  <conditionalFormatting sqref="AR17:AR52 BI17:BI52">
    <cfRule type="cellIs" dxfId="84" priority="11" operator="equal">
      <formula>"Catastrófico"</formula>
    </cfRule>
    <cfRule type="cellIs" dxfId="83" priority="12" operator="equal">
      <formula>"Mayor"</formula>
    </cfRule>
    <cfRule type="cellIs" dxfId="82" priority="13" operator="equal">
      <formula>"Moderado"</formula>
    </cfRule>
    <cfRule type="cellIs" dxfId="81" priority="14" operator="equal">
      <formula>"Menor"</formula>
    </cfRule>
    <cfRule type="cellIs" dxfId="80" priority="15" operator="equal">
      <formula>"Insignificante"</formula>
    </cfRule>
  </conditionalFormatting>
  <conditionalFormatting sqref="AT17">
    <cfRule type="containsText" dxfId="79" priority="109" operator="containsText" text="ALTO">
      <formula>NOT(ISERROR(SEARCH("ALTO",AT17)))</formula>
    </cfRule>
    <cfRule type="containsText" dxfId="78" priority="108" operator="containsText" text="MODERADO">
      <formula>NOT(ISERROR(SEARCH("MODERADO",AT17)))</formula>
    </cfRule>
    <cfRule type="containsText" dxfId="77" priority="107" operator="containsText" text="BAJO">
      <formula>NOT(ISERROR(SEARCH("BAJO",AT17)))</formula>
    </cfRule>
    <cfRule type="containsText" dxfId="76" priority="110" operator="containsText" text="EXTREMO">
      <formula>NOT(ISERROR(SEARCH("EXTREMO",AT17)))</formula>
    </cfRule>
  </conditionalFormatting>
  <conditionalFormatting sqref="AT21">
    <cfRule type="containsText" dxfId="75" priority="24" operator="containsText" text="BAJO">
      <formula>NOT(ISERROR(SEARCH("BAJO",AT21)))</formula>
    </cfRule>
    <cfRule type="containsText" dxfId="74" priority="25" operator="containsText" text="MODERADO">
      <formula>NOT(ISERROR(SEARCH("MODERADO",AT21)))</formula>
    </cfRule>
    <cfRule type="containsText" dxfId="73" priority="26" operator="containsText" text="ALTO">
      <formula>NOT(ISERROR(SEARCH("ALTO",AT21)))</formula>
    </cfRule>
    <cfRule type="containsText" dxfId="72" priority="27" operator="containsText" text="EXTREMO">
      <formula>NOT(ISERROR(SEARCH("EXTREMO",AT21)))</formula>
    </cfRule>
  </conditionalFormatting>
  <conditionalFormatting sqref="AT25">
    <cfRule type="containsText" dxfId="71" priority="99" operator="containsText" text="BAJO">
      <formula>NOT(ISERROR(SEARCH("BAJO",AT25)))</formula>
    </cfRule>
    <cfRule type="containsText" dxfId="70" priority="100" operator="containsText" text="MODERADO">
      <formula>NOT(ISERROR(SEARCH("MODERADO",AT25)))</formula>
    </cfRule>
    <cfRule type="containsText" dxfId="69" priority="101" operator="containsText" text="ALTO">
      <formula>NOT(ISERROR(SEARCH("ALTO",AT25)))</formula>
    </cfRule>
    <cfRule type="containsText" dxfId="68" priority="102" operator="containsText" text="EXTREMO">
      <formula>NOT(ISERROR(SEARCH("EXTREMO",AT25)))</formula>
    </cfRule>
  </conditionalFormatting>
  <conditionalFormatting sqref="AT29">
    <cfRule type="containsText" dxfId="67" priority="94" operator="containsText" text="EXTREMO">
      <formula>NOT(ISERROR(SEARCH("EXTREMO",AT29)))</formula>
    </cfRule>
    <cfRule type="containsText" dxfId="66" priority="93" operator="containsText" text="ALTO">
      <formula>NOT(ISERROR(SEARCH("ALTO",AT29)))</formula>
    </cfRule>
    <cfRule type="containsText" dxfId="65" priority="92" operator="containsText" text="MODERADO">
      <formula>NOT(ISERROR(SEARCH("MODERADO",AT29)))</formula>
    </cfRule>
    <cfRule type="containsText" dxfId="64" priority="91" operator="containsText" text="BAJO">
      <formula>NOT(ISERROR(SEARCH("BAJO",AT29)))</formula>
    </cfRule>
  </conditionalFormatting>
  <conditionalFormatting sqref="AT33">
    <cfRule type="containsText" dxfId="63" priority="85" operator="containsText" text="ALTO">
      <formula>NOT(ISERROR(SEARCH("ALTO",AT33)))</formula>
    </cfRule>
    <cfRule type="containsText" dxfId="62" priority="84" operator="containsText" text="MODERADO">
      <formula>NOT(ISERROR(SEARCH("MODERADO",AT33)))</formula>
    </cfRule>
    <cfRule type="containsText" dxfId="61" priority="83" operator="containsText" text="BAJO">
      <formula>NOT(ISERROR(SEARCH("BAJO",AT33)))</formula>
    </cfRule>
    <cfRule type="containsText" dxfId="60" priority="86" operator="containsText" text="EXTREMO">
      <formula>NOT(ISERROR(SEARCH("EXTREMO",AT33)))</formula>
    </cfRule>
  </conditionalFormatting>
  <conditionalFormatting sqref="AT37">
    <cfRule type="containsText" dxfId="59" priority="77" operator="containsText" text="ALTO">
      <formula>NOT(ISERROR(SEARCH("ALTO",AT37)))</formula>
    </cfRule>
    <cfRule type="containsText" dxfId="58" priority="78" operator="containsText" text="EXTREMO">
      <formula>NOT(ISERROR(SEARCH("EXTREMO",AT37)))</formula>
    </cfRule>
    <cfRule type="containsText" dxfId="57" priority="75" operator="containsText" text="BAJO">
      <formula>NOT(ISERROR(SEARCH("BAJO",AT37)))</formula>
    </cfRule>
    <cfRule type="containsText" dxfId="56" priority="76" operator="containsText" text="MODERADO">
      <formula>NOT(ISERROR(SEARCH("MODERADO",AT37)))</formula>
    </cfRule>
  </conditionalFormatting>
  <conditionalFormatting sqref="AT41">
    <cfRule type="containsText" dxfId="55" priority="67" operator="containsText" text="BAJO">
      <formula>NOT(ISERROR(SEARCH("BAJO",AT41)))</formula>
    </cfRule>
    <cfRule type="containsText" dxfId="54" priority="68" operator="containsText" text="MODERADO">
      <formula>NOT(ISERROR(SEARCH("MODERADO",AT41)))</formula>
    </cfRule>
    <cfRule type="containsText" dxfId="53" priority="70" operator="containsText" text="EXTREMO">
      <formula>NOT(ISERROR(SEARCH("EXTREMO",AT41)))</formula>
    </cfRule>
    <cfRule type="containsText" dxfId="52" priority="69" operator="containsText" text="ALTO">
      <formula>NOT(ISERROR(SEARCH("ALTO",AT41)))</formula>
    </cfRule>
  </conditionalFormatting>
  <conditionalFormatting sqref="AT45">
    <cfRule type="containsText" dxfId="51" priority="59" operator="containsText" text="BAJO">
      <formula>NOT(ISERROR(SEARCH("BAJO",AT45)))</formula>
    </cfRule>
    <cfRule type="containsText" dxfId="50" priority="60" operator="containsText" text="MODERADO">
      <formula>NOT(ISERROR(SEARCH("MODERADO",AT45)))</formula>
    </cfRule>
    <cfRule type="containsText" dxfId="49" priority="61" operator="containsText" text="ALTO">
      <formula>NOT(ISERROR(SEARCH("ALTO",AT45)))</formula>
    </cfRule>
    <cfRule type="containsText" dxfId="48" priority="62" operator="containsText" text="EXTREMO">
      <formula>NOT(ISERROR(SEARCH("EXTREMO",AT45)))</formula>
    </cfRule>
  </conditionalFormatting>
  <conditionalFormatting sqref="AT49">
    <cfRule type="containsText" dxfId="47" priority="51" operator="containsText" text="BAJO">
      <formula>NOT(ISERROR(SEARCH("BAJO",AT49)))</formula>
    </cfRule>
    <cfRule type="containsText" dxfId="46" priority="52" operator="containsText" text="MODERADO">
      <formula>NOT(ISERROR(SEARCH("MODERADO",AT49)))</formula>
    </cfRule>
    <cfRule type="containsText" dxfId="45" priority="53" operator="containsText" text="ALTO">
      <formula>NOT(ISERROR(SEARCH("ALTO",AT49)))</formula>
    </cfRule>
    <cfRule type="containsText" dxfId="44" priority="54" operator="containsText" text="EXTREMO">
      <formula>NOT(ISERROR(SEARCH("EXTREMO",AT49)))</formula>
    </cfRule>
  </conditionalFormatting>
  <conditionalFormatting sqref="BK17 BK25 BK29 BK33 BK37 BK41 BK45 BK49">
    <cfRule type="containsText" dxfId="43" priority="45" operator="containsText" text="ALTO">
      <formula>NOT(ISERROR(SEARCH("ALTO",BK17)))</formula>
    </cfRule>
    <cfRule type="containsText" dxfId="42" priority="46" operator="containsText" text="EXTREMO">
      <formula>NOT(ISERROR(SEARCH("EXTREMO",BK17)))</formula>
    </cfRule>
    <cfRule type="containsText" dxfId="41" priority="43" operator="containsText" text="BAJO">
      <formula>NOT(ISERROR(SEARCH("BAJO",BK17)))</formula>
    </cfRule>
    <cfRule type="containsText" dxfId="40" priority="44" operator="containsText" text="MODERADO">
      <formula>NOT(ISERROR(SEARCH("MODERADO",BK17)))</formula>
    </cfRule>
  </conditionalFormatting>
  <conditionalFormatting sqref="BK21">
    <cfRule type="containsText" dxfId="39" priority="17" operator="containsText" text="MODERADO">
      <formula>NOT(ISERROR(SEARCH("MODERADO",BK21)))</formula>
    </cfRule>
    <cfRule type="containsText" dxfId="38" priority="18" operator="containsText" text="ALTO">
      <formula>NOT(ISERROR(SEARCH("ALTO",BK21)))</formula>
    </cfRule>
    <cfRule type="containsText" dxfId="37" priority="19" operator="containsText" text="EXTREMO">
      <formula>NOT(ISERROR(SEARCH("EXTREMO",BK21)))</formula>
    </cfRule>
    <cfRule type="containsText" dxfId="36" priority="16" operator="containsText" text="BAJO">
      <formula>NOT(ISERROR(SEARCH("BAJO",BK21)))</formula>
    </cfRule>
  </conditionalFormatting>
  <conditionalFormatting sqref="BL17">
    <cfRule type="containsText" dxfId="35" priority="103" operator="containsText" text="RIESGO BAJO">
      <formula>NOT(ISERROR(SEARCH("RIESGO BAJO",BL17)))</formula>
    </cfRule>
    <cfRule type="containsText" dxfId="34" priority="104" operator="containsText" text="RIESGO MODERADO">
      <formula>NOT(ISERROR(SEARCH("RIESGO MODERADO",BL17)))</formula>
    </cfRule>
    <cfRule type="containsText" dxfId="33" priority="105" operator="containsText" text="RIESGO ALTO">
      <formula>NOT(ISERROR(SEARCH("RIESGO ALTO",BL17)))</formula>
    </cfRule>
    <cfRule type="containsText" dxfId="32" priority="106" operator="containsText" text="RIESGO EXTREMO">
      <formula>NOT(ISERROR(SEARCH("RIESGO EXTREMO",BL17)))</formula>
    </cfRule>
  </conditionalFormatting>
  <conditionalFormatting sqref="BL21">
    <cfRule type="containsText" dxfId="31" priority="20" operator="containsText" text="RIESGO BAJO">
      <formula>NOT(ISERROR(SEARCH("RIESGO BAJO",BL21)))</formula>
    </cfRule>
    <cfRule type="containsText" dxfId="30" priority="21" operator="containsText" text="RIESGO MODERADO">
      <formula>NOT(ISERROR(SEARCH("RIESGO MODERADO",BL21)))</formula>
    </cfRule>
    <cfRule type="containsText" dxfId="29" priority="22" operator="containsText" text="RIESGO ALTO">
      <formula>NOT(ISERROR(SEARCH("RIESGO ALTO",BL21)))</formula>
    </cfRule>
    <cfRule type="containsText" dxfId="28" priority="23" operator="containsText" text="RIESGO EXTREMO">
      <formula>NOT(ISERROR(SEARCH("RIESGO EXTREMO",BL21)))</formula>
    </cfRule>
  </conditionalFormatting>
  <conditionalFormatting sqref="BL25">
    <cfRule type="containsText" dxfId="27" priority="95" operator="containsText" text="RIESGO BAJO">
      <formula>NOT(ISERROR(SEARCH("RIESGO BAJO",BL25)))</formula>
    </cfRule>
    <cfRule type="containsText" dxfId="26" priority="96" operator="containsText" text="RIESGO MODERADO">
      <formula>NOT(ISERROR(SEARCH("RIESGO MODERADO",BL25)))</formula>
    </cfRule>
    <cfRule type="containsText" dxfId="25" priority="97" operator="containsText" text="RIESGO ALTO">
      <formula>NOT(ISERROR(SEARCH("RIESGO ALTO",BL25)))</formula>
    </cfRule>
    <cfRule type="containsText" dxfId="24" priority="98" operator="containsText" text="RIESGO EXTREMO">
      <formula>NOT(ISERROR(SEARCH("RIESGO EXTREMO",BL25)))</formula>
    </cfRule>
  </conditionalFormatting>
  <conditionalFormatting sqref="BL29">
    <cfRule type="containsText" dxfId="23" priority="90" operator="containsText" text="RIESGO EXTREMO">
      <formula>NOT(ISERROR(SEARCH("RIESGO EXTREMO",BL29)))</formula>
    </cfRule>
    <cfRule type="containsText" dxfId="22" priority="87" operator="containsText" text="RIESGO BAJO">
      <formula>NOT(ISERROR(SEARCH("RIESGO BAJO",BL29)))</formula>
    </cfRule>
    <cfRule type="containsText" dxfId="21" priority="89" operator="containsText" text="RIESGO ALTO">
      <formula>NOT(ISERROR(SEARCH("RIESGO ALTO",BL29)))</formula>
    </cfRule>
    <cfRule type="containsText" dxfId="20" priority="88" operator="containsText" text="RIESGO MODERADO">
      <formula>NOT(ISERROR(SEARCH("RIESGO MODERADO",BL29)))</formula>
    </cfRule>
  </conditionalFormatting>
  <conditionalFormatting sqref="BL33">
    <cfRule type="containsText" dxfId="19" priority="79" operator="containsText" text="RIESGO BAJO">
      <formula>NOT(ISERROR(SEARCH("RIESGO BAJO",BL33)))</formula>
    </cfRule>
    <cfRule type="containsText" dxfId="18" priority="80" operator="containsText" text="RIESGO MODERADO">
      <formula>NOT(ISERROR(SEARCH("RIESGO MODERADO",BL33)))</formula>
    </cfRule>
    <cfRule type="containsText" dxfId="17" priority="81" operator="containsText" text="RIESGO ALTO">
      <formula>NOT(ISERROR(SEARCH("RIESGO ALTO",BL33)))</formula>
    </cfRule>
    <cfRule type="containsText" dxfId="16" priority="82" operator="containsText" text="RIESGO EXTREMO">
      <formula>NOT(ISERROR(SEARCH("RIESGO EXTREMO",BL33)))</formula>
    </cfRule>
  </conditionalFormatting>
  <conditionalFormatting sqref="BL37">
    <cfRule type="containsText" dxfId="15" priority="73" operator="containsText" text="RIESGO ALTO">
      <formula>NOT(ISERROR(SEARCH("RIESGO ALTO",BL37)))</formula>
    </cfRule>
    <cfRule type="containsText" dxfId="14" priority="72" operator="containsText" text="RIESGO MODERADO">
      <formula>NOT(ISERROR(SEARCH("RIESGO MODERADO",BL37)))</formula>
    </cfRule>
    <cfRule type="containsText" dxfId="13" priority="71" operator="containsText" text="RIESGO BAJO">
      <formula>NOT(ISERROR(SEARCH("RIESGO BAJO",BL37)))</formula>
    </cfRule>
    <cfRule type="containsText" dxfId="12" priority="74" operator="containsText" text="RIESGO EXTREMO">
      <formula>NOT(ISERROR(SEARCH("RIESGO EXTREMO",BL37)))</formula>
    </cfRule>
  </conditionalFormatting>
  <conditionalFormatting sqref="BL41">
    <cfRule type="containsText" dxfId="11" priority="66" operator="containsText" text="RIESGO EXTREMO">
      <formula>NOT(ISERROR(SEARCH("RIESGO EXTREMO",BL41)))</formula>
    </cfRule>
    <cfRule type="containsText" dxfId="10" priority="64" operator="containsText" text="RIESGO MODERADO">
      <formula>NOT(ISERROR(SEARCH("RIESGO MODERADO",BL41)))</formula>
    </cfRule>
    <cfRule type="containsText" dxfId="9" priority="65" operator="containsText" text="RIESGO ALTO">
      <formula>NOT(ISERROR(SEARCH("RIESGO ALTO",BL41)))</formula>
    </cfRule>
    <cfRule type="containsText" dxfId="8" priority="63" operator="containsText" text="RIESGO BAJO">
      <formula>NOT(ISERROR(SEARCH("RIESGO BAJO",BL41)))</formula>
    </cfRule>
  </conditionalFormatting>
  <conditionalFormatting sqref="BL45">
    <cfRule type="containsText" dxfId="7" priority="58" operator="containsText" text="RIESGO EXTREMO">
      <formula>NOT(ISERROR(SEARCH("RIESGO EXTREMO",BL45)))</formula>
    </cfRule>
    <cfRule type="containsText" dxfId="6" priority="55" operator="containsText" text="RIESGO BAJO">
      <formula>NOT(ISERROR(SEARCH("RIESGO BAJO",BL45)))</formula>
    </cfRule>
    <cfRule type="containsText" dxfId="5" priority="57" operator="containsText" text="RIESGO ALTO">
      <formula>NOT(ISERROR(SEARCH("RIESGO ALTO",BL45)))</formula>
    </cfRule>
    <cfRule type="containsText" dxfId="4" priority="56" operator="containsText" text="RIESGO MODERADO">
      <formula>NOT(ISERROR(SEARCH("RIESGO MODERADO",BL45)))</formula>
    </cfRule>
  </conditionalFormatting>
  <conditionalFormatting sqref="BL49">
    <cfRule type="containsText" dxfId="3" priority="50" operator="containsText" text="RIESGO EXTREMO">
      <formula>NOT(ISERROR(SEARCH("RIESGO EXTREMO",BL49)))</formula>
    </cfRule>
    <cfRule type="containsText" dxfId="2" priority="49" operator="containsText" text="RIESGO ALTO">
      <formula>NOT(ISERROR(SEARCH("RIESGO ALTO",BL49)))</formula>
    </cfRule>
    <cfRule type="containsText" dxfId="1" priority="48" operator="containsText" text="RIESGO MODERADO">
      <formula>NOT(ISERROR(SEARCH("RIESGO MODERADO",BL49)))</formula>
    </cfRule>
    <cfRule type="containsText" dxfId="0" priority="47" operator="containsText" text="RIESGO BAJO">
      <formula>NOT(ISERROR(SEARCH("RIESGO BAJO",BL49)))</formula>
    </cfRule>
  </conditionalFormatting>
  <dataValidations count="1">
    <dataValidation type="list" allowBlank="1" showInputMessage="1" showErrorMessage="1" sqref="G17:G52" xr:uid="{A40D4433-4E2C-4AA2-951A-1077C52D4285}">
      <formula1>INDIRECT(F17)</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BEAF-15DE-423B-A862-3F8585E4EDDC}">
  <sheetPr>
    <tabColor theme="0" tint="-0.249977111117893"/>
  </sheetPr>
  <dimension ref="A1:F47"/>
  <sheetViews>
    <sheetView showGridLines="0" topLeftCell="A29" zoomScaleNormal="100" workbookViewId="0">
      <selection activeCell="A43" sqref="A43"/>
    </sheetView>
  </sheetViews>
  <sheetFormatPr baseColWidth="10" defaultColWidth="11.453125" defaultRowHeight="14.5" x14ac:dyDescent="0.35"/>
  <cols>
    <col min="1" max="1" width="15.453125" customWidth="1"/>
    <col min="2" max="2" width="13.453125" customWidth="1"/>
    <col min="3" max="5" width="39.1796875" customWidth="1"/>
  </cols>
  <sheetData>
    <row r="1" spans="1:5" ht="21" x14ac:dyDescent="0.5">
      <c r="A1" s="764" t="s">
        <v>474</v>
      </c>
      <c r="B1" s="764"/>
      <c r="C1" s="764"/>
      <c r="D1" s="764"/>
      <c r="E1" s="764"/>
    </row>
    <row r="2" spans="1:5" ht="15" thickBot="1" x14ac:dyDescent="0.4"/>
    <row r="3" spans="1:5" ht="15" thickBot="1" x14ac:dyDescent="0.4">
      <c r="B3" s="761" t="s">
        <v>518</v>
      </c>
      <c r="C3" s="762"/>
      <c r="D3" s="763"/>
    </row>
    <row r="4" spans="1:5" ht="15" thickBot="1" x14ac:dyDescent="0.4"/>
    <row r="5" spans="1:5" ht="15" thickBot="1" x14ac:dyDescent="0.4">
      <c r="B5" s="83"/>
      <c r="C5" s="79" t="s">
        <v>519</v>
      </c>
      <c r="D5" s="79" t="s">
        <v>520</v>
      </c>
    </row>
    <row r="6" spans="1:5" ht="25.5" thickBot="1" x14ac:dyDescent="0.4">
      <c r="B6" s="74" t="s">
        <v>521</v>
      </c>
      <c r="C6" s="80" t="s">
        <v>522</v>
      </c>
      <c r="D6" s="82">
        <v>0.2</v>
      </c>
    </row>
    <row r="7" spans="1:5" ht="25.5" thickBot="1" x14ac:dyDescent="0.4">
      <c r="B7" s="75" t="s">
        <v>523</v>
      </c>
      <c r="C7" s="80" t="s">
        <v>524</v>
      </c>
      <c r="D7" s="82">
        <v>0.4</v>
      </c>
    </row>
    <row r="8" spans="1:5" ht="25.5" thickBot="1" x14ac:dyDescent="0.4">
      <c r="B8" s="76" t="s">
        <v>525</v>
      </c>
      <c r="C8" s="80" t="s">
        <v>526</v>
      </c>
      <c r="D8" s="82">
        <v>0.6</v>
      </c>
    </row>
    <row r="9" spans="1:5" ht="38" thickBot="1" x14ac:dyDescent="0.4">
      <c r="B9" s="77" t="s">
        <v>527</v>
      </c>
      <c r="C9" s="80" t="s">
        <v>528</v>
      </c>
      <c r="D9" s="82">
        <v>0.8</v>
      </c>
    </row>
    <row r="10" spans="1:5" ht="25.5" thickBot="1" x14ac:dyDescent="0.4">
      <c r="B10" s="78" t="s">
        <v>529</v>
      </c>
      <c r="C10" s="80" t="s">
        <v>530</v>
      </c>
      <c r="D10" s="82">
        <v>1</v>
      </c>
    </row>
    <row r="12" spans="1:5" ht="15" thickBot="1" x14ac:dyDescent="0.4"/>
    <row r="13" spans="1:5" ht="15" thickBot="1" x14ac:dyDescent="0.4">
      <c r="B13" s="761" t="s">
        <v>531</v>
      </c>
      <c r="C13" s="762"/>
      <c r="D13" s="763"/>
    </row>
    <row r="14" spans="1:5" ht="15" thickBot="1" x14ac:dyDescent="0.4"/>
    <row r="15" spans="1:5" ht="15" thickBot="1" x14ac:dyDescent="0.4">
      <c r="B15" s="84"/>
      <c r="C15" s="85" t="s">
        <v>519</v>
      </c>
      <c r="D15" s="85" t="s">
        <v>520</v>
      </c>
    </row>
    <row r="16" spans="1:5" ht="25.5" thickBot="1" x14ac:dyDescent="0.4">
      <c r="B16" s="86" t="s">
        <v>159</v>
      </c>
      <c r="C16" s="87" t="s">
        <v>532</v>
      </c>
      <c r="D16" s="87" t="s">
        <v>533</v>
      </c>
    </row>
    <row r="17" spans="1:5" ht="15" thickBot="1" x14ac:dyDescent="0.4">
      <c r="B17" s="75" t="s">
        <v>223</v>
      </c>
      <c r="C17" s="87" t="s">
        <v>534</v>
      </c>
      <c r="D17" s="87" t="s">
        <v>535</v>
      </c>
    </row>
    <row r="18" spans="1:5" ht="15" thickBot="1" x14ac:dyDescent="0.4">
      <c r="B18" s="76" t="s">
        <v>446</v>
      </c>
      <c r="C18" s="87" t="s">
        <v>536</v>
      </c>
      <c r="D18" s="87" t="s">
        <v>537</v>
      </c>
    </row>
    <row r="19" spans="1:5" ht="25.5" thickBot="1" x14ac:dyDescent="0.4">
      <c r="B19" s="77" t="s">
        <v>538</v>
      </c>
      <c r="C19" s="87" t="s">
        <v>539</v>
      </c>
      <c r="D19" s="87" t="s">
        <v>540</v>
      </c>
    </row>
    <row r="20" spans="1:5" ht="25.5" thickBot="1" x14ac:dyDescent="0.4">
      <c r="B20" s="78" t="s">
        <v>541</v>
      </c>
      <c r="C20" s="87" t="s">
        <v>542</v>
      </c>
      <c r="D20" s="87" t="s">
        <v>543</v>
      </c>
    </row>
    <row r="23" spans="1:5" ht="21" x14ac:dyDescent="0.5">
      <c r="A23" s="764" t="s">
        <v>475</v>
      </c>
      <c r="B23" s="764"/>
      <c r="C23" s="764"/>
      <c r="D23" s="764"/>
      <c r="E23" s="764"/>
    </row>
    <row r="25" spans="1:5" x14ac:dyDescent="0.35">
      <c r="A25" s="760" t="s">
        <v>544</v>
      </c>
      <c r="B25" s="760"/>
      <c r="C25" s="55" t="s">
        <v>545</v>
      </c>
      <c r="D25" s="55" t="s">
        <v>546</v>
      </c>
      <c r="E25" s="55" t="s">
        <v>547</v>
      </c>
    </row>
    <row r="26" spans="1:5" ht="55" customHeight="1" x14ac:dyDescent="0.35">
      <c r="A26" s="44" t="s">
        <v>548</v>
      </c>
      <c r="B26" s="45">
        <v>0.2</v>
      </c>
      <c r="C26" s="56" t="s">
        <v>549</v>
      </c>
      <c r="D26" s="56" t="s">
        <v>550</v>
      </c>
      <c r="E26" s="56" t="s">
        <v>551</v>
      </c>
    </row>
    <row r="27" spans="1:5" ht="55" customHeight="1" x14ac:dyDescent="0.35">
      <c r="A27" s="46" t="s">
        <v>552</v>
      </c>
      <c r="B27" s="47">
        <v>0.4</v>
      </c>
      <c r="C27" s="56" t="s">
        <v>553</v>
      </c>
      <c r="D27" s="56" t="s">
        <v>554</v>
      </c>
      <c r="E27" s="56" t="s">
        <v>555</v>
      </c>
    </row>
    <row r="28" spans="1:5" ht="55" customHeight="1" x14ac:dyDescent="0.35">
      <c r="A28" s="48" t="s">
        <v>556</v>
      </c>
      <c r="B28" s="49">
        <v>0.6</v>
      </c>
      <c r="C28" s="56" t="s">
        <v>557</v>
      </c>
      <c r="D28" s="56" t="s">
        <v>558</v>
      </c>
      <c r="E28" s="56" t="s">
        <v>559</v>
      </c>
    </row>
    <row r="29" spans="1:5" ht="55" customHeight="1" x14ac:dyDescent="0.35">
      <c r="A29" s="50" t="s">
        <v>560</v>
      </c>
      <c r="B29" s="51">
        <v>0.8</v>
      </c>
      <c r="C29" s="56" t="s">
        <v>561</v>
      </c>
      <c r="D29" s="56" t="s">
        <v>562</v>
      </c>
      <c r="E29" s="56" t="s">
        <v>563</v>
      </c>
    </row>
    <row r="30" spans="1:5" ht="55" customHeight="1" x14ac:dyDescent="0.35">
      <c r="A30" s="52" t="s">
        <v>564</v>
      </c>
      <c r="B30" s="53">
        <v>1</v>
      </c>
      <c r="C30" s="56" t="s">
        <v>565</v>
      </c>
      <c r="D30" s="56" t="s">
        <v>566</v>
      </c>
      <c r="E30" s="56" t="s">
        <v>567</v>
      </c>
    </row>
    <row r="31" spans="1:5" ht="46.5" customHeight="1" thickBot="1" x14ac:dyDescent="0.4"/>
    <row r="32" spans="1:5" ht="15" thickBot="1" x14ac:dyDescent="0.4">
      <c r="B32" s="761" t="s">
        <v>531</v>
      </c>
      <c r="C32" s="762"/>
      <c r="D32" s="763"/>
    </row>
    <row r="33" spans="1:6" ht="15" thickBot="1" x14ac:dyDescent="0.4"/>
    <row r="34" spans="1:6" ht="15" thickBot="1" x14ac:dyDescent="0.4">
      <c r="B34" s="79" t="s">
        <v>568</v>
      </c>
      <c r="C34" s="85" t="s">
        <v>569</v>
      </c>
      <c r="D34" s="85" t="s">
        <v>570</v>
      </c>
    </row>
    <row r="35" spans="1:6" ht="25.5" thickBot="1" x14ac:dyDescent="0.4">
      <c r="B35" s="76" t="s">
        <v>556</v>
      </c>
      <c r="C35" s="87" t="s">
        <v>571</v>
      </c>
      <c r="D35" s="87" t="s">
        <v>572</v>
      </c>
    </row>
    <row r="36" spans="1:6" ht="15" thickBot="1" x14ac:dyDescent="0.4">
      <c r="B36" s="77" t="s">
        <v>560</v>
      </c>
      <c r="C36" s="87" t="s">
        <v>573</v>
      </c>
      <c r="D36" s="87" t="s">
        <v>574</v>
      </c>
    </row>
    <row r="37" spans="1:6" ht="25.5" thickBot="1" x14ac:dyDescent="0.4">
      <c r="B37" s="78" t="s">
        <v>564</v>
      </c>
      <c r="C37" s="87" t="s">
        <v>575</v>
      </c>
      <c r="D37" s="87" t="s">
        <v>576</v>
      </c>
    </row>
    <row r="40" spans="1:6" ht="21" x14ac:dyDescent="0.5">
      <c r="A40" s="764" t="s">
        <v>577</v>
      </c>
      <c r="B40" s="764"/>
      <c r="C40" s="764"/>
      <c r="D40" s="764"/>
      <c r="E40" s="764"/>
    </row>
    <row r="41" spans="1:6" ht="21.5" thickBot="1" x14ac:dyDescent="0.55000000000000004">
      <c r="A41" s="116"/>
      <c r="B41" s="116"/>
      <c r="C41" s="116"/>
      <c r="D41" s="116"/>
      <c r="E41" s="116"/>
    </row>
    <row r="42" spans="1:6" ht="24" customHeight="1" x14ac:dyDescent="0.35">
      <c r="B42" s="754" t="s">
        <v>578</v>
      </c>
      <c r="C42" s="756" t="s">
        <v>579</v>
      </c>
      <c r="D42" s="758" t="s">
        <v>580</v>
      </c>
      <c r="E42" s="113"/>
      <c r="F42" s="115"/>
    </row>
    <row r="43" spans="1:6" ht="15" thickBot="1" x14ac:dyDescent="0.4">
      <c r="B43" s="755"/>
      <c r="C43" s="757"/>
      <c r="D43" s="759"/>
      <c r="E43" s="114"/>
      <c r="F43" s="115"/>
    </row>
    <row r="44" spans="1:6" ht="75.5" thickBot="1" x14ac:dyDescent="0.4">
      <c r="B44" s="121" t="s">
        <v>465</v>
      </c>
      <c r="C44" s="119" t="s">
        <v>466</v>
      </c>
      <c r="D44" s="117" t="s">
        <v>467</v>
      </c>
      <c r="E44" s="115"/>
      <c r="F44" s="115"/>
    </row>
    <row r="45" spans="1:6" ht="87.65" customHeight="1" thickBot="1" x14ac:dyDescent="0.4">
      <c r="B45" s="122" t="s">
        <v>581</v>
      </c>
      <c r="C45" s="119" t="s">
        <v>468</v>
      </c>
      <c r="D45" s="117" t="s">
        <v>469</v>
      </c>
      <c r="E45" s="115"/>
      <c r="F45" s="115"/>
    </row>
    <row r="46" spans="1:6" ht="50.5" thickBot="1" x14ac:dyDescent="0.4">
      <c r="B46" s="123" t="s">
        <v>582</v>
      </c>
      <c r="C46" s="119" t="s">
        <v>468</v>
      </c>
      <c r="D46" s="117" t="s">
        <v>470</v>
      </c>
      <c r="E46" s="115"/>
      <c r="F46" s="115"/>
    </row>
    <row r="47" spans="1:6" ht="38" thickBot="1" x14ac:dyDescent="0.4">
      <c r="B47" s="118" t="s">
        <v>583</v>
      </c>
      <c r="C47" s="120" t="s">
        <v>471</v>
      </c>
      <c r="D47" s="84" t="s">
        <v>472</v>
      </c>
      <c r="E47" s="115"/>
      <c r="F47" s="115"/>
    </row>
  </sheetData>
  <mergeCells count="10">
    <mergeCell ref="A1:E1"/>
    <mergeCell ref="A23:E23"/>
    <mergeCell ref="B3:D3"/>
    <mergeCell ref="B13:D13"/>
    <mergeCell ref="A40:E40"/>
    <mergeCell ref="B42:B43"/>
    <mergeCell ref="C42:C43"/>
    <mergeCell ref="D42:D43"/>
    <mergeCell ref="A25:B25"/>
    <mergeCell ref="B32:D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A986-644B-49A2-8465-5C7D33805E87}">
  <sheetPr>
    <tabColor theme="0" tint="-0.249977111117893"/>
  </sheetPr>
  <dimension ref="A5:BW130"/>
  <sheetViews>
    <sheetView topLeftCell="A9" workbookViewId="0">
      <selection activeCell="C15" sqref="C15"/>
    </sheetView>
  </sheetViews>
  <sheetFormatPr baseColWidth="10" defaultColWidth="11.453125" defaultRowHeight="14.5" x14ac:dyDescent="0.35"/>
  <cols>
    <col min="2" max="2" width="35.1796875" bestFit="1" customWidth="1"/>
    <col min="3" max="3" width="40.453125" customWidth="1"/>
    <col min="4" max="4" width="29.7265625" bestFit="1" customWidth="1"/>
    <col min="5" max="5" width="25.453125" bestFit="1" customWidth="1"/>
    <col min="6" max="6" width="36.81640625" bestFit="1" customWidth="1"/>
    <col min="7" max="7" width="15.81640625" bestFit="1" customWidth="1"/>
    <col min="8" max="12" width="19.1796875" style="43" customWidth="1"/>
    <col min="26" max="26" width="18.453125" bestFit="1" customWidth="1"/>
    <col min="42" max="43" width="21.26953125" bestFit="1" customWidth="1"/>
    <col min="46" max="47" width="21.26953125" bestFit="1" customWidth="1"/>
    <col min="48" max="48" width="27.81640625" bestFit="1" customWidth="1"/>
  </cols>
  <sheetData>
    <row r="5" spans="1:75" ht="15.5" x14ac:dyDescent="0.35">
      <c r="A5" s="767" t="s">
        <v>584</v>
      </c>
      <c r="B5" s="768"/>
      <c r="C5" s="768"/>
      <c r="D5" s="768"/>
      <c r="E5" s="768"/>
      <c r="F5" s="768"/>
      <c r="G5" s="768"/>
      <c r="H5" s="768"/>
      <c r="I5" s="768"/>
      <c r="J5" s="768"/>
      <c r="K5" s="768"/>
      <c r="L5" s="768"/>
    </row>
    <row r="6" spans="1:75" x14ac:dyDescent="0.35">
      <c r="F6" s="54"/>
    </row>
    <row r="7" spans="1:75" x14ac:dyDescent="0.35">
      <c r="F7" s="54"/>
    </row>
    <row r="8" spans="1:75" ht="46.5" x14ac:dyDescent="0.35">
      <c r="A8" s="34" t="s">
        <v>25</v>
      </c>
      <c r="B8" s="34" t="s">
        <v>0</v>
      </c>
      <c r="C8" s="34" t="s">
        <v>585</v>
      </c>
      <c r="D8" s="34" t="s">
        <v>586</v>
      </c>
      <c r="E8" s="34" t="s">
        <v>587</v>
      </c>
      <c r="F8" s="34" t="s">
        <v>35</v>
      </c>
      <c r="G8" s="34" t="s">
        <v>29</v>
      </c>
      <c r="H8" s="765" t="s">
        <v>30</v>
      </c>
      <c r="I8" s="766"/>
      <c r="J8" s="766"/>
      <c r="K8" s="766"/>
      <c r="L8" s="766"/>
    </row>
    <row r="9" spans="1:75" x14ac:dyDescent="0.35">
      <c r="A9" s="1" t="s">
        <v>164</v>
      </c>
      <c r="B9" s="8" t="s">
        <v>165</v>
      </c>
      <c r="C9" s="33" t="s">
        <v>166</v>
      </c>
      <c r="D9" s="33" t="s">
        <v>588</v>
      </c>
      <c r="E9" s="8" t="s">
        <v>5</v>
      </c>
      <c r="F9" s="4" t="s">
        <v>98</v>
      </c>
      <c r="G9" s="9" t="s">
        <v>93</v>
      </c>
      <c r="H9" s="58" t="s">
        <v>93</v>
      </c>
      <c r="I9" s="58" t="s">
        <v>151</v>
      </c>
      <c r="J9" s="58" t="s">
        <v>589</v>
      </c>
      <c r="K9" s="58" t="s">
        <v>590</v>
      </c>
      <c r="L9" s="58" t="s">
        <v>591</v>
      </c>
      <c r="M9" s="4"/>
      <c r="N9" s="4"/>
      <c r="AO9" s="4">
        <v>1</v>
      </c>
      <c r="AP9" s="4" t="s">
        <v>592</v>
      </c>
      <c r="AQ9" s="4" t="s">
        <v>592</v>
      </c>
      <c r="AR9" s="4"/>
      <c r="AS9" s="4">
        <v>1</v>
      </c>
      <c r="AT9" s="4" t="s">
        <v>592</v>
      </c>
      <c r="AU9" s="4" t="s">
        <v>592</v>
      </c>
      <c r="AW9" s="4"/>
      <c r="AX9" s="32"/>
      <c r="BN9" s="9"/>
      <c r="BO9" s="9"/>
      <c r="BP9" s="9"/>
      <c r="BQ9" s="9"/>
      <c r="BR9" s="9"/>
      <c r="BS9" s="4"/>
      <c r="BT9" s="4"/>
      <c r="BU9" s="4"/>
      <c r="BV9" s="4"/>
      <c r="BW9" s="4"/>
    </row>
    <row r="10" spans="1:75" ht="56.5" x14ac:dyDescent="0.35">
      <c r="A10" s="1" t="s">
        <v>130</v>
      </c>
      <c r="B10" s="8" t="s">
        <v>131</v>
      </c>
      <c r="C10" s="33" t="s">
        <v>132</v>
      </c>
      <c r="D10" s="33" t="s">
        <v>593</v>
      </c>
      <c r="E10" s="8" t="s">
        <v>2</v>
      </c>
      <c r="F10" s="4" t="s">
        <v>594</v>
      </c>
      <c r="G10" s="9" t="s">
        <v>151</v>
      </c>
      <c r="H10" s="59" t="s">
        <v>595</v>
      </c>
      <c r="I10" s="59" t="s">
        <v>219</v>
      </c>
      <c r="J10" s="59" t="s">
        <v>596</v>
      </c>
      <c r="K10" s="59" t="s">
        <v>597</v>
      </c>
      <c r="L10" s="59" t="s">
        <v>598</v>
      </c>
      <c r="M10" s="4"/>
      <c r="N10" s="4"/>
      <c r="AO10" s="4">
        <v>2</v>
      </c>
      <c r="AP10" s="4" t="s">
        <v>599</v>
      </c>
      <c r="AQ10" s="4" t="s">
        <v>599</v>
      </c>
      <c r="AR10" s="4"/>
      <c r="AS10" s="4">
        <v>2</v>
      </c>
      <c r="AT10" s="4" t="s">
        <v>599</v>
      </c>
      <c r="AU10" s="4" t="s">
        <v>599</v>
      </c>
      <c r="AW10" s="4"/>
      <c r="AX10" s="32"/>
      <c r="BN10" s="9"/>
      <c r="BO10" s="9"/>
      <c r="BP10" s="9"/>
      <c r="BQ10" s="9"/>
      <c r="BR10" s="9"/>
      <c r="BS10" s="4"/>
      <c r="BT10" s="4"/>
      <c r="BU10" s="4"/>
      <c r="BV10" s="4"/>
      <c r="BW10" s="4"/>
    </row>
    <row r="11" spans="1:75" ht="70.5" x14ac:dyDescent="0.35">
      <c r="A11" s="1" t="s">
        <v>243</v>
      </c>
      <c r="B11" s="8" t="s">
        <v>244</v>
      </c>
      <c r="C11" s="33" t="s">
        <v>245</v>
      </c>
      <c r="D11" s="33" t="s">
        <v>600</v>
      </c>
      <c r="E11" s="8" t="s">
        <v>4</v>
      </c>
      <c r="F11" s="4" t="s">
        <v>156</v>
      </c>
      <c r="G11" s="9" t="s">
        <v>589</v>
      </c>
      <c r="H11" s="59" t="s">
        <v>94</v>
      </c>
      <c r="I11" s="59" t="s">
        <v>601</v>
      </c>
      <c r="J11" s="59" t="s">
        <v>602</v>
      </c>
      <c r="K11" s="59" t="s">
        <v>603</v>
      </c>
      <c r="L11" s="59" t="s">
        <v>604</v>
      </c>
      <c r="M11" s="4"/>
      <c r="N11" s="4"/>
      <c r="AO11" s="4">
        <v>3</v>
      </c>
      <c r="AP11" s="4" t="s">
        <v>605</v>
      </c>
      <c r="AQ11" s="4" t="s">
        <v>605</v>
      </c>
      <c r="AR11" s="4"/>
      <c r="AS11" s="4">
        <v>3</v>
      </c>
      <c r="AT11" s="4" t="s">
        <v>605</v>
      </c>
      <c r="AU11" s="4" t="s">
        <v>605</v>
      </c>
      <c r="AW11" s="4"/>
      <c r="AX11" s="32"/>
      <c r="BN11" s="9"/>
      <c r="BO11" s="9"/>
      <c r="BP11" s="9"/>
      <c r="BQ11" s="9"/>
      <c r="BR11" s="9"/>
      <c r="BS11" s="4"/>
      <c r="BT11" s="4"/>
      <c r="BU11" s="4"/>
      <c r="BV11" s="4"/>
      <c r="BW11" s="4"/>
    </row>
    <row r="12" spans="1:75" ht="56.5" x14ac:dyDescent="0.35">
      <c r="A12" s="1" t="s">
        <v>282</v>
      </c>
      <c r="B12" s="8" t="s">
        <v>283</v>
      </c>
      <c r="C12" s="33" t="s">
        <v>284</v>
      </c>
      <c r="D12" s="33" t="s">
        <v>606</v>
      </c>
      <c r="F12" s="4" t="s">
        <v>607</v>
      </c>
      <c r="G12" s="9" t="s">
        <v>590</v>
      </c>
      <c r="H12" s="59" t="s">
        <v>290</v>
      </c>
      <c r="I12" s="59" t="s">
        <v>152</v>
      </c>
      <c r="J12" s="59" t="s">
        <v>608</v>
      </c>
      <c r="K12" s="59" t="s">
        <v>609</v>
      </c>
      <c r="L12" s="59" t="s">
        <v>610</v>
      </c>
      <c r="M12" s="4"/>
      <c r="N12" s="4"/>
      <c r="AO12" s="4">
        <v>4</v>
      </c>
      <c r="AP12" s="4" t="s">
        <v>611</v>
      </c>
      <c r="AQ12" s="4" t="s">
        <v>611</v>
      </c>
      <c r="AR12" s="4"/>
      <c r="AS12" s="4">
        <v>4</v>
      </c>
      <c r="AT12" s="4" t="s">
        <v>611</v>
      </c>
      <c r="AU12" s="4" t="s">
        <v>611</v>
      </c>
      <c r="AW12" s="4"/>
      <c r="AX12" s="32"/>
      <c r="BN12" s="9"/>
      <c r="BO12" s="9"/>
      <c r="BP12" s="9"/>
      <c r="BQ12" s="9"/>
      <c r="BR12" s="9"/>
      <c r="BS12" s="4"/>
      <c r="BT12" s="4"/>
      <c r="BU12" s="4"/>
      <c r="BV12" s="4"/>
      <c r="BW12" s="4"/>
    </row>
    <row r="13" spans="1:75" ht="56.5" x14ac:dyDescent="0.35">
      <c r="A13" s="1" t="s">
        <v>307</v>
      </c>
      <c r="B13" s="8" t="s">
        <v>308</v>
      </c>
      <c r="C13" s="33" t="s">
        <v>309</v>
      </c>
      <c r="D13" s="33" t="s">
        <v>612</v>
      </c>
      <c r="E13" s="8"/>
      <c r="F13" s="4" t="s">
        <v>613</v>
      </c>
      <c r="G13" s="9" t="s">
        <v>591</v>
      </c>
      <c r="H13" s="59" t="s">
        <v>614</v>
      </c>
      <c r="I13" s="59"/>
      <c r="J13" s="59"/>
      <c r="K13" s="59"/>
      <c r="L13" s="59" t="s">
        <v>615</v>
      </c>
      <c r="M13" s="4"/>
      <c r="N13" s="4"/>
      <c r="AO13" s="4">
        <v>5</v>
      </c>
      <c r="AP13" s="4"/>
      <c r="AQ13" s="5"/>
      <c r="AR13" s="4"/>
      <c r="AS13" s="4">
        <v>5</v>
      </c>
      <c r="AT13" s="4"/>
      <c r="AU13" s="5"/>
      <c r="AV13" s="4"/>
      <c r="AW13" s="4"/>
      <c r="AX13" s="32"/>
      <c r="BN13" s="9"/>
      <c r="BO13" s="9"/>
      <c r="BP13" s="9"/>
      <c r="BQ13" s="9"/>
      <c r="BR13" s="9"/>
      <c r="BS13" s="4"/>
      <c r="BT13" s="4"/>
      <c r="BU13" s="4"/>
      <c r="BV13" s="4"/>
      <c r="BW13" s="4"/>
    </row>
    <row r="14" spans="1:75" ht="28" x14ac:dyDescent="0.35">
      <c r="A14" s="1" t="s">
        <v>199</v>
      </c>
      <c r="B14" s="8" t="s">
        <v>200</v>
      </c>
      <c r="C14" s="33" t="s">
        <v>201</v>
      </c>
      <c r="D14" s="33" t="s">
        <v>616</v>
      </c>
      <c r="F14" s="4" t="s">
        <v>431</v>
      </c>
      <c r="G14" s="9" t="s">
        <v>617</v>
      </c>
      <c r="I14" s="57"/>
      <c r="J14" s="57"/>
      <c r="K14" s="57"/>
      <c r="L14" s="57"/>
      <c r="M14" s="4"/>
      <c r="N14" s="4"/>
      <c r="AO14" s="4"/>
      <c r="AP14" s="4"/>
      <c r="AQ14" s="5"/>
      <c r="AR14" s="4"/>
      <c r="AS14" s="4"/>
      <c r="AT14" s="4"/>
      <c r="AU14" s="5"/>
      <c r="AV14" s="4"/>
      <c r="AW14" s="4"/>
      <c r="AX14" s="32"/>
      <c r="BN14" s="9"/>
      <c r="BO14" s="9"/>
      <c r="BP14" s="9"/>
      <c r="BQ14" s="9"/>
      <c r="BR14" s="9"/>
      <c r="BS14" s="4"/>
      <c r="BT14" s="4"/>
      <c r="BU14" s="4"/>
      <c r="BV14" s="4"/>
      <c r="BW14" s="4"/>
    </row>
    <row r="15" spans="1:75" ht="28.5" thickBot="1" x14ac:dyDescent="0.4">
      <c r="A15" s="1" t="s">
        <v>350</v>
      </c>
      <c r="B15" s="8" t="s">
        <v>351</v>
      </c>
      <c r="C15" s="33" t="s">
        <v>352</v>
      </c>
      <c r="D15" s="33" t="s">
        <v>618</v>
      </c>
      <c r="E15" s="8"/>
      <c r="F15" s="4" t="s">
        <v>619</v>
      </c>
      <c r="G15" s="9" t="s">
        <v>617</v>
      </c>
      <c r="I15" s="37"/>
      <c r="J15" s="37"/>
      <c r="K15" s="37"/>
      <c r="L15" s="37"/>
      <c r="M15" s="4"/>
      <c r="N15" s="4"/>
      <c r="AO15" s="4"/>
      <c r="AP15" s="4"/>
      <c r="AQ15" s="5"/>
      <c r="AR15" s="4"/>
      <c r="AS15" s="4"/>
      <c r="AT15" s="4"/>
      <c r="AU15" s="5"/>
      <c r="AV15" s="4"/>
      <c r="AW15" s="4"/>
      <c r="AX15" s="32"/>
      <c r="BN15" s="9"/>
      <c r="BO15" s="9"/>
      <c r="BP15" s="9"/>
      <c r="BQ15" s="9"/>
      <c r="BR15" s="9"/>
      <c r="BS15" s="4"/>
      <c r="BT15" s="4"/>
      <c r="BU15" s="4"/>
      <c r="BV15" s="4"/>
      <c r="BW15" s="4"/>
    </row>
    <row r="16" spans="1:75" ht="28.5" thickBot="1" x14ac:dyDescent="0.4">
      <c r="A16" s="1" t="s">
        <v>427</v>
      </c>
      <c r="B16" s="8" t="s">
        <v>428</v>
      </c>
      <c r="C16" s="33" t="s">
        <v>352</v>
      </c>
      <c r="D16" s="33" t="s">
        <v>618</v>
      </c>
      <c r="E16" s="8"/>
      <c r="F16" s="4"/>
      <c r="G16" s="9"/>
      <c r="I16" s="37"/>
      <c r="J16" s="37"/>
      <c r="K16" s="37"/>
      <c r="L16" s="60"/>
      <c r="M16" s="61"/>
      <c r="N16" s="62"/>
      <c r="AO16" s="4"/>
      <c r="AP16" s="4"/>
      <c r="AQ16" s="5"/>
      <c r="AR16" s="4" t="s">
        <v>620</v>
      </c>
      <c r="AS16" s="4"/>
      <c r="AT16" s="4"/>
      <c r="AU16" s="5"/>
      <c r="AV16" s="4"/>
      <c r="AW16" s="4"/>
      <c r="AX16" s="32"/>
      <c r="BN16" s="9"/>
      <c r="BO16" s="9"/>
      <c r="BP16" s="9"/>
      <c r="BQ16" s="9"/>
      <c r="BR16" s="9"/>
      <c r="BS16" s="4"/>
      <c r="BT16" s="4"/>
      <c r="BU16" s="4"/>
      <c r="BV16" s="4"/>
      <c r="BW16" s="4"/>
    </row>
    <row r="17" spans="1:75" x14ac:dyDescent="0.35">
      <c r="A17" s="1" t="s">
        <v>395</v>
      </c>
      <c r="B17" s="8" t="s">
        <v>396</v>
      </c>
      <c r="C17" s="33" t="s">
        <v>397</v>
      </c>
      <c r="D17" s="33" t="s">
        <v>621</v>
      </c>
      <c r="E17" s="8"/>
      <c r="F17" s="4"/>
      <c r="G17" s="9"/>
      <c r="I17" s="37"/>
      <c r="J17" s="37"/>
      <c r="K17" s="37"/>
      <c r="L17" s="63"/>
      <c r="M17" s="10">
        <v>3</v>
      </c>
      <c r="N17" s="64"/>
      <c r="AO17" s="4"/>
      <c r="AP17" s="4"/>
      <c r="AQ17" s="5"/>
      <c r="AR17" s="16">
        <v>1</v>
      </c>
      <c r="AS17" s="4"/>
      <c r="AT17" s="4"/>
      <c r="AU17" s="5"/>
      <c r="AV17" s="4"/>
      <c r="AW17" s="4"/>
      <c r="AX17" s="32"/>
      <c r="BN17" s="9"/>
      <c r="BO17" s="9"/>
      <c r="BP17" s="9"/>
      <c r="BQ17" s="9"/>
      <c r="BR17" s="9"/>
      <c r="BS17" s="4"/>
      <c r="BT17" s="4"/>
      <c r="BU17" s="4"/>
      <c r="BV17" s="4"/>
      <c r="BW17" s="4"/>
    </row>
    <row r="18" spans="1:75" x14ac:dyDescent="0.35">
      <c r="A18" s="1" t="s">
        <v>90</v>
      </c>
      <c r="B18" s="8" t="s">
        <v>91</v>
      </c>
      <c r="C18" s="33" t="s">
        <v>92</v>
      </c>
      <c r="D18" s="33" t="s">
        <v>622</v>
      </c>
      <c r="E18" s="8"/>
      <c r="F18" s="4"/>
      <c r="G18" s="9"/>
      <c r="I18" s="57"/>
      <c r="J18" s="57"/>
      <c r="K18" s="57"/>
      <c r="L18" s="65"/>
      <c r="M18" s="4" t="s">
        <v>26</v>
      </c>
      <c r="N18" s="64"/>
      <c r="AO18" s="4"/>
      <c r="AP18" s="4"/>
      <c r="AQ18" s="5"/>
      <c r="AR18" s="17">
        <v>1</v>
      </c>
      <c r="AS18" s="4"/>
      <c r="AT18" s="4"/>
      <c r="AU18" s="5"/>
      <c r="AV18" s="4"/>
      <c r="AW18" s="4"/>
      <c r="AX18" s="32"/>
      <c r="BN18" s="9"/>
      <c r="BO18" s="9"/>
      <c r="BP18" s="9"/>
      <c r="BQ18" s="9"/>
      <c r="BR18" s="9"/>
      <c r="BS18" s="4"/>
      <c r="BT18" s="4"/>
      <c r="BU18" s="4"/>
      <c r="BV18" s="4"/>
      <c r="BW18" s="4"/>
    </row>
    <row r="19" spans="1:75" x14ac:dyDescent="0.35">
      <c r="A19" s="1" t="s">
        <v>139</v>
      </c>
      <c r="B19" s="8" t="s">
        <v>140</v>
      </c>
      <c r="C19" s="33" t="s">
        <v>141</v>
      </c>
      <c r="D19" s="33" t="s">
        <v>623</v>
      </c>
      <c r="E19" s="8"/>
      <c r="F19" s="4"/>
      <c r="G19" s="9"/>
      <c r="I19" s="37"/>
      <c r="J19" s="37"/>
      <c r="K19" s="37"/>
      <c r="L19" s="63"/>
      <c r="M19" s="4" t="e">
        <f>+CHOOSE(M17,#REF!,#REF!,#REF!,#REF!,#REF!,#REF!,#REF!,#REF!,#REF!,#REF!,#REF!,#REF!,#REF!,#REF!,#REF!,#REF!,#REF!,#REF!,#REF!)</f>
        <v>#REF!</v>
      </c>
      <c r="N19" s="64"/>
      <c r="AO19" s="4"/>
      <c r="AP19" s="4"/>
      <c r="AQ19" s="5"/>
      <c r="AR19" s="17">
        <v>1</v>
      </c>
      <c r="AS19" s="4"/>
      <c r="AT19" s="4"/>
      <c r="AU19" s="5"/>
      <c r="AV19" s="4"/>
      <c r="AW19" s="4"/>
      <c r="AX19" s="32"/>
      <c r="BN19" s="9"/>
      <c r="BO19" s="9"/>
      <c r="BP19" s="9"/>
      <c r="BQ19" s="9"/>
      <c r="BR19" s="9"/>
      <c r="BS19" s="4"/>
      <c r="BT19" s="4"/>
      <c r="BU19" s="4"/>
      <c r="BV19" s="4"/>
      <c r="BW19" s="4"/>
    </row>
    <row r="20" spans="1:75" ht="15" thickBot="1" x14ac:dyDescent="0.4">
      <c r="A20" s="1"/>
      <c r="B20" s="8"/>
      <c r="C20" s="8"/>
      <c r="D20" s="8"/>
      <c r="E20" s="4"/>
      <c r="F20" s="4"/>
      <c r="G20" s="4"/>
      <c r="I20" s="37"/>
      <c r="J20" s="37"/>
      <c r="K20" s="37"/>
      <c r="L20" s="66"/>
      <c r="M20" s="67"/>
      <c r="N20" s="68"/>
      <c r="AO20" s="4"/>
      <c r="AP20" s="5"/>
      <c r="AQ20" s="18">
        <v>1</v>
      </c>
      <c r="AR20" s="4"/>
      <c r="AS20" s="4"/>
      <c r="AT20" s="5"/>
      <c r="AU20" s="4"/>
      <c r="AV20" s="4"/>
      <c r="AW20" s="32"/>
      <c r="AX20" s="3"/>
      <c r="BN20" s="9"/>
      <c r="BO20" s="9"/>
      <c r="BP20" s="9"/>
      <c r="BQ20" s="9"/>
      <c r="BR20" s="4"/>
      <c r="BS20" s="4"/>
      <c r="BT20" s="4"/>
      <c r="BU20" s="4"/>
      <c r="BV20" s="4"/>
    </row>
    <row r="21" spans="1:75" ht="13" customHeight="1" x14ac:dyDescent="0.35">
      <c r="A21" s="1"/>
      <c r="B21" s="8"/>
      <c r="C21" s="8"/>
      <c r="D21" s="8"/>
      <c r="E21" s="4"/>
      <c r="F21" s="4"/>
      <c r="G21" s="4"/>
      <c r="I21" s="5"/>
      <c r="J21" s="5"/>
      <c r="K21" s="5"/>
      <c r="L21" s="5"/>
      <c r="M21" s="4"/>
      <c r="N21" s="4"/>
      <c r="AO21" s="4"/>
      <c r="AP21" s="5"/>
      <c r="AQ21" s="4"/>
      <c r="AR21" s="4"/>
      <c r="AS21" s="4"/>
      <c r="AT21" s="5"/>
      <c r="AU21" s="4"/>
      <c r="AV21" s="4"/>
      <c r="AW21" s="32"/>
      <c r="AX21" s="3"/>
      <c r="BN21" s="9"/>
      <c r="BO21" s="9"/>
      <c r="BP21" s="9"/>
      <c r="BQ21" s="9"/>
      <c r="BR21" s="4"/>
      <c r="BS21" s="4"/>
      <c r="BT21" s="4"/>
      <c r="BU21" s="4"/>
      <c r="BV21" s="4"/>
    </row>
    <row r="22" spans="1:75" ht="39" customHeight="1" x14ac:dyDescent="0.35">
      <c r="A22" s="767" t="s">
        <v>624</v>
      </c>
      <c r="B22" s="768"/>
      <c r="C22" s="768"/>
      <c r="D22" s="768"/>
      <c r="E22" s="768"/>
      <c r="F22" s="768"/>
      <c r="G22" s="768"/>
      <c r="H22" s="768"/>
      <c r="I22" s="768"/>
      <c r="J22" s="768"/>
      <c r="K22" s="768"/>
      <c r="L22" s="768"/>
    </row>
    <row r="23" spans="1:75" ht="16" thickBot="1" x14ac:dyDescent="0.4">
      <c r="A23" s="69"/>
      <c r="B23" s="69"/>
      <c r="C23" s="69"/>
      <c r="D23" s="69"/>
      <c r="E23" s="69"/>
      <c r="F23" s="69"/>
      <c r="G23" s="69"/>
      <c r="H23" s="69"/>
      <c r="I23" s="69"/>
      <c r="J23" s="69"/>
      <c r="K23" s="69"/>
      <c r="L23" s="69"/>
    </row>
    <row r="24" spans="1:75" ht="27.5" thickBot="1" x14ac:dyDescent="0.4">
      <c r="A24" s="69"/>
      <c r="B24" s="769" t="s">
        <v>625</v>
      </c>
      <c r="C24" s="770"/>
      <c r="D24" s="69"/>
      <c r="E24" s="69"/>
      <c r="F24" s="134" t="s">
        <v>626</v>
      </c>
      <c r="G24" s="126" t="s">
        <v>519</v>
      </c>
      <c r="H24" s="127" t="s">
        <v>520</v>
      </c>
      <c r="I24" s="69"/>
      <c r="J24" s="69"/>
      <c r="K24" s="69"/>
      <c r="L24" s="72"/>
      <c r="M24" s="72"/>
    </row>
    <row r="25" spans="1:75" ht="81.5" thickBot="1" x14ac:dyDescent="0.4">
      <c r="A25" s="4"/>
      <c r="B25" s="92" t="s">
        <v>99</v>
      </c>
      <c r="C25" s="93">
        <v>0.2</v>
      </c>
      <c r="D25" s="4"/>
      <c r="E25" s="4" t="s">
        <v>157</v>
      </c>
      <c r="F25" s="128" t="s">
        <v>159</v>
      </c>
      <c r="G25" s="129" t="s">
        <v>532</v>
      </c>
      <c r="H25" s="129" t="s">
        <v>533</v>
      </c>
      <c r="I25" s="4"/>
      <c r="J25" s="4"/>
      <c r="K25" s="4"/>
      <c r="L25" s="73" t="s">
        <v>627</v>
      </c>
      <c r="M25" s="73" t="s">
        <v>556</v>
      </c>
      <c r="N25" s="4"/>
      <c r="O25" s="4"/>
      <c r="P25" s="4"/>
      <c r="Q25" s="4"/>
      <c r="R25" s="4"/>
      <c r="S25" s="4"/>
      <c r="T25" s="4"/>
      <c r="U25" s="4"/>
      <c r="V25" s="4"/>
      <c r="W25" s="4"/>
      <c r="X25" s="4"/>
      <c r="Y25" s="4"/>
      <c r="Z25" s="4"/>
      <c r="AO25" s="4"/>
      <c r="AP25" s="5"/>
      <c r="AQ25" s="4"/>
      <c r="AR25" s="4"/>
      <c r="AS25" s="4"/>
      <c r="AT25" s="5"/>
      <c r="AU25" s="4"/>
      <c r="AV25" s="4"/>
      <c r="AW25" s="32"/>
      <c r="AX25" s="3"/>
      <c r="BN25" s="9"/>
      <c r="BO25" s="9"/>
      <c r="BP25" s="9"/>
      <c r="BQ25" s="9"/>
      <c r="BR25" s="4"/>
      <c r="BS25" s="4"/>
      <c r="BT25" s="4"/>
      <c r="BU25" s="4"/>
      <c r="BV25" s="4"/>
    </row>
    <row r="26" spans="1:75" ht="41" thickBot="1" x14ac:dyDescent="0.4">
      <c r="A26" s="4"/>
      <c r="B26" s="88" t="s">
        <v>100</v>
      </c>
      <c r="C26" s="89">
        <v>0.4</v>
      </c>
      <c r="D26" s="4"/>
      <c r="E26" s="4" t="s">
        <v>158</v>
      </c>
      <c r="F26" s="130" t="s">
        <v>223</v>
      </c>
      <c r="G26" s="129" t="s">
        <v>534</v>
      </c>
      <c r="H26" s="129" t="s">
        <v>535</v>
      </c>
      <c r="I26" s="4"/>
      <c r="J26" s="4"/>
      <c r="K26" s="4"/>
      <c r="L26" s="73" t="s">
        <v>628</v>
      </c>
      <c r="M26" s="73" t="s">
        <v>629</v>
      </c>
      <c r="N26" s="4"/>
      <c r="O26" s="4"/>
      <c r="P26" s="4"/>
      <c r="Q26" s="4"/>
      <c r="R26" s="4"/>
      <c r="S26" s="4"/>
      <c r="T26" s="4"/>
      <c r="U26" s="4"/>
      <c r="V26" s="4"/>
      <c r="W26" s="4"/>
      <c r="X26" s="4"/>
      <c r="Y26" s="4"/>
      <c r="Z26" s="4"/>
      <c r="AO26" s="4"/>
      <c r="AP26" s="5"/>
      <c r="AQ26" s="4"/>
      <c r="AR26" s="4"/>
      <c r="AS26" s="4"/>
      <c r="AT26" s="5"/>
      <c r="AU26" s="4"/>
      <c r="AV26" s="4"/>
      <c r="AW26" s="32"/>
      <c r="AX26" s="3"/>
      <c r="BN26" s="9"/>
      <c r="BO26" s="9"/>
      <c r="BP26" s="9"/>
      <c r="BQ26" s="9"/>
      <c r="BR26" s="4"/>
      <c r="BS26" s="4"/>
      <c r="BT26" s="4"/>
      <c r="BU26" s="4"/>
      <c r="BV26" s="4"/>
    </row>
    <row r="27" spans="1:75" ht="41" thickBot="1" x14ac:dyDescent="0.4">
      <c r="A27" s="4"/>
      <c r="B27" s="88" t="s">
        <v>116</v>
      </c>
      <c r="C27" s="89">
        <v>0.6</v>
      </c>
      <c r="D27" s="4"/>
      <c r="E27" s="4"/>
      <c r="F27" s="131" t="s">
        <v>446</v>
      </c>
      <c r="G27" s="129" t="s">
        <v>536</v>
      </c>
      <c r="H27" s="129" t="s">
        <v>537</v>
      </c>
      <c r="I27" s="4"/>
      <c r="J27" s="4"/>
      <c r="K27" s="4"/>
      <c r="L27" s="73" t="s">
        <v>630</v>
      </c>
      <c r="M27" s="73" t="s">
        <v>631</v>
      </c>
      <c r="N27" s="4"/>
      <c r="O27" s="4"/>
      <c r="P27" s="4"/>
      <c r="Q27" s="4"/>
      <c r="R27" s="4"/>
      <c r="S27" s="4"/>
      <c r="T27" s="4"/>
      <c r="U27" s="4"/>
      <c r="V27" s="4"/>
      <c r="W27" s="4"/>
      <c r="X27" s="4"/>
      <c r="Y27" s="4"/>
      <c r="Z27" s="4"/>
      <c r="AO27" s="4"/>
      <c r="AP27" s="5"/>
      <c r="AQ27" s="4"/>
      <c r="AR27" s="4"/>
      <c r="AS27" s="4"/>
      <c r="AT27" s="5"/>
      <c r="AU27" s="4"/>
      <c r="AV27" s="4"/>
      <c r="AW27" s="32"/>
      <c r="AX27" s="3"/>
      <c r="BN27" s="4"/>
      <c r="BO27" s="4"/>
      <c r="BP27" s="4"/>
      <c r="BQ27" s="4"/>
      <c r="BR27" s="4"/>
      <c r="BS27" s="4"/>
      <c r="BT27" s="4"/>
      <c r="BU27" s="4"/>
      <c r="BV27" s="4"/>
    </row>
    <row r="28" spans="1:75" ht="68" thickBot="1" x14ac:dyDescent="0.4">
      <c r="A28" s="4"/>
      <c r="B28" s="88" t="s">
        <v>170</v>
      </c>
      <c r="C28" s="89">
        <v>0.8</v>
      </c>
      <c r="D28" s="4"/>
      <c r="E28" s="4"/>
      <c r="F28" s="132" t="s">
        <v>538</v>
      </c>
      <c r="G28" s="129" t="s">
        <v>539</v>
      </c>
      <c r="H28" s="129" t="s">
        <v>540</v>
      </c>
      <c r="I28" s="4"/>
      <c r="J28" s="4"/>
      <c r="K28" s="4"/>
      <c r="L28" s="73"/>
      <c r="M28" s="73"/>
      <c r="N28" s="4"/>
      <c r="O28" s="4"/>
      <c r="P28" s="4"/>
      <c r="Q28" s="4"/>
      <c r="R28" s="4"/>
      <c r="S28" s="4"/>
      <c r="T28" s="4"/>
      <c r="U28" s="4"/>
      <c r="V28" s="4"/>
      <c r="W28" s="4"/>
      <c r="X28" s="4"/>
      <c r="Y28" s="4"/>
      <c r="Z28" s="4"/>
      <c r="AO28" s="4"/>
      <c r="AP28" s="5"/>
      <c r="AQ28" s="4"/>
      <c r="AR28" s="4"/>
      <c r="AS28" s="4"/>
      <c r="AT28" s="5"/>
      <c r="AU28" s="4"/>
      <c r="AV28" s="4"/>
      <c r="AW28" s="32"/>
      <c r="AX28" s="3"/>
      <c r="AY28" s="4"/>
      <c r="AZ28" s="4"/>
      <c r="BA28" s="4"/>
      <c r="BB28" s="4"/>
      <c r="BC28" s="4"/>
      <c r="BD28" s="4"/>
      <c r="BE28" s="3"/>
      <c r="BF28" s="3"/>
      <c r="BG28" s="3"/>
      <c r="BH28" s="3"/>
      <c r="BI28" s="4"/>
      <c r="BJ28" s="4"/>
      <c r="BK28" s="4"/>
      <c r="BL28" s="4"/>
      <c r="BM28" s="4"/>
      <c r="BN28" s="4"/>
      <c r="BO28" s="4"/>
      <c r="BP28" s="4"/>
      <c r="BQ28" s="4"/>
      <c r="BR28" s="4"/>
      <c r="BS28" s="4"/>
      <c r="BT28" s="4"/>
      <c r="BU28" s="4"/>
      <c r="BV28" s="4"/>
    </row>
    <row r="29" spans="1:75" ht="68" thickBot="1" x14ac:dyDescent="0.4">
      <c r="A29" s="4"/>
      <c r="B29" s="90" t="s">
        <v>620</v>
      </c>
      <c r="C29" s="91">
        <v>1</v>
      </c>
      <c r="D29" s="4"/>
      <c r="E29" s="4"/>
      <c r="F29" s="133" t="s">
        <v>541</v>
      </c>
      <c r="G29" s="129" t="s">
        <v>542</v>
      </c>
      <c r="H29" s="129" t="s">
        <v>543</v>
      </c>
      <c r="I29" s="4"/>
      <c r="J29" s="4"/>
      <c r="K29" s="4"/>
      <c r="L29" s="73"/>
      <c r="M29" s="73"/>
      <c r="N29" s="4"/>
      <c r="O29" s="4"/>
      <c r="P29" s="4"/>
      <c r="Q29" s="4"/>
      <c r="R29" s="4"/>
      <c r="S29" s="4"/>
      <c r="T29" s="4"/>
      <c r="U29" s="4"/>
      <c r="V29" s="4"/>
      <c r="W29" s="4"/>
      <c r="X29" s="4"/>
      <c r="Y29" s="4"/>
      <c r="Z29" s="4"/>
      <c r="AO29" s="4"/>
      <c r="AP29" s="5"/>
      <c r="AQ29" s="4"/>
      <c r="AR29" s="4"/>
      <c r="AS29" s="4"/>
      <c r="AT29" s="5"/>
      <c r="AU29" s="4"/>
      <c r="AV29" s="4"/>
      <c r="AW29" s="32"/>
      <c r="AX29" s="3"/>
      <c r="AY29" s="4"/>
      <c r="AZ29" s="4"/>
      <c r="BA29" s="4"/>
      <c r="BB29" s="4"/>
      <c r="BC29" s="4"/>
      <c r="BD29" s="4"/>
      <c r="BE29" s="3"/>
      <c r="BF29" s="3"/>
      <c r="BG29" s="3"/>
      <c r="BH29" s="3"/>
      <c r="BI29" s="4"/>
      <c r="BJ29" s="4"/>
      <c r="BK29" s="4"/>
      <c r="BL29" s="4"/>
      <c r="BM29" s="4"/>
      <c r="BN29" s="4"/>
      <c r="BO29" s="4"/>
      <c r="BP29" s="4"/>
      <c r="BQ29" s="4"/>
      <c r="BR29" s="4"/>
      <c r="BS29" s="4"/>
      <c r="BT29" s="4"/>
      <c r="BU29" s="4"/>
      <c r="BV29" s="4"/>
    </row>
    <row r="30" spans="1:75" ht="15" thickBot="1" x14ac:dyDescent="0.4">
      <c r="A30" s="4"/>
      <c r="B30" s="4"/>
      <c r="C30" s="4"/>
      <c r="D30" s="4"/>
      <c r="E30" s="4"/>
      <c r="F30" s="4"/>
      <c r="G30" s="4"/>
      <c r="H30" s="4"/>
      <c r="I30" s="4"/>
      <c r="J30" s="4"/>
      <c r="K30" s="4"/>
      <c r="L30" s="4"/>
      <c r="M30" s="4"/>
      <c r="N30" s="4"/>
      <c r="O30" s="4"/>
      <c r="P30" s="4"/>
      <c r="Q30" s="4"/>
      <c r="R30" s="4"/>
      <c r="S30" s="4"/>
      <c r="T30" s="4"/>
      <c r="U30" s="4"/>
      <c r="V30" s="4"/>
      <c r="W30" s="4"/>
      <c r="X30" s="4"/>
      <c r="Y30" s="4"/>
      <c r="Z30" s="4"/>
      <c r="AO30" s="4"/>
      <c r="AP30" s="5"/>
      <c r="AQ30" s="4"/>
      <c r="AR30" s="4"/>
      <c r="AS30" s="4"/>
      <c r="AT30" s="5"/>
      <c r="AU30" s="4"/>
      <c r="AV30" s="4"/>
      <c r="AW30" s="32"/>
      <c r="AX30" s="3"/>
      <c r="AY30" s="4"/>
      <c r="AZ30" s="4"/>
      <c r="BA30" s="4"/>
      <c r="BB30" s="4"/>
      <c r="BC30" s="4"/>
      <c r="BD30" s="4"/>
      <c r="BE30" s="3"/>
      <c r="BF30" s="3"/>
      <c r="BG30" s="3"/>
      <c r="BH30" s="3"/>
      <c r="BI30" s="4"/>
      <c r="BJ30" s="4"/>
      <c r="BK30" s="4"/>
      <c r="BL30" s="4"/>
      <c r="BM30" s="4"/>
      <c r="BN30" s="4"/>
      <c r="BO30" s="4"/>
      <c r="BP30" s="4"/>
      <c r="BQ30" s="4"/>
      <c r="BR30" s="4"/>
      <c r="BS30" s="4"/>
      <c r="BT30" s="4"/>
      <c r="BU30" s="4"/>
      <c r="BV30" s="4"/>
    </row>
    <row r="31" spans="1:75" x14ac:dyDescent="0.35">
      <c r="A31" s="4"/>
      <c r="B31" s="94" t="s">
        <v>632</v>
      </c>
      <c r="C31" s="36" t="s">
        <v>633</v>
      </c>
      <c r="D31" s="95" t="s">
        <v>634</v>
      </c>
      <c r="E31" s="4"/>
      <c r="F31" s="4"/>
      <c r="G31" s="4"/>
      <c r="H31" s="4"/>
      <c r="I31" s="4"/>
      <c r="J31" s="4"/>
      <c r="K31" s="4"/>
      <c r="L31" s="4"/>
      <c r="M31" s="4"/>
      <c r="N31" s="4"/>
      <c r="O31" s="4"/>
      <c r="P31" s="4"/>
      <c r="Q31" s="4"/>
      <c r="R31" s="4"/>
      <c r="S31" s="4"/>
      <c r="T31" s="4"/>
      <c r="U31" s="4"/>
      <c r="V31" s="4"/>
      <c r="W31" s="4"/>
      <c r="X31" s="4"/>
      <c r="Y31" s="4"/>
      <c r="Z31" s="4"/>
      <c r="AO31" s="4"/>
      <c r="AP31" s="5"/>
      <c r="AQ31" s="4"/>
      <c r="AR31" s="4"/>
      <c r="AS31" s="4"/>
      <c r="AT31" s="5"/>
      <c r="AU31" s="4"/>
      <c r="AV31" s="4"/>
      <c r="AW31" s="32"/>
      <c r="AX31" s="3"/>
      <c r="AY31" s="4"/>
      <c r="AZ31" s="4"/>
      <c r="BA31" s="4"/>
      <c r="BB31" s="4"/>
      <c r="BC31" s="4"/>
      <c r="BD31" s="4"/>
      <c r="BE31" s="3"/>
      <c r="BF31" s="3"/>
      <c r="BG31" s="3"/>
      <c r="BH31" s="3"/>
      <c r="BI31" s="4"/>
      <c r="BJ31" s="4"/>
      <c r="BK31" s="4"/>
      <c r="BL31" s="4"/>
      <c r="BM31" s="4"/>
      <c r="BN31" s="4"/>
      <c r="BO31" s="4"/>
      <c r="BP31" s="4"/>
      <c r="BQ31" s="4"/>
      <c r="BR31" s="4"/>
      <c r="BS31" s="4"/>
      <c r="BT31" s="4"/>
      <c r="BU31" s="4"/>
      <c r="BV31" s="4"/>
    </row>
    <row r="32" spans="1:75" ht="17.149999999999999" customHeight="1" thickBot="1" x14ac:dyDescent="0.4">
      <c r="A32" s="4"/>
      <c r="B32" s="96">
        <v>0.4</v>
      </c>
      <c r="C32" s="97">
        <v>0.3</v>
      </c>
      <c r="D32" s="98">
        <v>0.3</v>
      </c>
      <c r="G32" s="4"/>
      <c r="H32" s="4"/>
      <c r="I32" s="4"/>
      <c r="J32" s="4"/>
      <c r="K32" s="4"/>
      <c r="L32" s="4"/>
      <c r="M32" s="4"/>
      <c r="N32" s="4"/>
      <c r="O32" s="4"/>
      <c r="P32" s="4"/>
      <c r="Q32" s="4"/>
      <c r="R32" s="4"/>
      <c r="S32" s="4"/>
      <c r="T32" s="4"/>
      <c r="U32" s="4"/>
      <c r="V32" s="4"/>
      <c r="W32" s="4"/>
      <c r="X32" s="4"/>
      <c r="AO32" s="4"/>
      <c r="AP32" s="5"/>
      <c r="AQ32" s="4"/>
      <c r="AR32" s="4"/>
      <c r="AS32" s="4"/>
      <c r="AT32" s="5"/>
      <c r="AU32" s="4"/>
      <c r="AV32" s="4"/>
      <c r="AW32" s="32"/>
      <c r="AX32" s="3"/>
      <c r="AY32" s="4"/>
      <c r="AZ32" s="4"/>
      <c r="BA32" s="4"/>
      <c r="BB32" s="4"/>
      <c r="BC32" s="4"/>
      <c r="BD32" s="4"/>
      <c r="BE32" s="3"/>
      <c r="BF32" s="3"/>
      <c r="BG32" s="3"/>
      <c r="BH32" s="3"/>
      <c r="BI32" s="4"/>
      <c r="BJ32" s="4"/>
      <c r="BK32" s="4"/>
      <c r="BL32" s="4"/>
      <c r="BM32" s="4"/>
      <c r="BN32" s="4"/>
      <c r="BO32" s="4"/>
      <c r="BP32" s="4"/>
      <c r="BQ32" s="4"/>
      <c r="BR32" s="4"/>
      <c r="BS32" s="4"/>
      <c r="BT32" s="4"/>
      <c r="BU32" s="4"/>
      <c r="BV32" s="4"/>
    </row>
    <row r="33" spans="1:74" ht="16.5" customHeight="1" x14ac:dyDescent="0.35">
      <c r="A33" s="4"/>
      <c r="G33" s="15"/>
      <c r="H33" s="15"/>
      <c r="I33" s="15"/>
      <c r="J33" s="15"/>
      <c r="K33" s="15"/>
      <c r="L33" s="15"/>
      <c r="M33" s="15"/>
      <c r="N33" s="15"/>
      <c r="O33" s="15"/>
      <c r="P33" s="15"/>
      <c r="Q33" s="15"/>
      <c r="R33" s="15"/>
      <c r="S33" s="15"/>
      <c r="T33" s="15"/>
      <c r="U33" s="15"/>
      <c r="V33" s="15"/>
      <c r="W33" s="15"/>
      <c r="X33" s="15"/>
      <c r="AO33" s="4"/>
      <c r="AP33" s="5"/>
      <c r="AQ33" s="4"/>
      <c r="AR33" s="4"/>
      <c r="AS33" s="4"/>
      <c r="AT33" s="5"/>
      <c r="AU33" s="4"/>
      <c r="AV33" s="4"/>
      <c r="AW33" s="32"/>
      <c r="AX33" s="3"/>
      <c r="AY33" s="4"/>
      <c r="AZ33" s="4"/>
      <c r="BA33" s="4"/>
      <c r="BB33" s="4"/>
      <c r="BC33" s="4"/>
      <c r="BD33" s="4"/>
      <c r="BE33" s="3"/>
      <c r="BF33" s="3"/>
      <c r="BG33" s="3"/>
      <c r="BH33" s="3"/>
      <c r="BI33" s="4"/>
      <c r="BJ33" s="4"/>
      <c r="BK33" s="4"/>
      <c r="BL33" s="4"/>
      <c r="BM33" s="4"/>
      <c r="BN33" s="4"/>
      <c r="BO33" s="4"/>
      <c r="BP33" s="4"/>
      <c r="BQ33" s="4"/>
      <c r="BR33" s="4"/>
      <c r="BS33" s="4"/>
      <c r="BT33" s="4"/>
      <c r="BU33" s="4"/>
      <c r="BV33" s="4"/>
    </row>
    <row r="34" spans="1:74" x14ac:dyDescent="0.35">
      <c r="A34" s="4"/>
      <c r="B34" s="15"/>
      <c r="C34" s="15"/>
      <c r="D34" s="15"/>
      <c r="E34" s="15"/>
      <c r="F34" s="15"/>
      <c r="G34" s="15"/>
      <c r="H34" s="15"/>
      <c r="I34" s="15"/>
      <c r="J34" s="15"/>
      <c r="K34" s="15"/>
      <c r="L34" s="15"/>
      <c r="M34" s="15"/>
      <c r="N34" s="15"/>
      <c r="O34" s="15"/>
      <c r="P34" s="15"/>
      <c r="Q34" s="15"/>
      <c r="R34" s="15"/>
      <c r="S34" s="15"/>
      <c r="T34" s="15"/>
      <c r="U34" s="15"/>
      <c r="V34" s="15"/>
      <c r="W34" s="15"/>
      <c r="X34" s="15"/>
      <c r="Y34" s="15"/>
      <c r="Z34" s="30"/>
      <c r="AO34" s="4"/>
      <c r="AP34" s="5"/>
      <c r="AQ34" s="4"/>
      <c r="AR34" s="4"/>
      <c r="AS34" s="4"/>
      <c r="AT34" s="5"/>
      <c r="AU34" s="4"/>
      <c r="AV34" s="4"/>
      <c r="AW34" s="32"/>
      <c r="AX34" s="3"/>
      <c r="AY34" s="4"/>
      <c r="AZ34" s="4"/>
      <c r="BA34" s="4"/>
      <c r="BB34" s="4"/>
      <c r="BC34" s="4"/>
      <c r="BD34" s="4"/>
      <c r="BE34" s="3"/>
      <c r="BF34" s="3"/>
      <c r="BG34" s="3"/>
      <c r="BH34" s="3"/>
      <c r="BI34" s="4"/>
      <c r="BJ34" s="4"/>
      <c r="BK34" s="4"/>
      <c r="BL34" s="4"/>
      <c r="BM34" s="4"/>
      <c r="BN34" s="4"/>
      <c r="BO34" s="4"/>
      <c r="BP34" s="4"/>
      <c r="BQ34" s="4"/>
      <c r="BR34" s="4"/>
      <c r="BS34" s="4"/>
      <c r="BT34" s="4"/>
      <c r="BU34" s="4"/>
      <c r="BV34" s="4"/>
    </row>
    <row r="35" spans="1:74" ht="15" thickBot="1" x14ac:dyDescent="0.4">
      <c r="H35"/>
      <c r="I35" s="11"/>
      <c r="J35"/>
      <c r="K35"/>
      <c r="L35"/>
    </row>
    <row r="36" spans="1:74" ht="15" thickBot="1" x14ac:dyDescent="0.4">
      <c r="A36" s="761" t="s">
        <v>474</v>
      </c>
      <c r="B36" s="763"/>
      <c r="C36" s="14"/>
      <c r="D36" s="14"/>
      <c r="E36" s="14"/>
      <c r="F36" s="14"/>
      <c r="G36" s="14"/>
      <c r="H36"/>
      <c r="I36" s="11"/>
      <c r="J36"/>
      <c r="K36"/>
      <c r="L36"/>
    </row>
    <row r="37" spans="1:74" x14ac:dyDescent="0.35">
      <c r="A37">
        <v>5</v>
      </c>
      <c r="B37" t="s">
        <v>529</v>
      </c>
      <c r="C37" s="101" t="str">
        <f>CONCATENATE($A$37,C43)</f>
        <v>51</v>
      </c>
      <c r="D37" s="102" t="str">
        <f>CONCATENATE($A$37,D43)</f>
        <v>52</v>
      </c>
      <c r="E37" s="102" t="str">
        <f>CONCATENATE($A$37,E43)</f>
        <v>53</v>
      </c>
      <c r="F37" s="102" t="str">
        <f>CONCATENATE($A$37,F43)</f>
        <v>54</v>
      </c>
      <c r="G37" s="103" t="str">
        <f>CONCATENATE($A$37,G43)</f>
        <v>55</v>
      </c>
      <c r="H37"/>
      <c r="I37" s="11">
        <v>11</v>
      </c>
      <c r="J37" t="s">
        <v>3</v>
      </c>
      <c r="K37"/>
      <c r="L37"/>
    </row>
    <row r="38" spans="1:74" x14ac:dyDescent="0.35">
      <c r="A38">
        <v>4</v>
      </c>
      <c r="B38" t="s">
        <v>527</v>
      </c>
      <c r="C38" s="104" t="str">
        <f>CONCATENATE($A$38,C43)</f>
        <v>41</v>
      </c>
      <c r="D38" s="100" t="str">
        <f>CONCATENATE($A$38,D43)</f>
        <v>42</v>
      </c>
      <c r="E38" s="99" t="str">
        <f>CONCATENATE($A$38,E43)</f>
        <v>43</v>
      </c>
      <c r="F38" s="99" t="str">
        <f>CONCATENATE($A$38,F43)</f>
        <v>44</v>
      </c>
      <c r="G38" s="105" t="str">
        <f>CONCATENATE($A$38,G43)</f>
        <v>45</v>
      </c>
      <c r="H38"/>
      <c r="I38" s="11">
        <v>12</v>
      </c>
      <c r="J38" t="s">
        <v>3</v>
      </c>
      <c r="K38"/>
      <c r="L38"/>
    </row>
    <row r="39" spans="1:74" x14ac:dyDescent="0.35">
      <c r="A39">
        <v>3</v>
      </c>
      <c r="B39" t="s">
        <v>525</v>
      </c>
      <c r="C39" s="104" t="str">
        <f>CONCATENATE($A$39,C43)</f>
        <v>31</v>
      </c>
      <c r="D39" s="100" t="str">
        <f>CONCATENATE($A$39,D43)</f>
        <v>32</v>
      </c>
      <c r="E39" s="100" t="str">
        <f>CONCATENATE($A$39,E43)</f>
        <v>33</v>
      </c>
      <c r="F39" s="99" t="str">
        <f>CONCATENATE($A$39,F43)</f>
        <v>34</v>
      </c>
      <c r="G39" s="105" t="str">
        <f>CONCATENATE($A$39,G43)</f>
        <v>35</v>
      </c>
      <c r="H39"/>
      <c r="I39" s="11">
        <v>21</v>
      </c>
      <c r="J39" t="s">
        <v>3</v>
      </c>
      <c r="K39"/>
      <c r="L39"/>
    </row>
    <row r="40" spans="1:74" x14ac:dyDescent="0.35">
      <c r="A40">
        <v>2</v>
      </c>
      <c r="B40" t="s">
        <v>523</v>
      </c>
      <c r="C40" s="106" t="str">
        <f>CONCATENATE($A$40,C43)</f>
        <v>21</v>
      </c>
      <c r="D40" s="100" t="str">
        <f>CONCATENATE($A$40,D43)</f>
        <v>22</v>
      </c>
      <c r="E40" s="100" t="str">
        <f>CONCATENATE($A$40,E43)</f>
        <v>23</v>
      </c>
      <c r="F40" s="99" t="str">
        <f>CONCATENATE($A$40,F43)</f>
        <v>24</v>
      </c>
      <c r="G40" s="105" t="str">
        <f>CONCATENATE($A$40,G43)</f>
        <v>25</v>
      </c>
      <c r="H40"/>
      <c r="I40" s="11">
        <v>41</v>
      </c>
      <c r="J40" t="s">
        <v>6</v>
      </c>
      <c r="K40"/>
      <c r="L40"/>
    </row>
    <row r="41" spans="1:74" ht="15" thickBot="1" x14ac:dyDescent="0.4">
      <c r="A41">
        <v>1</v>
      </c>
      <c r="B41" t="s">
        <v>521</v>
      </c>
      <c r="C41" s="107" t="str">
        <f>CONCATENATE($A$41,C43)</f>
        <v>11</v>
      </c>
      <c r="D41" s="108" t="str">
        <f>CONCATENATE($A$41,D43)</f>
        <v>12</v>
      </c>
      <c r="E41" s="109" t="str">
        <f>CONCATENATE($A$41,E43)</f>
        <v>13</v>
      </c>
      <c r="F41" s="110" t="str">
        <f>CONCATENATE($A$41,F43)</f>
        <v>14</v>
      </c>
      <c r="G41" s="111" t="str">
        <f>CONCATENATE($A$41,G43)</f>
        <v>15</v>
      </c>
      <c r="H41"/>
      <c r="I41" s="11">
        <v>31</v>
      </c>
      <c r="J41" t="s">
        <v>6</v>
      </c>
      <c r="K41"/>
      <c r="L41"/>
    </row>
    <row r="42" spans="1:74" x14ac:dyDescent="0.35">
      <c r="C42" s="14" t="s">
        <v>635</v>
      </c>
      <c r="D42" s="14" t="s">
        <v>552</v>
      </c>
      <c r="E42" s="14" t="s">
        <v>556</v>
      </c>
      <c r="F42" s="14" t="s">
        <v>560</v>
      </c>
      <c r="G42" s="14" t="s">
        <v>564</v>
      </c>
      <c r="H42"/>
      <c r="I42" s="11">
        <v>42</v>
      </c>
      <c r="J42" t="s">
        <v>6</v>
      </c>
      <c r="K42"/>
      <c r="L42"/>
    </row>
    <row r="43" spans="1:74" x14ac:dyDescent="0.35">
      <c r="C43" s="14">
        <v>1</v>
      </c>
      <c r="D43" s="14">
        <v>2</v>
      </c>
      <c r="E43" s="14">
        <v>3</v>
      </c>
      <c r="F43" s="14">
        <v>4</v>
      </c>
      <c r="G43" s="14">
        <v>5</v>
      </c>
      <c r="H43"/>
      <c r="I43" s="13">
        <v>32</v>
      </c>
      <c r="J43" t="s">
        <v>6</v>
      </c>
      <c r="K43"/>
      <c r="L43"/>
    </row>
    <row r="44" spans="1:74" x14ac:dyDescent="0.35">
      <c r="C44" s="12" t="s">
        <v>475</v>
      </c>
      <c r="H44"/>
      <c r="I44" s="11">
        <v>22</v>
      </c>
      <c r="J44" t="s">
        <v>6</v>
      </c>
      <c r="K44"/>
      <c r="L44"/>
    </row>
    <row r="45" spans="1:74" x14ac:dyDescent="0.35">
      <c r="H45"/>
      <c r="I45" s="11">
        <v>33</v>
      </c>
      <c r="J45" t="s">
        <v>6</v>
      </c>
      <c r="K45"/>
      <c r="L45"/>
    </row>
    <row r="46" spans="1:74" x14ac:dyDescent="0.35">
      <c r="C46" s="20" t="s">
        <v>3</v>
      </c>
      <c r="H46"/>
      <c r="I46" s="11">
        <v>23</v>
      </c>
      <c r="J46" t="s">
        <v>6</v>
      </c>
      <c r="K46"/>
      <c r="L46"/>
    </row>
    <row r="47" spans="1:74" x14ac:dyDescent="0.35">
      <c r="C47" s="21" t="s">
        <v>6</v>
      </c>
      <c r="H47"/>
      <c r="I47" s="11">
        <v>13</v>
      </c>
      <c r="J47" t="s">
        <v>6</v>
      </c>
      <c r="K47"/>
      <c r="L47"/>
    </row>
    <row r="48" spans="1:74" x14ac:dyDescent="0.35">
      <c r="C48" s="22" t="s">
        <v>1</v>
      </c>
      <c r="H48"/>
      <c r="I48" s="11">
        <v>51</v>
      </c>
      <c r="J48" t="s">
        <v>1</v>
      </c>
      <c r="K48"/>
      <c r="L48"/>
    </row>
    <row r="49" spans="2:12" x14ac:dyDescent="0.35">
      <c r="C49" s="23" t="s">
        <v>636</v>
      </c>
      <c r="H49"/>
      <c r="I49" s="11">
        <v>52</v>
      </c>
      <c r="J49" t="s">
        <v>1</v>
      </c>
      <c r="K49"/>
      <c r="L49"/>
    </row>
    <row r="50" spans="2:12" x14ac:dyDescent="0.35">
      <c r="H50"/>
      <c r="I50" s="11">
        <v>53</v>
      </c>
      <c r="J50" t="s">
        <v>1</v>
      </c>
      <c r="K50"/>
      <c r="L50"/>
    </row>
    <row r="51" spans="2:12" x14ac:dyDescent="0.35">
      <c r="H51"/>
      <c r="I51" s="11">
        <v>54</v>
      </c>
      <c r="J51" t="s">
        <v>1</v>
      </c>
      <c r="K51"/>
      <c r="L51"/>
    </row>
    <row r="52" spans="2:12" x14ac:dyDescent="0.35">
      <c r="H52"/>
      <c r="I52" s="11">
        <v>43</v>
      </c>
      <c r="J52" t="s">
        <v>1</v>
      </c>
      <c r="K52"/>
      <c r="L52"/>
    </row>
    <row r="53" spans="2:12" x14ac:dyDescent="0.35">
      <c r="H53"/>
      <c r="I53" s="11">
        <v>44</v>
      </c>
      <c r="J53" t="s">
        <v>1</v>
      </c>
      <c r="K53"/>
      <c r="L53"/>
    </row>
    <row r="54" spans="2:12" x14ac:dyDescent="0.35">
      <c r="H54"/>
      <c r="I54" s="11">
        <v>34</v>
      </c>
      <c r="J54" t="s">
        <v>1</v>
      </c>
      <c r="K54"/>
      <c r="L54"/>
    </row>
    <row r="55" spans="2:12" x14ac:dyDescent="0.35">
      <c r="H55"/>
      <c r="I55" s="11">
        <v>24</v>
      </c>
      <c r="J55" t="s">
        <v>1</v>
      </c>
      <c r="K55"/>
      <c r="L55"/>
    </row>
    <row r="56" spans="2:12" x14ac:dyDescent="0.35">
      <c r="H56"/>
      <c r="I56" s="11">
        <v>14</v>
      </c>
      <c r="J56" t="s">
        <v>1</v>
      </c>
      <c r="K56"/>
      <c r="L56"/>
    </row>
    <row r="57" spans="2:12" x14ac:dyDescent="0.35">
      <c r="H57"/>
      <c r="I57" s="11">
        <v>15</v>
      </c>
      <c r="J57" t="s">
        <v>636</v>
      </c>
      <c r="K57"/>
      <c r="L57"/>
    </row>
    <row r="58" spans="2:12" x14ac:dyDescent="0.35">
      <c r="H58"/>
      <c r="I58" s="11">
        <v>25</v>
      </c>
      <c r="J58" t="s">
        <v>636</v>
      </c>
      <c r="K58"/>
      <c r="L58"/>
    </row>
    <row r="59" spans="2:12" x14ac:dyDescent="0.35">
      <c r="H59"/>
      <c r="I59" s="11">
        <v>35</v>
      </c>
      <c r="J59" t="s">
        <v>636</v>
      </c>
      <c r="K59"/>
      <c r="L59"/>
    </row>
    <row r="60" spans="2:12" x14ac:dyDescent="0.35">
      <c r="H60"/>
      <c r="I60" s="11">
        <v>45</v>
      </c>
      <c r="J60" t="s">
        <v>636</v>
      </c>
      <c r="K60"/>
      <c r="L60"/>
    </row>
    <row r="61" spans="2:12" x14ac:dyDescent="0.35">
      <c r="C61" s="112" t="s">
        <v>70</v>
      </c>
      <c r="H61"/>
      <c r="I61" s="11">
        <v>55</v>
      </c>
      <c r="J61" t="s">
        <v>636</v>
      </c>
      <c r="K61"/>
      <c r="L61"/>
    </row>
    <row r="62" spans="2:12" ht="31" x14ac:dyDescent="0.35">
      <c r="B62" s="124" t="s">
        <v>637</v>
      </c>
      <c r="C62" s="35" t="s">
        <v>73</v>
      </c>
      <c r="D62" s="35" t="s">
        <v>74</v>
      </c>
      <c r="E62" s="35" t="s">
        <v>75</v>
      </c>
      <c r="F62" s="35" t="s">
        <v>76</v>
      </c>
      <c r="G62" s="35" t="s">
        <v>77</v>
      </c>
    </row>
    <row r="63" spans="2:12" x14ac:dyDescent="0.35">
      <c r="B63" s="125" t="s">
        <v>106</v>
      </c>
      <c r="C63" s="9" t="s">
        <v>104</v>
      </c>
      <c r="D63" s="9" t="s">
        <v>638</v>
      </c>
      <c r="E63" s="9" t="s">
        <v>106</v>
      </c>
      <c r="F63" s="9" t="s">
        <v>639</v>
      </c>
      <c r="G63" s="8" t="s">
        <v>108</v>
      </c>
    </row>
    <row r="64" spans="2:12" x14ac:dyDescent="0.35">
      <c r="B64" s="125" t="s">
        <v>176</v>
      </c>
      <c r="C64" s="9" t="s">
        <v>120</v>
      </c>
      <c r="D64" s="9" t="s">
        <v>105</v>
      </c>
      <c r="E64" s="9" t="s">
        <v>176</v>
      </c>
      <c r="F64" s="9" t="s">
        <v>252</v>
      </c>
      <c r="G64" s="8" t="s">
        <v>640</v>
      </c>
    </row>
    <row r="65" spans="3:7" x14ac:dyDescent="0.35">
      <c r="C65" s="9" t="s">
        <v>193</v>
      </c>
      <c r="D65" s="9"/>
      <c r="E65" s="9"/>
      <c r="F65" s="9" t="s">
        <v>641</v>
      </c>
      <c r="G65" s="8" t="s">
        <v>177</v>
      </c>
    </row>
    <row r="66" spans="3:7" x14ac:dyDescent="0.35">
      <c r="E66" s="9"/>
      <c r="F66" s="9" t="s">
        <v>148</v>
      </c>
      <c r="G66" s="8"/>
    </row>
    <row r="67" spans="3:7" x14ac:dyDescent="0.35">
      <c r="E67" s="9"/>
      <c r="F67" s="9" t="s">
        <v>185</v>
      </c>
      <c r="G67" s="8">
        <v>10</v>
      </c>
    </row>
    <row r="68" spans="3:7" x14ac:dyDescent="0.35">
      <c r="E68" s="9"/>
      <c r="F68" s="9" t="s">
        <v>138</v>
      </c>
      <c r="G68" s="8">
        <v>5</v>
      </c>
    </row>
    <row r="69" spans="3:7" x14ac:dyDescent="0.35">
      <c r="C69" s="9"/>
      <c r="D69" s="9"/>
      <c r="E69" s="9"/>
      <c r="F69" s="9" t="s">
        <v>121</v>
      </c>
      <c r="G69" s="8">
        <v>0</v>
      </c>
    </row>
    <row r="70" spans="3:7" x14ac:dyDescent="0.35">
      <c r="C70" s="9"/>
      <c r="D70" s="9"/>
      <c r="E70" s="9"/>
      <c r="F70" s="9" t="s">
        <v>107</v>
      </c>
      <c r="G70" s="8"/>
    </row>
    <row r="71" spans="3:7" x14ac:dyDescent="0.35">
      <c r="C71" s="9"/>
      <c r="D71" s="9"/>
      <c r="E71" s="9"/>
      <c r="F71" s="9" t="s">
        <v>129</v>
      </c>
      <c r="G71" s="8"/>
    </row>
    <row r="73" spans="3:7" x14ac:dyDescent="0.35">
      <c r="C73" s="81">
        <v>0.25</v>
      </c>
      <c r="D73" s="81">
        <v>0.25</v>
      </c>
      <c r="E73" s="81">
        <v>0.15</v>
      </c>
      <c r="F73" s="29"/>
      <c r="G73" s="81">
        <v>0.1</v>
      </c>
    </row>
    <row r="74" spans="3:7" x14ac:dyDescent="0.35">
      <c r="C74" s="81">
        <v>0.15</v>
      </c>
      <c r="D74" s="81">
        <v>0.15</v>
      </c>
      <c r="E74" s="81">
        <v>0</v>
      </c>
      <c r="F74" s="29"/>
      <c r="G74" s="81">
        <v>0.05</v>
      </c>
    </row>
    <row r="75" spans="3:7" x14ac:dyDescent="0.35">
      <c r="C75" s="81">
        <v>0.1</v>
      </c>
      <c r="E75" s="29"/>
      <c r="F75" s="29"/>
      <c r="G75" s="81">
        <v>0</v>
      </c>
    </row>
    <row r="81" spans="1:26"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3" spans="1:26" x14ac:dyDescent="0.35">
      <c r="B83" s="12" t="s">
        <v>577</v>
      </c>
    </row>
    <row r="84" spans="1:26" x14ac:dyDescent="0.35">
      <c r="B84" s="4" t="s">
        <v>642</v>
      </c>
      <c r="H84"/>
      <c r="I84"/>
      <c r="J84"/>
      <c r="K84"/>
      <c r="L84"/>
    </row>
    <row r="85" spans="1:26" x14ac:dyDescent="0.35">
      <c r="B85" s="4" t="s">
        <v>109</v>
      </c>
      <c r="D85" s="9"/>
      <c r="J85" s="8"/>
      <c r="K85" s="8"/>
      <c r="L85" s="8"/>
      <c r="M85" s="9" t="s">
        <v>643</v>
      </c>
      <c r="N85" s="9" t="s">
        <v>643</v>
      </c>
      <c r="O85" s="9"/>
      <c r="P85" s="9"/>
    </row>
    <row r="86" spans="1:26" x14ac:dyDescent="0.35">
      <c r="B86" s="4" t="s">
        <v>122</v>
      </c>
      <c r="D86" s="9"/>
      <c r="J86" s="8"/>
      <c r="K86" s="8"/>
      <c r="L86" s="8"/>
      <c r="M86" s="9" t="s">
        <v>644</v>
      </c>
      <c r="N86" s="9" t="s">
        <v>644</v>
      </c>
      <c r="O86" s="9"/>
      <c r="P86" s="9"/>
    </row>
    <row r="87" spans="1:26" x14ac:dyDescent="0.35">
      <c r="B87" s="4" t="s">
        <v>645</v>
      </c>
      <c r="C87" s="9"/>
      <c r="D87" s="9"/>
      <c r="J87" s="8"/>
      <c r="K87" s="8"/>
      <c r="L87" s="8"/>
      <c r="M87" s="9"/>
      <c r="N87" s="9"/>
      <c r="O87" s="9"/>
      <c r="P87" s="9"/>
    </row>
    <row r="88" spans="1:26" x14ac:dyDescent="0.35">
      <c r="B88" s="3"/>
      <c r="C88" s="9"/>
      <c r="D88" s="9"/>
      <c r="J88" s="8"/>
      <c r="K88" s="8"/>
      <c r="L88" s="8"/>
      <c r="M88" s="9"/>
      <c r="N88" s="9"/>
      <c r="O88" s="9"/>
      <c r="P88" s="9"/>
    </row>
    <row r="89" spans="1:26" x14ac:dyDescent="0.35">
      <c r="B89" s="3"/>
      <c r="C89" s="9"/>
      <c r="D89" s="9"/>
      <c r="J89" s="8"/>
      <c r="K89" s="8"/>
      <c r="L89" s="8"/>
      <c r="M89" s="9"/>
      <c r="N89" s="9"/>
      <c r="O89" s="9"/>
      <c r="P89" s="9"/>
    </row>
    <row r="90" spans="1:26" x14ac:dyDescent="0.35">
      <c r="B90" s="3"/>
      <c r="C90" s="9"/>
      <c r="D90" s="9"/>
      <c r="J90" s="8"/>
      <c r="K90" s="8"/>
      <c r="L90" s="8"/>
      <c r="M90" s="9"/>
      <c r="N90" s="9"/>
      <c r="O90" s="9"/>
      <c r="P90" s="9"/>
    </row>
    <row r="91" spans="1:26" x14ac:dyDescent="0.35">
      <c r="B91" s="3"/>
      <c r="C91" s="9"/>
      <c r="D91" s="9"/>
      <c r="J91" s="8"/>
      <c r="K91" s="8"/>
      <c r="L91" s="8"/>
      <c r="M91" s="9"/>
      <c r="N91" s="9"/>
      <c r="O91" s="9"/>
      <c r="P91" s="9"/>
    </row>
    <row r="92" spans="1:26" x14ac:dyDescent="0.35">
      <c r="B92" s="3"/>
      <c r="C92" s="9"/>
      <c r="D92" s="9"/>
      <c r="J92" s="8"/>
      <c r="K92" s="8"/>
      <c r="L92" s="8"/>
      <c r="M92" s="9"/>
      <c r="N92" s="9"/>
      <c r="O92" s="9"/>
      <c r="P92" s="9"/>
    </row>
    <row r="93" spans="1:26" x14ac:dyDescent="0.35">
      <c r="B93" s="3"/>
      <c r="C93" s="9"/>
      <c r="D93" s="9"/>
      <c r="J93" s="8"/>
      <c r="K93" s="8"/>
      <c r="L93" s="8"/>
      <c r="M93" s="9"/>
      <c r="N93" s="9"/>
      <c r="O93" s="9"/>
      <c r="P93" s="9"/>
    </row>
    <row r="94" spans="1:26" x14ac:dyDescent="0.35">
      <c r="B94" s="3"/>
      <c r="C94" s="9"/>
      <c r="D94" s="9"/>
      <c r="E94" s="9"/>
      <c r="F94" s="9"/>
      <c r="G94" s="9"/>
      <c r="H94" s="9"/>
      <c r="I94" s="8"/>
      <c r="J94" s="8"/>
      <c r="K94" s="8"/>
      <c r="L94" s="8"/>
      <c r="M94" s="9"/>
      <c r="N94" s="9"/>
      <c r="O94" s="9"/>
      <c r="P94" s="9"/>
    </row>
    <row r="95" spans="1:26" x14ac:dyDescent="0.35">
      <c r="B95" s="3"/>
      <c r="C95" s="9"/>
      <c r="D95" s="9"/>
      <c r="E95" s="9"/>
      <c r="F95" s="9"/>
      <c r="G95" s="9"/>
      <c r="H95" s="9"/>
      <c r="I95" s="8"/>
      <c r="J95" s="8"/>
      <c r="K95" s="8"/>
      <c r="L95" s="8"/>
      <c r="M95" s="9"/>
      <c r="N95" s="9"/>
      <c r="O95" s="9"/>
      <c r="P95" s="9"/>
    </row>
    <row r="96" spans="1:26" x14ac:dyDescent="0.35">
      <c r="B96" s="9"/>
      <c r="C96" s="9"/>
      <c r="D96" s="9"/>
      <c r="E96" s="9"/>
      <c r="F96" s="9"/>
      <c r="G96" s="9"/>
      <c r="H96" s="8"/>
      <c r="I96" s="8"/>
      <c r="J96" s="8"/>
      <c r="K96" s="8"/>
      <c r="L96" s="9"/>
      <c r="M96" s="9"/>
      <c r="N96" s="9"/>
      <c r="O96" s="9"/>
      <c r="P96" s="9"/>
    </row>
    <row r="97" spans="2:16" x14ac:dyDescent="0.35">
      <c r="B97" s="9"/>
      <c r="C97" s="9"/>
      <c r="D97" s="29">
        <v>0.25</v>
      </c>
      <c r="E97" s="29">
        <v>0.25</v>
      </c>
      <c r="F97" s="29">
        <v>0.15</v>
      </c>
      <c r="G97" s="29"/>
      <c r="H97" s="29">
        <v>0.1</v>
      </c>
      <c r="I97" s="29"/>
      <c r="J97" s="29"/>
      <c r="K97" s="29"/>
      <c r="L97" s="29"/>
      <c r="M97" s="9"/>
      <c r="N97" s="9"/>
      <c r="O97" s="9"/>
      <c r="P97" s="9"/>
    </row>
    <row r="98" spans="2:16" x14ac:dyDescent="0.35">
      <c r="H98"/>
      <c r="I98"/>
      <c r="J98"/>
      <c r="K98"/>
      <c r="L98"/>
    </row>
    <row r="99" spans="2:16" x14ac:dyDescent="0.35">
      <c r="H99"/>
      <c r="I99"/>
      <c r="J99"/>
      <c r="K99"/>
      <c r="L99"/>
    </row>
    <row r="100" spans="2:16" x14ac:dyDescent="0.35">
      <c r="H100"/>
      <c r="I100"/>
      <c r="J100"/>
      <c r="K100"/>
      <c r="L100"/>
    </row>
    <row r="101" spans="2:16" x14ac:dyDescent="0.35">
      <c r="B101" s="9"/>
      <c r="C101" s="9"/>
      <c r="D101" s="29">
        <v>0.1</v>
      </c>
      <c r="E101" s="29"/>
      <c r="F101" s="29"/>
      <c r="G101" s="29"/>
      <c r="H101" s="29">
        <v>0</v>
      </c>
      <c r="I101" s="29"/>
      <c r="J101" s="29"/>
      <c r="K101" s="29"/>
      <c r="L101" s="29"/>
      <c r="M101" s="9"/>
      <c r="N101" s="9"/>
      <c r="O101" s="9"/>
      <c r="P101" s="9"/>
    </row>
    <row r="102" spans="2:16" x14ac:dyDescent="0.35">
      <c r="B102" s="9"/>
      <c r="C102" s="9"/>
      <c r="D102" s="9"/>
      <c r="E102" s="4"/>
      <c r="F102" s="9"/>
      <c r="G102" s="9"/>
      <c r="H102" s="8"/>
      <c r="I102" s="8"/>
      <c r="J102" s="8"/>
      <c r="K102" s="8"/>
      <c r="L102" s="9"/>
      <c r="M102" s="9"/>
      <c r="N102" s="9"/>
      <c r="O102" s="9"/>
      <c r="P102" s="9"/>
    </row>
    <row r="103" spans="2:16" x14ac:dyDescent="0.35">
      <c r="B103" s="4"/>
      <c r="C103" s="4"/>
      <c r="D103" s="4"/>
      <c r="E103" s="4"/>
      <c r="F103" s="4"/>
      <c r="G103" s="4"/>
      <c r="H103" s="3"/>
      <c r="I103" s="3"/>
      <c r="J103" s="3"/>
      <c r="K103" s="3"/>
      <c r="L103" s="4"/>
      <c r="M103" s="4"/>
      <c r="N103" s="4"/>
      <c r="O103" s="4"/>
      <c r="P103" s="4"/>
    </row>
    <row r="110" spans="2:16" x14ac:dyDescent="0.35">
      <c r="H110"/>
      <c r="I110" s="11"/>
      <c r="J110"/>
      <c r="K110"/>
      <c r="L110"/>
    </row>
    <row r="111" spans="2:16" x14ac:dyDescent="0.35">
      <c r="H111"/>
      <c r="I111" s="11"/>
      <c r="J111"/>
      <c r="K111"/>
      <c r="L111"/>
    </row>
    <row r="112" spans="2:16" x14ac:dyDescent="0.35">
      <c r="H112"/>
      <c r="I112" s="11"/>
      <c r="J112"/>
      <c r="K112"/>
      <c r="L112"/>
    </row>
    <row r="113" spans="1:74" x14ac:dyDescent="0.35">
      <c r="H113"/>
      <c r="I113" s="11"/>
      <c r="J113"/>
      <c r="K113"/>
      <c r="L113"/>
    </row>
    <row r="114" spans="1:74" x14ac:dyDescent="0.35">
      <c r="H114"/>
      <c r="I114" s="11"/>
      <c r="J114"/>
      <c r="K114"/>
      <c r="L114"/>
    </row>
    <row r="115" spans="1:74" x14ac:dyDescent="0.35">
      <c r="A115" s="4"/>
      <c r="B115" s="4"/>
      <c r="C115" s="4"/>
      <c r="D115" s="4"/>
      <c r="F115" s="4"/>
      <c r="G115" s="4"/>
      <c r="H115" s="4"/>
      <c r="I115" s="4"/>
      <c r="J115" s="4"/>
      <c r="K115" s="4"/>
      <c r="L115" s="4"/>
      <c r="M115" s="4"/>
      <c r="N115" s="4"/>
      <c r="O115" s="4"/>
      <c r="P115" s="4"/>
      <c r="Q115" s="4"/>
      <c r="R115" s="4"/>
      <c r="S115" s="4"/>
      <c r="T115" s="4"/>
      <c r="U115" s="4"/>
      <c r="V115" s="4"/>
      <c r="AA115" s="4"/>
      <c r="AB115" s="4"/>
      <c r="AC115" s="4"/>
      <c r="AD115" s="4"/>
      <c r="AE115" s="4"/>
      <c r="AF115" s="4"/>
      <c r="AG115" s="4"/>
      <c r="AH115" s="4"/>
      <c r="AI115" s="4"/>
      <c r="AJ115" s="4"/>
      <c r="AK115" s="4"/>
      <c r="AL115" s="4"/>
      <c r="AM115" s="4"/>
      <c r="AN115" s="4"/>
      <c r="AO115" s="4"/>
      <c r="AP115" s="5"/>
      <c r="AQ115" s="4"/>
      <c r="AR115" s="4"/>
      <c r="AS115" s="4"/>
      <c r="AT115" s="5"/>
      <c r="AU115" s="4"/>
      <c r="AV115" s="4"/>
      <c r="AW115" s="32"/>
      <c r="AX115" s="3"/>
      <c r="AY115" s="4"/>
      <c r="AZ115" s="4"/>
      <c r="BA115" s="4"/>
      <c r="BB115" s="4"/>
      <c r="BC115" s="4"/>
      <c r="BD115" s="4"/>
      <c r="BE115" s="3"/>
      <c r="BF115" s="3"/>
      <c r="BG115" s="3"/>
      <c r="BH115" s="3"/>
      <c r="BI115" s="4"/>
      <c r="BJ115" s="4"/>
      <c r="BK115" s="4"/>
      <c r="BL115" s="4"/>
      <c r="BM115" s="4"/>
      <c r="BN115" s="4"/>
      <c r="BO115" s="4"/>
      <c r="BP115" s="4"/>
      <c r="BQ115" s="4"/>
      <c r="BR115" s="4"/>
      <c r="BS115" s="4"/>
      <c r="BT115" s="4"/>
      <c r="BU115" s="4"/>
      <c r="BV115" s="4"/>
    </row>
    <row r="116" spans="1:74" x14ac:dyDescent="0.35">
      <c r="A116" s="4"/>
      <c r="B116" s="31" t="s">
        <v>99</v>
      </c>
      <c r="C116" s="31" t="s">
        <v>100</v>
      </c>
      <c r="D116" s="31" t="s">
        <v>116</v>
      </c>
      <c r="E116" s="31" t="s">
        <v>170</v>
      </c>
      <c r="F116" s="31" t="s">
        <v>620</v>
      </c>
      <c r="G116" s="4"/>
      <c r="H116" s="4"/>
      <c r="I116" s="4"/>
      <c r="J116" s="4"/>
      <c r="K116" s="4"/>
      <c r="L116" s="4"/>
      <c r="M116" s="4"/>
      <c r="N116" s="4"/>
      <c r="O116" s="4"/>
      <c r="P116" s="4"/>
      <c r="Q116" s="4"/>
      <c r="R116" s="4"/>
      <c r="S116" s="4"/>
      <c r="T116" s="4"/>
      <c r="U116" s="4"/>
      <c r="V116" s="4"/>
      <c r="AA116" s="4"/>
      <c r="AB116" s="4"/>
      <c r="AC116" s="4"/>
      <c r="AD116" s="4"/>
      <c r="AE116" s="4"/>
      <c r="AF116" s="4"/>
      <c r="AG116" s="4"/>
      <c r="AH116" s="4"/>
      <c r="AI116" s="4"/>
      <c r="AJ116" s="4"/>
      <c r="AK116" s="4"/>
      <c r="AL116" s="4"/>
      <c r="AM116" s="4"/>
      <c r="AN116" s="4"/>
      <c r="AO116" s="4"/>
      <c r="AP116" s="5"/>
      <c r="AQ116" s="4"/>
      <c r="AR116" s="4"/>
      <c r="AS116" s="4"/>
      <c r="AT116" s="5"/>
      <c r="AU116" s="4"/>
      <c r="AV116" s="4"/>
      <c r="AW116" s="32"/>
      <c r="AX116" s="3"/>
      <c r="AY116" s="4"/>
      <c r="AZ116" s="4"/>
      <c r="BA116" s="4"/>
      <c r="BB116" s="4"/>
      <c r="BC116" s="4"/>
      <c r="BD116" s="4"/>
      <c r="BE116" s="3"/>
      <c r="BF116" s="3"/>
      <c r="BG116" s="3"/>
      <c r="BH116" s="3"/>
      <c r="BI116" s="4"/>
      <c r="BJ116" s="4"/>
      <c r="BK116" s="4"/>
      <c r="BL116" s="4"/>
      <c r="BM116" s="4"/>
      <c r="BN116" s="4"/>
      <c r="BO116" s="4"/>
      <c r="BP116" s="4"/>
      <c r="BQ116" s="4"/>
      <c r="BR116" s="4"/>
      <c r="BS116" s="4"/>
      <c r="BT116" s="4"/>
      <c r="BU116" s="4"/>
      <c r="BV116" s="4"/>
    </row>
    <row r="117" spans="1:74" x14ac:dyDescent="0.35">
      <c r="A117" s="4"/>
      <c r="B117" s="70">
        <v>0.2</v>
      </c>
      <c r="C117" s="70">
        <v>0.4</v>
      </c>
      <c r="D117" s="70">
        <v>0.6</v>
      </c>
      <c r="E117" s="70">
        <v>0.8</v>
      </c>
      <c r="F117" s="71">
        <v>1</v>
      </c>
      <c r="G117" s="4"/>
      <c r="H117" s="4"/>
      <c r="I117" s="4"/>
      <c r="J117" s="4"/>
      <c r="K117" s="4"/>
      <c r="L117" s="4"/>
      <c r="M117" s="4"/>
      <c r="N117" s="4"/>
      <c r="O117" s="4"/>
      <c r="P117" s="4"/>
      <c r="Q117" s="4"/>
      <c r="R117" s="4"/>
      <c r="S117" s="4"/>
      <c r="T117" s="4"/>
      <c r="U117" s="4"/>
      <c r="V117" s="4"/>
      <c r="AA117" s="4"/>
      <c r="AB117" s="4"/>
      <c r="AC117" s="4"/>
      <c r="AD117" s="4"/>
      <c r="AE117" s="4"/>
      <c r="AF117" s="4"/>
      <c r="AG117" s="4"/>
      <c r="AH117" s="4"/>
      <c r="AI117" s="4"/>
      <c r="AJ117" s="4"/>
      <c r="AK117" s="4"/>
      <c r="AL117" s="4"/>
      <c r="AM117" s="4"/>
      <c r="AN117" s="4"/>
      <c r="AO117" s="4"/>
      <c r="AP117" s="5"/>
      <c r="AQ117" s="4"/>
      <c r="AR117" s="4"/>
      <c r="AS117" s="4"/>
      <c r="AT117" s="5"/>
      <c r="AU117" s="4"/>
      <c r="AV117" s="4"/>
      <c r="AW117" s="32"/>
      <c r="AX117" s="3"/>
      <c r="AY117" s="4"/>
      <c r="AZ117" s="4"/>
      <c r="BA117" s="4"/>
      <c r="BB117" s="4"/>
      <c r="BC117" s="4"/>
      <c r="BD117" s="4"/>
      <c r="BE117" s="3"/>
      <c r="BF117" s="3"/>
      <c r="BG117" s="3"/>
      <c r="BH117" s="3"/>
      <c r="BI117" s="4"/>
      <c r="BJ117" s="4"/>
      <c r="BK117" s="4"/>
      <c r="BL117" s="4"/>
      <c r="BM117" s="4"/>
      <c r="BN117" s="4"/>
      <c r="BO117" s="4"/>
      <c r="BP117" s="4"/>
      <c r="BQ117" s="4"/>
      <c r="BR117" s="4"/>
      <c r="BS117" s="4"/>
      <c r="BT117" s="4"/>
      <c r="BU117" s="4"/>
      <c r="BV117" s="4"/>
    </row>
    <row r="118" spans="1:74" x14ac:dyDescent="0.35">
      <c r="A118" s="4"/>
      <c r="B118" s="4"/>
      <c r="C118" s="4"/>
      <c r="D118" s="4"/>
      <c r="F118" s="4"/>
      <c r="G118" s="4"/>
      <c r="H118" s="4"/>
      <c r="I118" s="4"/>
      <c r="J118" s="4"/>
      <c r="K118" s="4"/>
      <c r="L118" s="4"/>
      <c r="M118" s="4"/>
      <c r="N118" s="4"/>
      <c r="O118" s="4"/>
      <c r="P118" s="4"/>
      <c r="Q118" s="4"/>
      <c r="R118" s="4"/>
      <c r="S118" s="4"/>
      <c r="T118" s="4"/>
      <c r="U118" s="4"/>
      <c r="V118" s="4"/>
      <c r="AA118" s="4"/>
      <c r="AB118" s="4"/>
      <c r="AC118" s="4"/>
      <c r="AD118" s="4"/>
      <c r="AE118" s="4"/>
      <c r="AF118" s="4"/>
      <c r="AG118" s="4"/>
      <c r="AH118" s="4"/>
      <c r="AI118" s="4"/>
      <c r="AJ118" s="4"/>
      <c r="AK118" s="4"/>
      <c r="AL118" s="4"/>
      <c r="AM118" s="4"/>
      <c r="AN118" s="4"/>
      <c r="AO118" s="4"/>
      <c r="AP118" s="5"/>
      <c r="AQ118" s="4"/>
      <c r="AR118" s="4"/>
      <c r="AS118" s="4"/>
      <c r="AT118" s="5"/>
      <c r="AU118" s="4"/>
      <c r="AV118" s="4"/>
      <c r="AW118" s="32"/>
      <c r="AX118" s="3"/>
      <c r="AY118" s="4"/>
      <c r="AZ118" s="4"/>
      <c r="BA118" s="4"/>
      <c r="BB118" s="4"/>
      <c r="BC118" s="4"/>
      <c r="BD118" s="4"/>
      <c r="BE118" s="3"/>
      <c r="BF118" s="3"/>
      <c r="BG118" s="3"/>
      <c r="BH118" s="3"/>
      <c r="BI118" s="4"/>
      <c r="BJ118" s="4"/>
      <c r="BK118" s="4"/>
      <c r="BL118" s="4"/>
      <c r="BM118" s="4"/>
      <c r="BN118" s="4"/>
      <c r="BO118" s="4"/>
      <c r="BP118" s="4"/>
      <c r="BQ118" s="4"/>
      <c r="BR118" s="4"/>
      <c r="BS118" s="4"/>
      <c r="BT118" s="4"/>
      <c r="BU118" s="4"/>
      <c r="BV118" s="4"/>
    </row>
    <row r="119" spans="1:74" x14ac:dyDescent="0.35">
      <c r="A119" s="4"/>
      <c r="B119" s="4"/>
      <c r="C119" s="4"/>
      <c r="D119" s="4"/>
      <c r="F119" s="4"/>
      <c r="G119" s="4"/>
      <c r="H119" s="4"/>
      <c r="I119" s="4"/>
      <c r="J119" s="4"/>
      <c r="K119" s="4"/>
      <c r="L119" s="4"/>
      <c r="M119" s="4"/>
      <c r="N119" s="4"/>
      <c r="O119" s="4"/>
      <c r="P119" s="4"/>
      <c r="Q119" s="4"/>
      <c r="R119" s="4"/>
      <c r="S119" s="4"/>
      <c r="T119" s="4"/>
      <c r="U119" s="4"/>
      <c r="V119" s="4"/>
      <c r="AA119" s="4"/>
      <c r="AB119" s="4"/>
      <c r="AC119" s="4"/>
      <c r="AD119" s="4"/>
      <c r="AE119" s="4"/>
      <c r="AF119" s="4"/>
      <c r="AG119" s="4"/>
      <c r="AH119" s="4"/>
      <c r="AI119" s="4"/>
      <c r="AJ119" s="4"/>
      <c r="AK119" s="4"/>
      <c r="AL119" s="4"/>
      <c r="AM119" s="4"/>
      <c r="AN119" s="4"/>
      <c r="AO119" s="4"/>
      <c r="AP119" s="5"/>
      <c r="AQ119" s="4"/>
      <c r="AR119" s="4"/>
      <c r="AS119" s="4"/>
      <c r="AT119" s="5"/>
      <c r="AU119" s="4"/>
      <c r="AV119" s="4"/>
      <c r="AW119" s="32"/>
      <c r="AX119" s="3"/>
      <c r="AY119" s="4"/>
      <c r="AZ119" s="4"/>
      <c r="BA119" s="4"/>
      <c r="BB119" s="4"/>
      <c r="BC119" s="4"/>
      <c r="BD119" s="4"/>
      <c r="BE119" s="3"/>
      <c r="BF119" s="3"/>
      <c r="BG119" s="3"/>
      <c r="BH119" s="3"/>
      <c r="BI119" s="4"/>
      <c r="BJ119" s="4"/>
      <c r="BK119" s="4"/>
      <c r="BL119" s="4"/>
      <c r="BM119" s="4"/>
      <c r="BN119" s="4"/>
      <c r="BO119" s="4"/>
      <c r="BP119" s="4"/>
      <c r="BQ119" s="4"/>
      <c r="BR119" s="4"/>
      <c r="BS119" s="4"/>
      <c r="BT119" s="4"/>
      <c r="BU119" s="4"/>
      <c r="BV119" s="4"/>
    </row>
    <row r="120" spans="1:74" x14ac:dyDescent="0.35">
      <c r="A120" s="4" t="e">
        <f>(HLOOKUP(#REF!,$B$32:$X$33,2,FALSE))*A61</f>
        <v>#REF!</v>
      </c>
      <c r="B120" s="4" t="e">
        <f>(HLOOKUP(#REF!,$B$32:$X$33,2,FALSE))*B32</f>
        <v>#REF!</v>
      </c>
      <c r="C120" s="4" t="e">
        <f>(HLOOKUP(#REF!,$B$32:$X$33,2,FALSE))*C32</f>
        <v>#REF!</v>
      </c>
      <c r="D120" s="4" t="e">
        <f>(HLOOKUP(#REF!,$B$32:$X$33,2,FALSE))*D32</f>
        <v>#REF!</v>
      </c>
      <c r="H120" s="4"/>
      <c r="I120" s="4"/>
      <c r="J120" s="4"/>
      <c r="K120" s="4"/>
      <c r="L120" s="4"/>
      <c r="M120" s="4"/>
      <c r="N120" s="4"/>
      <c r="O120" s="4"/>
      <c r="P120" s="4"/>
      <c r="Q120" s="4"/>
      <c r="R120" s="4"/>
      <c r="S120" s="4"/>
      <c r="T120" s="4"/>
      <c r="U120" s="4"/>
      <c r="V120" s="4"/>
      <c r="AA120" s="4"/>
      <c r="AB120" s="4"/>
      <c r="AC120" s="4"/>
      <c r="AD120" s="4"/>
      <c r="AE120" s="4"/>
      <c r="AF120" s="4"/>
      <c r="AG120" s="4"/>
      <c r="AH120" s="4"/>
      <c r="AI120" s="4"/>
      <c r="AJ120" s="4"/>
      <c r="AK120" s="4"/>
      <c r="AL120" s="4"/>
      <c r="AM120" s="3"/>
      <c r="AN120" s="4"/>
      <c r="AO120" s="4"/>
      <c r="AP120" s="5"/>
      <c r="AQ120" s="4"/>
      <c r="AR120" s="4"/>
      <c r="AS120" s="4"/>
      <c r="AT120" s="5"/>
      <c r="AU120" s="4"/>
      <c r="AV120" s="4"/>
      <c r="AW120" s="32"/>
      <c r="AX120" s="3"/>
      <c r="AY120" s="4"/>
      <c r="AZ120" s="4"/>
      <c r="BA120" s="4"/>
      <c r="BB120" s="4"/>
      <c r="BC120" s="4"/>
      <c r="BD120" s="4"/>
      <c r="BE120" s="3"/>
      <c r="BF120" s="3"/>
      <c r="BG120" s="3"/>
      <c r="BH120" s="3"/>
      <c r="BI120" s="4"/>
      <c r="BJ120" s="4"/>
      <c r="BK120" s="4"/>
      <c r="BL120" s="4"/>
      <c r="BM120" s="4"/>
      <c r="BN120" s="4"/>
      <c r="BO120" s="4"/>
      <c r="BP120" s="4"/>
      <c r="BQ120" s="4"/>
      <c r="BR120" s="4"/>
      <c r="BS120" s="4"/>
      <c r="BT120" s="4"/>
      <c r="BU120" s="4"/>
      <c r="BV120" s="4"/>
    </row>
    <row r="121" spans="1:74" ht="15" thickBot="1" x14ac:dyDescent="0.4">
      <c r="A121" s="4" t="e">
        <f>A120*5</f>
        <v>#REF!</v>
      </c>
      <c r="B121" s="4" t="e">
        <f>B120*5</f>
        <v>#REF!</v>
      </c>
      <c r="C121" s="4" t="e">
        <f>C120*5</f>
        <v>#REF!</v>
      </c>
      <c r="D121" s="4" t="e">
        <f>D120*5</f>
        <v>#REF!</v>
      </c>
      <c r="F121" s="4"/>
      <c r="G121" s="4"/>
      <c r="H121" s="4"/>
      <c r="I121" s="4"/>
      <c r="J121" s="4"/>
      <c r="K121" s="4"/>
      <c r="L121" s="4"/>
      <c r="M121" s="4"/>
      <c r="N121" s="4"/>
      <c r="O121" s="4"/>
      <c r="P121" s="4"/>
      <c r="Q121" s="4"/>
      <c r="R121" s="4"/>
      <c r="S121" s="4"/>
      <c r="T121" s="4"/>
      <c r="U121" s="4"/>
      <c r="V121" s="4"/>
      <c r="AA121" s="4"/>
      <c r="AB121" s="4"/>
      <c r="AC121" s="4"/>
      <c r="AD121" s="4"/>
      <c r="AE121" s="4"/>
      <c r="AF121" s="4"/>
      <c r="AG121" s="4"/>
      <c r="AH121" s="4"/>
      <c r="AI121" s="4"/>
      <c r="AJ121" s="4"/>
      <c r="AK121" s="4"/>
      <c r="AL121" s="4"/>
      <c r="AM121" s="3"/>
      <c r="AN121" s="4"/>
      <c r="AO121" s="4"/>
      <c r="AP121" s="5"/>
      <c r="AQ121" s="4"/>
      <c r="AR121" s="4"/>
      <c r="AS121" s="4"/>
      <c r="AT121" s="5"/>
      <c r="AU121" s="4"/>
      <c r="AV121" s="4"/>
      <c r="AW121" s="32"/>
      <c r="AX121" s="3"/>
      <c r="AY121" s="4"/>
      <c r="AZ121" s="4"/>
      <c r="BA121" s="4"/>
      <c r="BB121" s="4"/>
      <c r="BC121" s="4"/>
      <c r="BD121" s="4"/>
      <c r="BE121" s="3"/>
      <c r="BF121" s="3"/>
      <c r="BG121" s="3"/>
      <c r="BH121" s="3"/>
      <c r="BI121" s="4"/>
      <c r="BJ121" s="4"/>
      <c r="BK121" s="4"/>
      <c r="BL121" s="4"/>
      <c r="BM121" s="4"/>
      <c r="BN121" s="4"/>
      <c r="BO121" s="4"/>
      <c r="BP121" s="4"/>
      <c r="BQ121" s="4"/>
      <c r="BR121" s="4"/>
      <c r="BS121" s="4"/>
      <c r="BT121" s="4"/>
      <c r="BU121" s="4"/>
      <c r="BV121" s="4"/>
    </row>
    <row r="122" spans="1:74" ht="18.5" thickBot="1" x14ac:dyDescent="0.4">
      <c r="A122" s="4"/>
      <c r="B122" s="4"/>
      <c r="C122" s="4"/>
      <c r="D122" s="19" t="e">
        <f>SUM(A121:X121)</f>
        <v>#REF!</v>
      </c>
      <c r="F122" s="4"/>
      <c r="G122" s="4"/>
      <c r="H122" s="4"/>
      <c r="I122" s="4"/>
      <c r="J122" s="4"/>
      <c r="K122" s="4"/>
      <c r="L122" s="4"/>
      <c r="M122" s="4"/>
      <c r="N122" s="4"/>
      <c r="O122" s="4"/>
      <c r="P122" s="4"/>
      <c r="Q122" s="4"/>
      <c r="R122" s="4"/>
      <c r="S122" s="4"/>
      <c r="T122" s="4"/>
      <c r="U122" s="4"/>
      <c r="V122" s="4"/>
      <c r="AA122" s="4"/>
      <c r="AB122" s="4"/>
      <c r="AC122" s="4"/>
      <c r="AD122" s="4"/>
      <c r="AE122" s="4"/>
      <c r="AF122" s="4"/>
      <c r="AG122" s="4"/>
      <c r="AH122" s="4"/>
      <c r="AI122" s="4"/>
      <c r="AJ122" s="4"/>
      <c r="AK122" s="4"/>
      <c r="AL122" s="4"/>
      <c r="AM122" s="3"/>
      <c r="AN122" s="4"/>
      <c r="AO122" s="4"/>
      <c r="AP122" s="5"/>
      <c r="AQ122" s="4"/>
      <c r="AR122" s="4"/>
      <c r="AS122" s="4"/>
      <c r="AT122" s="5"/>
      <c r="AU122" s="4"/>
      <c r="AV122" s="4"/>
      <c r="AW122" s="32"/>
      <c r="AX122" s="3"/>
      <c r="AY122" s="4"/>
      <c r="AZ122" s="4"/>
      <c r="BA122" s="4"/>
      <c r="BB122" s="4"/>
      <c r="BC122" s="4"/>
      <c r="BD122" s="4"/>
      <c r="BE122" s="3"/>
      <c r="BF122" s="3"/>
      <c r="BG122" s="3"/>
      <c r="BH122" s="3"/>
      <c r="BI122" s="4"/>
      <c r="BJ122" s="4"/>
      <c r="BK122" s="4"/>
      <c r="BL122" s="4"/>
      <c r="BM122" s="4"/>
      <c r="BN122" s="4"/>
      <c r="BO122" s="4"/>
      <c r="BP122" s="4"/>
      <c r="BQ122" s="4"/>
      <c r="BR122" s="4"/>
      <c r="BS122" s="4"/>
      <c r="BT122" s="4"/>
      <c r="BU122" s="4"/>
      <c r="BV122" s="4"/>
    </row>
    <row r="123" spans="1:74" x14ac:dyDescent="0.35">
      <c r="A123" s="4"/>
      <c r="B123" s="4"/>
      <c r="C123" s="4"/>
      <c r="D123" s="4"/>
      <c r="F123" s="4"/>
      <c r="G123" s="4"/>
      <c r="H123" s="4"/>
      <c r="I123" s="4"/>
      <c r="J123" s="4"/>
      <c r="K123" s="4"/>
      <c r="L123" s="4"/>
      <c r="M123" s="4"/>
      <c r="N123" s="4"/>
      <c r="O123" s="4"/>
      <c r="P123" s="4"/>
      <c r="Q123" s="4"/>
      <c r="R123" s="4"/>
      <c r="S123" s="4"/>
      <c r="T123" s="4"/>
      <c r="U123" s="4"/>
      <c r="V123" s="4"/>
      <c r="AA123" s="4"/>
      <c r="AB123" s="4"/>
      <c r="AC123" s="4"/>
      <c r="AD123" s="4"/>
      <c r="AE123" s="4"/>
      <c r="AF123" s="4"/>
      <c r="AG123" s="4"/>
      <c r="AH123" s="4"/>
      <c r="AI123" s="4"/>
      <c r="AJ123" s="4"/>
      <c r="AK123" s="4"/>
      <c r="AL123" s="4"/>
      <c r="AM123" s="3"/>
      <c r="AN123" s="4"/>
      <c r="AO123" s="4"/>
      <c r="AP123" s="5"/>
      <c r="AQ123" s="4"/>
      <c r="AR123" s="4"/>
      <c r="AS123" s="4"/>
      <c r="AT123" s="5"/>
      <c r="AU123" s="4"/>
      <c r="AV123" s="4"/>
      <c r="AW123" s="32"/>
      <c r="AX123" s="3"/>
      <c r="AY123" s="4"/>
      <c r="AZ123" s="4"/>
      <c r="BA123" s="4"/>
      <c r="BB123" s="4"/>
      <c r="BC123" s="4"/>
      <c r="BD123" s="4"/>
      <c r="BE123" s="3"/>
      <c r="BF123" s="3"/>
      <c r="BG123" s="3"/>
      <c r="BH123" s="3"/>
      <c r="BI123" s="4"/>
      <c r="BJ123" s="4"/>
      <c r="BK123" s="4"/>
      <c r="BL123" s="4"/>
      <c r="BM123" s="4"/>
      <c r="BN123" s="4"/>
      <c r="BO123" s="4"/>
      <c r="BP123" s="4"/>
      <c r="BQ123" s="4"/>
      <c r="BR123" s="4"/>
      <c r="BS123" s="4"/>
      <c r="BT123" s="4"/>
      <c r="BU123" s="4"/>
      <c r="BV123" s="4"/>
    </row>
    <row r="124" spans="1:74" x14ac:dyDescent="0.35">
      <c r="A124" s="4"/>
      <c r="B124" s="4"/>
      <c r="C124" s="4"/>
      <c r="D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3"/>
      <c r="AN124" s="4"/>
      <c r="AO124" s="4"/>
      <c r="AP124" s="5"/>
      <c r="AQ124" s="4"/>
      <c r="AR124" s="4"/>
      <c r="AS124" s="4"/>
      <c r="AT124" s="5"/>
      <c r="AU124" s="4"/>
      <c r="AV124" s="4"/>
      <c r="AW124" s="32"/>
      <c r="AX124" s="3"/>
      <c r="AY124" s="4"/>
      <c r="AZ124" s="4"/>
      <c r="BA124" s="4"/>
      <c r="BB124" s="4"/>
      <c r="BC124" s="4"/>
      <c r="BD124" s="4"/>
      <c r="BE124" s="3"/>
      <c r="BF124" s="3"/>
      <c r="BG124" s="3"/>
      <c r="BH124" s="3"/>
      <c r="BI124" s="4"/>
      <c r="BJ124" s="4"/>
      <c r="BK124" s="4"/>
      <c r="BL124" s="4"/>
      <c r="BM124" s="4"/>
      <c r="BN124" s="4"/>
      <c r="BO124" s="4"/>
      <c r="BP124" s="4"/>
      <c r="BQ124" s="4"/>
      <c r="BR124" s="4"/>
      <c r="BS124" s="4"/>
      <c r="BT124" s="4"/>
      <c r="BU124" s="4"/>
      <c r="BV124" s="4"/>
    </row>
    <row r="125" spans="1:7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3"/>
      <c r="AN125" s="4"/>
      <c r="AO125" s="4"/>
      <c r="AP125" s="5"/>
      <c r="AQ125" s="4"/>
      <c r="AR125" s="4"/>
      <c r="AS125" s="4"/>
      <c r="AT125" s="5"/>
      <c r="AU125" s="4"/>
      <c r="AV125" s="4"/>
      <c r="AW125" s="32"/>
      <c r="AX125" s="3"/>
      <c r="AY125" s="4"/>
      <c r="AZ125" s="4"/>
      <c r="BA125" s="4"/>
      <c r="BB125" s="4"/>
      <c r="BC125" s="4"/>
      <c r="BD125" s="4"/>
      <c r="BE125" s="3"/>
      <c r="BF125" s="3"/>
      <c r="BG125" s="3"/>
      <c r="BH125" s="3"/>
      <c r="BI125" s="4"/>
      <c r="BJ125" s="4"/>
      <c r="BK125" s="4"/>
      <c r="BL125" s="4"/>
      <c r="BM125" s="4"/>
      <c r="BN125" s="4"/>
      <c r="BO125" s="4"/>
      <c r="BP125" s="4"/>
      <c r="BQ125" s="4"/>
      <c r="BR125" s="4"/>
      <c r="BS125" s="4"/>
      <c r="BT125" s="4"/>
      <c r="BU125" s="4"/>
      <c r="BV125" s="4"/>
    </row>
    <row r="126" spans="1:74" ht="28.5" thickBot="1" x14ac:dyDescent="0.4">
      <c r="A126" s="24" t="s">
        <v>646</v>
      </c>
      <c r="B126" s="4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3"/>
      <c r="AN126" s="4"/>
      <c r="AO126" s="4"/>
      <c r="AP126" s="5"/>
      <c r="AQ126" s="4"/>
      <c r="AR126" s="4"/>
      <c r="AS126" s="4"/>
      <c r="AT126" s="5"/>
      <c r="AU126" s="4"/>
      <c r="AV126" s="4"/>
      <c r="AW126" s="32"/>
      <c r="AX126" s="3"/>
      <c r="AY126" s="4"/>
      <c r="AZ126" s="4"/>
      <c r="BA126" s="4"/>
      <c r="BB126" s="4"/>
      <c r="BC126" s="4"/>
      <c r="BD126" s="4"/>
      <c r="BE126" s="3"/>
      <c r="BF126" s="3"/>
      <c r="BG126" s="3"/>
      <c r="BH126" s="3"/>
      <c r="BI126" s="4"/>
      <c r="BJ126" s="4"/>
      <c r="BK126" s="4"/>
      <c r="BL126" s="4"/>
      <c r="BM126" s="4"/>
      <c r="BN126" s="4"/>
      <c r="BO126" s="4"/>
      <c r="BP126" s="4"/>
      <c r="BQ126" s="4"/>
      <c r="BR126" s="4"/>
      <c r="BS126" s="4"/>
      <c r="BT126" s="4"/>
      <c r="BU126" s="4"/>
      <c r="BV126" s="4"/>
    </row>
    <row r="127" spans="1:74" ht="28.5" thickBot="1" x14ac:dyDescent="0.4">
      <c r="A127" s="25" t="s">
        <v>100</v>
      </c>
      <c r="B127" s="41"/>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3"/>
      <c r="AN127" s="4"/>
      <c r="AO127" s="4"/>
      <c r="AP127" s="5"/>
      <c r="AQ127" s="4"/>
      <c r="AR127" s="4"/>
      <c r="AS127" s="4"/>
      <c r="AT127" s="5"/>
      <c r="AU127" s="4"/>
      <c r="AV127" s="4"/>
      <c r="AW127" s="32"/>
      <c r="AX127" s="3"/>
      <c r="AY127" s="4"/>
      <c r="AZ127" s="4"/>
      <c r="BA127" s="4"/>
      <c r="BB127" s="4"/>
      <c r="BC127" s="4"/>
      <c r="BD127" s="4"/>
      <c r="BE127" s="3"/>
      <c r="BF127" s="3"/>
      <c r="BG127" s="3"/>
      <c r="BH127" s="3"/>
      <c r="BI127" s="4"/>
      <c r="BJ127" s="4"/>
      <c r="BK127" s="4"/>
      <c r="BL127" s="4"/>
      <c r="BM127" s="4"/>
      <c r="BN127" s="4"/>
      <c r="BO127" s="4"/>
      <c r="BP127" s="4"/>
      <c r="BQ127" s="4"/>
      <c r="BR127" s="4"/>
      <c r="BS127" s="4"/>
      <c r="BT127" s="4"/>
      <c r="BU127" s="4"/>
      <c r="BV127" s="4"/>
    </row>
    <row r="128" spans="1:74" ht="28.5" thickBot="1" x14ac:dyDescent="0.4">
      <c r="A128" s="26" t="s">
        <v>116</v>
      </c>
      <c r="B128" s="40"/>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3"/>
      <c r="AN128" s="4"/>
      <c r="AO128" s="4"/>
      <c r="AP128" s="5"/>
      <c r="AQ128" s="4"/>
      <c r="AR128" s="4"/>
      <c r="AS128" s="4"/>
      <c r="AT128" s="5"/>
      <c r="AU128" s="4"/>
      <c r="AV128" s="4"/>
      <c r="AW128" s="32"/>
      <c r="AX128" s="3"/>
      <c r="AY128" s="4"/>
      <c r="AZ128" s="4"/>
      <c r="BA128" s="4"/>
      <c r="BB128" s="4"/>
      <c r="BC128" s="4"/>
      <c r="BD128" s="4"/>
      <c r="BE128" s="3"/>
      <c r="BF128" s="3"/>
      <c r="BG128" s="3"/>
      <c r="BH128" s="3"/>
      <c r="BI128" s="4"/>
      <c r="BJ128" s="4"/>
      <c r="BK128" s="4"/>
      <c r="BL128" s="4"/>
      <c r="BM128" s="4"/>
      <c r="BN128" s="4"/>
      <c r="BO128" s="4"/>
      <c r="BP128" s="4"/>
      <c r="BQ128" s="4"/>
      <c r="BR128" s="4"/>
      <c r="BS128" s="4"/>
      <c r="BT128" s="4"/>
      <c r="BU128" s="4"/>
      <c r="BV128" s="4"/>
    </row>
    <row r="129" spans="1:74" ht="28.5" thickBot="1" x14ac:dyDescent="0.4">
      <c r="A129" s="27" t="s">
        <v>170</v>
      </c>
      <c r="B129" s="39"/>
      <c r="C129" s="4"/>
      <c r="D129" s="4"/>
      <c r="E129" s="4"/>
      <c r="F129" s="4"/>
      <c r="G129" s="4"/>
      <c r="H129" s="4"/>
      <c r="I129" s="4"/>
      <c r="J129" s="4"/>
      <c r="K129" s="4"/>
      <c r="L129" s="4"/>
      <c r="M129" s="4"/>
      <c r="N129" s="4"/>
      <c r="O129" s="4"/>
      <c r="P129" s="4"/>
      <c r="Q129" s="4"/>
      <c r="R129" s="4"/>
      <c r="S129" s="4"/>
      <c r="T129" s="4"/>
      <c r="U129" s="4"/>
      <c r="V129" s="4"/>
      <c r="W129" s="4"/>
      <c r="X129" s="4"/>
      <c r="Y129" s="4"/>
      <c r="Z129" s="4"/>
      <c r="AA129" s="6"/>
      <c r="AB129" s="6"/>
      <c r="AC129" s="6"/>
      <c r="AD129" s="6"/>
      <c r="AE129" s="6"/>
      <c r="AF129" s="6"/>
      <c r="AG129" s="6"/>
      <c r="AH129" s="6"/>
      <c r="AI129" s="6"/>
      <c r="AJ129" s="6"/>
      <c r="AK129" s="6"/>
      <c r="AL129" s="6"/>
      <c r="AM129" s="6"/>
      <c r="AN129" s="6"/>
      <c r="AO129" s="6"/>
      <c r="AP129" s="6"/>
      <c r="AQ129" s="6"/>
      <c r="AR129" s="6"/>
      <c r="AS129" s="6"/>
      <c r="AT129" s="6"/>
      <c r="AU129" s="6"/>
      <c r="AV129" s="6"/>
      <c r="AW129" s="2"/>
      <c r="AX129" s="6"/>
      <c r="AY129" s="6"/>
      <c r="AZ129" s="6"/>
      <c r="BA129" s="6"/>
      <c r="BB129" s="6"/>
      <c r="BC129" s="6"/>
      <c r="BD129" s="6"/>
      <c r="BE129" s="6"/>
      <c r="BF129" s="6"/>
      <c r="BG129" s="6"/>
      <c r="BH129" s="6"/>
      <c r="BI129" s="6"/>
      <c r="BJ129" s="6"/>
      <c r="BK129" s="6"/>
      <c r="BL129" s="6"/>
      <c r="BM129" s="6"/>
      <c r="BN129" s="7"/>
      <c r="BO129" s="7"/>
      <c r="BP129" s="6"/>
      <c r="BQ129" s="6"/>
      <c r="BR129" s="6"/>
      <c r="BS129" s="6"/>
      <c r="BT129" s="6"/>
      <c r="BU129" s="6"/>
      <c r="BV129" s="6"/>
    </row>
    <row r="130" spans="1:74" ht="28.5" thickBot="1" x14ac:dyDescent="0.4">
      <c r="A130" s="28" t="s">
        <v>620</v>
      </c>
      <c r="B130" s="38"/>
      <c r="C130" s="4"/>
      <c r="D130" s="4"/>
      <c r="E130" s="4"/>
      <c r="F130" s="4"/>
      <c r="G130" s="4"/>
      <c r="H130" s="4"/>
      <c r="I130" s="4"/>
      <c r="J130" s="4"/>
      <c r="K130" s="4"/>
      <c r="L130" s="4"/>
      <c r="M130" s="4"/>
      <c r="N130" s="4"/>
      <c r="O130" s="4"/>
      <c r="P130" s="4"/>
      <c r="Q130" s="4"/>
      <c r="R130" s="4"/>
      <c r="S130" s="4"/>
      <c r="T130" s="4"/>
      <c r="U130" s="4"/>
      <c r="V130" s="4"/>
      <c r="W130" s="4"/>
      <c r="X130" s="4"/>
      <c r="Y130" s="4"/>
      <c r="Z130" s="4"/>
      <c r="AA130" s="6"/>
      <c r="AB130" s="6"/>
      <c r="AC130" s="6"/>
      <c r="AD130" s="6"/>
      <c r="AE130" s="6"/>
      <c r="AF130" s="6"/>
      <c r="AG130" s="6"/>
      <c r="AH130" s="6"/>
      <c r="AI130" s="6"/>
      <c r="AJ130" s="6"/>
      <c r="AK130" s="6"/>
      <c r="AL130" s="6"/>
      <c r="AM130" s="6"/>
      <c r="AN130" s="6"/>
      <c r="AO130" s="6"/>
      <c r="AP130" s="6"/>
      <c r="AQ130" s="6"/>
      <c r="AR130" s="6"/>
      <c r="AS130" s="6"/>
      <c r="AT130" s="6"/>
      <c r="AU130" s="6"/>
      <c r="AV130" s="6"/>
      <c r="AW130" s="2"/>
      <c r="AX130" s="6"/>
      <c r="AY130" s="6"/>
      <c r="AZ130" s="6"/>
      <c r="BA130" s="6"/>
      <c r="BB130" s="6"/>
      <c r="BC130" s="6"/>
      <c r="BD130" s="6"/>
      <c r="BE130" s="6"/>
      <c r="BF130" s="6"/>
      <c r="BG130" s="6"/>
      <c r="BH130" s="6"/>
      <c r="BI130" s="6"/>
      <c r="BJ130" s="6"/>
      <c r="BK130" s="6"/>
      <c r="BL130" s="6"/>
      <c r="BM130" s="6"/>
      <c r="BN130" s="7"/>
      <c r="BO130" s="7"/>
      <c r="BP130" s="6"/>
      <c r="BQ130" s="6"/>
      <c r="BR130" s="6"/>
      <c r="BS130" s="6"/>
      <c r="BT130" s="6"/>
      <c r="BU130" s="6"/>
      <c r="BV130" s="6"/>
    </row>
  </sheetData>
  <mergeCells count="5">
    <mergeCell ref="H8:L8"/>
    <mergeCell ref="A5:L5"/>
    <mergeCell ref="A22:L22"/>
    <mergeCell ref="B24:C24"/>
    <mergeCell ref="A36:B36"/>
  </mergeCells>
  <conditionalFormatting sqref="AO9:AO13">
    <cfRule type="colorScale" priority="2">
      <colorScale>
        <cfvo type="min"/>
        <cfvo type="percentile" val="50"/>
        <cfvo type="max"/>
        <color rgb="FFF8696B"/>
        <color rgb="FFFFEB84"/>
        <color rgb="FF63BE7B"/>
      </colorScale>
    </cfRule>
  </conditionalFormatting>
  <conditionalFormatting sqref="AS9:AS1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Consolidado</vt:lpstr>
      <vt:lpstr>PI</vt:lpstr>
      <vt:lpstr>CPU</vt:lpstr>
      <vt:lpstr>NOR</vt:lpstr>
      <vt:lpstr>CEN</vt:lpstr>
      <vt:lpstr>CON</vt:lpstr>
      <vt:lpstr>GTH</vt:lpstr>
      <vt:lpstr>GAD</vt:lpstr>
      <vt:lpstr>GFI</vt:lpstr>
      <vt:lpstr>GTI</vt:lpstr>
      <vt:lpstr>GJU</vt:lpstr>
      <vt:lpstr>CYE</vt:lpstr>
      <vt:lpstr>Probabilidad-Impacto</vt:lpstr>
      <vt:lpstr>Datos</vt:lpstr>
      <vt:lpstr>Evento_Externo</vt:lpstr>
      <vt:lpstr>Infraestructura</vt:lpstr>
      <vt:lpstr>Procesos</vt:lpstr>
      <vt:lpstr>Talento_Humano</vt:lpstr>
      <vt:lpstr>Tecnología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Leonardo Caro Pedreros</dc:creator>
  <cp:keywords/>
  <dc:description/>
  <cp:lastModifiedBy>MCardenas</cp:lastModifiedBy>
  <cp:revision/>
  <dcterms:created xsi:type="dcterms:W3CDTF">2023-07-10T12:07:19Z</dcterms:created>
  <dcterms:modified xsi:type="dcterms:W3CDTF">2025-08-28T20:04:26Z</dcterms:modified>
  <cp:category/>
  <cp:contentStatus/>
</cp:coreProperties>
</file>