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aecgn-my.sharepoint.com/personal/kforero_contaduria_gov_co/Documents/KFORERO/2026/"/>
    </mc:Choice>
  </mc:AlternateContent>
  <xr:revisionPtr revIDLastSave="0" documentId="8_{0CCE9898-D85D-49CF-A15A-0FD37C9FD556}" xr6:coauthVersionLast="47" xr6:coauthVersionMax="47" xr10:uidLastSave="{00000000-0000-0000-0000-000000000000}"/>
  <bookViews>
    <workbookView xWindow="-120" yWindow="-120" windowWidth="29040" windowHeight="15720" xr2:uid="{11E1DD05-4922-4C16-A59D-D1A87A3EA96B}"/>
  </bookViews>
  <sheets>
    <sheet name="Hoja1" sheetId="1" r:id="rId1"/>
  </sheets>
  <externalReferences>
    <externalReference r:id="rId2"/>
  </externalReferences>
  <definedNames>
    <definedName name="_xlnm._FilterDatabase" localSheetId="0" hidden="1">Hoja1!$A$15:$CE$15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BE40" i="1"/>
  <c r="BD40" i="1"/>
  <c r="BC40" i="1"/>
  <c r="BE39" i="1"/>
  <c r="BD39" i="1"/>
  <c r="BC39" i="1"/>
  <c r="BE38" i="1"/>
  <c r="BD38" i="1"/>
  <c r="BC38" i="1"/>
  <c r="BD37" i="1"/>
  <c r="BC37" i="1"/>
  <c r="BE37" i="1" s="1"/>
  <c r="AN37" i="1"/>
  <c r="AO37" i="1" s="1"/>
  <c r="AK37" i="1"/>
  <c r="AJ37" i="1"/>
  <c r="AQ37" i="1" s="1"/>
  <c r="AI37" i="1"/>
  <c r="K37" i="1"/>
  <c r="BE36" i="1"/>
  <c r="BD36" i="1"/>
  <c r="BC36" i="1"/>
  <c r="BE35" i="1"/>
  <c r="BD35" i="1"/>
  <c r="BC35" i="1"/>
  <c r="BE34" i="1"/>
  <c r="BD34" i="1"/>
  <c r="BC34" i="1"/>
  <c r="BD33" i="1"/>
  <c r="BC33" i="1"/>
  <c r="BE33" i="1" s="1"/>
  <c r="AN33" i="1"/>
  <c r="AO33" i="1" s="1"/>
  <c r="AK33" i="1"/>
  <c r="AJ33" i="1"/>
  <c r="AQ33" i="1" s="1"/>
  <c r="AI33" i="1"/>
  <c r="K33" i="1"/>
  <c r="BE32" i="1"/>
  <c r="BD32" i="1"/>
  <c r="BC32" i="1"/>
  <c r="BD31" i="1"/>
  <c r="BC31" i="1"/>
  <c r="BE31" i="1" s="1"/>
  <c r="BD30" i="1"/>
  <c r="BC30" i="1"/>
  <c r="BE30" i="1" s="1"/>
  <c r="BD29" i="1"/>
  <c r="BC29" i="1"/>
  <c r="BE29" i="1" s="1"/>
  <c r="AN29" i="1"/>
  <c r="AO29" i="1" s="1"/>
  <c r="AK29" i="1"/>
  <c r="AJ29" i="1"/>
  <c r="AQ29" i="1" s="1"/>
  <c r="AI29" i="1"/>
  <c r="K29" i="1"/>
  <c r="BE28" i="1"/>
  <c r="BD28" i="1"/>
  <c r="BC28" i="1"/>
  <c r="BE27" i="1"/>
  <c r="BD27" i="1"/>
  <c r="BC27" i="1"/>
  <c r="BE26" i="1"/>
  <c r="BD26" i="1"/>
  <c r="BC26" i="1"/>
  <c r="BD25" i="1"/>
  <c r="BC25" i="1"/>
  <c r="BE25" i="1" s="1"/>
  <c r="AN25" i="1"/>
  <c r="AO25" i="1" s="1"/>
  <c r="AK25" i="1"/>
  <c r="AJ25" i="1"/>
  <c r="AQ25" i="1" s="1"/>
  <c r="AI25" i="1"/>
  <c r="BE24" i="1"/>
  <c r="BD24" i="1"/>
  <c r="BC24" i="1"/>
  <c r="BE23" i="1"/>
  <c r="BD23" i="1"/>
  <c r="BC23" i="1"/>
  <c r="BE22" i="1"/>
  <c r="BD22" i="1"/>
  <c r="BC22" i="1"/>
  <c r="BE21" i="1"/>
  <c r="BC21" i="1"/>
  <c r="BD21" i="1" s="1"/>
  <c r="AN21" i="1"/>
  <c r="AO21" i="1" s="1"/>
  <c r="AK21" i="1"/>
  <c r="AJ21" i="1"/>
  <c r="AQ21" i="1" s="1"/>
  <c r="AI21" i="1"/>
  <c r="K21" i="1"/>
  <c r="BE20" i="1"/>
  <c r="BD20" i="1"/>
  <c r="BC20" i="1"/>
  <c r="BE19" i="1"/>
  <c r="BD19" i="1"/>
  <c r="BC19" i="1"/>
  <c r="BE18" i="1"/>
  <c r="BD18" i="1"/>
  <c r="BC18" i="1"/>
  <c r="BD17" i="1"/>
  <c r="BC17" i="1"/>
  <c r="BE17" i="1" s="1"/>
  <c r="AN17" i="1"/>
  <c r="AO17" i="1" s="1"/>
  <c r="AK17" i="1"/>
  <c r="AJ17" i="1"/>
  <c r="AQ17" i="1" s="1"/>
  <c r="AI17" i="1"/>
  <c r="K17" i="1"/>
  <c r="AP37" i="1" l="1"/>
  <c r="BF37" i="1"/>
  <c r="AS37" i="1"/>
  <c r="AT37" i="1" s="1"/>
  <c r="BH37" i="1"/>
  <c r="BI37" i="1" s="1"/>
  <c r="AR37" i="1"/>
  <c r="AP33" i="1"/>
  <c r="AS33" i="1"/>
  <c r="AT33" i="1" s="1"/>
  <c r="BF33" i="1"/>
  <c r="AR33" i="1"/>
  <c r="BH33" i="1"/>
  <c r="BI33" i="1" s="1"/>
  <c r="BF29" i="1"/>
  <c r="AP29" i="1"/>
  <c r="AS29" i="1"/>
  <c r="AT29" i="1" s="1"/>
  <c r="AR29" i="1"/>
  <c r="BH29" i="1"/>
  <c r="BI29" i="1" s="1"/>
  <c r="AS25" i="1"/>
  <c r="AT25" i="1" s="1"/>
  <c r="BF25" i="1"/>
  <c r="AP25" i="1"/>
  <c r="AR25" i="1"/>
  <c r="BH25" i="1"/>
  <c r="BI25" i="1" s="1"/>
  <c r="AP21" i="1"/>
  <c r="AS21" i="1"/>
  <c r="AT21" i="1" s="1"/>
  <c r="BF21" i="1"/>
  <c r="AR21" i="1"/>
  <c r="BH21" i="1"/>
  <c r="BI21" i="1" s="1"/>
  <c r="BF17" i="1"/>
  <c r="AS17" i="1"/>
  <c r="AT17" i="1" s="1"/>
  <c r="AP17" i="1"/>
  <c r="BH17" i="1"/>
  <c r="BI17" i="1" s="1"/>
  <c r="AR17" i="1"/>
  <c r="BG37" i="1" l="1"/>
  <c r="BJ37" i="1"/>
  <c r="BK37" i="1" s="1"/>
  <c r="BG33" i="1"/>
  <c r="BJ33" i="1"/>
  <c r="BK33" i="1" s="1"/>
  <c r="BG29" i="1"/>
  <c r="BJ29" i="1"/>
  <c r="BK29" i="1" s="1"/>
  <c r="BG25" i="1"/>
  <c r="BJ25" i="1"/>
  <c r="BK25" i="1" s="1"/>
  <c r="BG21" i="1"/>
  <c r="BJ21" i="1"/>
  <c r="BK21" i="1" s="1"/>
  <c r="BG17" i="1"/>
  <c r="BJ17" i="1"/>
  <c r="BK17" i="1" s="1"/>
</calcChain>
</file>

<file path=xl/sharedStrings.xml><?xml version="1.0" encoding="utf-8"?>
<sst xmlns="http://schemas.openxmlformats.org/spreadsheetml/2006/main" count="415" uniqueCount="195">
  <si>
    <t>MATRIZ DE RIESGOS DE GESTIÓN, FISCALES Y CORRUPCIÓN</t>
  </si>
  <si>
    <t>PROCESO:</t>
  </si>
  <si>
    <t>PLANEACIÓN INSTITUCIONAL</t>
  </si>
  <si>
    <t>PROCEDIMIENTO:</t>
  </si>
  <si>
    <t>POLÍTICA DE ADMINISTRACIÓN DEL RIESGO</t>
  </si>
  <si>
    <t>FECHA DE APROBACIÓN:</t>
  </si>
  <si>
    <t>CÓDIGO:</t>
  </si>
  <si>
    <t>VERSIÓN:</t>
  </si>
  <si>
    <t>PÁGINA:</t>
  </si>
  <si>
    <t>10/06/20225</t>
  </si>
  <si>
    <t>PI02-FOR01</t>
  </si>
  <si>
    <t>1 de 1</t>
  </si>
  <si>
    <t>Matriz de Riesgos 2025 - Contaduría General de la Nación</t>
  </si>
  <si>
    <t>IDENTIFICACIÓN DEL RIESGO</t>
  </si>
  <si>
    <t>VALORACIÓN DEL RIESGO INHERENTE</t>
  </si>
  <si>
    <t>EVALUACIÓN DEL CONTROL</t>
  </si>
  <si>
    <t>NIVEL DE RIESGO RESIDUAL</t>
  </si>
  <si>
    <t>PLANES DE ACCIÓN PARA EL TRATAMIENTO DE RIESGOS</t>
  </si>
  <si>
    <t>DILIGENCIAR ÚNICAMENTE PARA RIESGOS DE GESTIÓN Y FISCALES</t>
  </si>
  <si>
    <t>DILIGENCIAR UNICAMENTE PARA RIESGO DE CORRUPCIÓN</t>
  </si>
  <si>
    <t>N°</t>
  </si>
  <si>
    <t>CÓDIGO DEL PROCESO</t>
  </si>
  <si>
    <t>PROCESO</t>
  </si>
  <si>
    <t>LÍDER DEL PROCESO</t>
  </si>
  <si>
    <t>TIPOLOGÍA DE RIESGO</t>
  </si>
  <si>
    <t>FACTOR DE RIESGO</t>
  </si>
  <si>
    <t>DESCRIPCIÓN DEL FACTOR DE RIESGO</t>
  </si>
  <si>
    <t>¿QUÉ ?
IMPACTO</t>
  </si>
  <si>
    <t>¿CÓMO?
CAUSA INMEDIATA 
(Iniciar con la palabra 
por)</t>
  </si>
  <si>
    <t>¿POR QUÉ?
CAUSA RAÍZ
(Iniciar con 
debido a/a causa de)</t>
  </si>
  <si>
    <t>DESCRIPCIÓN DEL RIESGO</t>
  </si>
  <si>
    <t>CLASIFICACIÓN DEL RIESGO</t>
  </si>
  <si>
    <t>Afectación económica
(40%)</t>
  </si>
  <si>
    <t>Afectación Operacional
(30%)</t>
  </si>
  <si>
    <t>Afectación reputacional
(30%)</t>
  </si>
  <si>
    <t>¿Afecta al grupo de funcionarios del proceso?</t>
  </si>
  <si>
    <t>¿Afecta el cumplimiento de metas y objetivos de la dependencia?</t>
  </si>
  <si>
    <t>¿Afecta el cumplimiento de la misión de la entidad?</t>
  </si>
  <si>
    <t>¿Afectar el cumplimiento de la misión del sector al que pertenece la entidad?</t>
  </si>
  <si>
    <t>¿Genera pérdida de confianza de la entidad, afectando su reputación?</t>
  </si>
  <si>
    <t>¿Genera pérdida de recursos económicos?</t>
  </si>
  <si>
    <t>¿Afecta la generación de los productos o la prestación de los servicios?</t>
  </si>
  <si>
    <t>¿Podría causar un detrimento de calidad de vida de la comunidad por la pérdida de bienes, servicios o recursos públicos?</t>
  </si>
  <si>
    <t>¿Genera pérdida de la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</si>
  <si>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</si>
  <si>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</si>
  <si>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</si>
  <si>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</si>
  <si>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</si>
  <si>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</si>
  <si>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pérdidas de vidas humanas?</t>
  </si>
  <si>
    <t>¿Afecta la imagen regional?</t>
  </si>
  <si>
    <t>¿Afecta la imagen nacional?</t>
  </si>
  <si>
    <t>¿Afecta la imagen internacional?</t>
  </si>
  <si>
    <t>Calificación del impacto</t>
  </si>
  <si>
    <t>RIESGOS DE GESTIÓN Y FISCALES
FRECUENCIA DE LA ACTIVIDAD
Veces por año</t>
  </si>
  <si>
    <t>RIESGOS DE CORRPCIÓN
Probabilidad</t>
  </si>
  <si>
    <t>Cal</t>
  </si>
  <si>
    <t>PROBABILIDAD</t>
  </si>
  <si>
    <t>IMPACTO</t>
  </si>
  <si>
    <t>CAL 1</t>
  </si>
  <si>
    <r>
      <t xml:space="preserve">NIVEL DE RIESGO </t>
    </r>
    <r>
      <rPr>
        <b/>
        <sz val="12"/>
        <color theme="1" tint="4.9989318521683403E-2"/>
        <rFont val="Aptos Narrow"/>
        <family val="2"/>
        <scheme val="minor"/>
      </rPr>
      <t>INHERENTE</t>
    </r>
    <r>
      <rPr>
        <b/>
        <sz val="12"/>
        <color theme="0"/>
        <rFont val="Aptos Narrow"/>
        <family val="2"/>
        <scheme val="minor"/>
      </rPr>
      <t xml:space="preserve">
(ZONA)</t>
    </r>
  </si>
  <si>
    <t>CONTROLES</t>
  </si>
  <si>
    <t xml:space="preserve">RESPONSABLE DE EJECUTAR EL CONTROL </t>
  </si>
  <si>
    <t>ENTREGABLE / EVIDENCIA</t>
  </si>
  <si>
    <t>Tipo de control</t>
  </si>
  <si>
    <t>Funcionamiento del control</t>
  </si>
  <si>
    <t>¿El control está documentado?</t>
  </si>
  <si>
    <t>Frecuencia del control</t>
  </si>
  <si>
    <t>Evidencia</t>
  </si>
  <si>
    <t>CAL 3</t>
  </si>
  <si>
    <t>CAL 4_IMP</t>
  </si>
  <si>
    <t>CAL 5_PRO</t>
  </si>
  <si>
    <t>CAL 2</t>
  </si>
  <si>
    <r>
      <t xml:space="preserve">NIVEL DE RIESGO </t>
    </r>
    <r>
      <rPr>
        <b/>
        <sz val="12"/>
        <color theme="1" tint="4.9989318521683403E-2"/>
        <rFont val="Aptos Narrow"/>
        <family val="2"/>
        <scheme val="minor"/>
      </rPr>
      <t>RESIDUAL</t>
    </r>
    <r>
      <rPr>
        <b/>
        <sz val="12"/>
        <color theme="0"/>
        <rFont val="Aptos Narrow"/>
        <family val="2"/>
        <scheme val="minor"/>
      </rPr>
      <t xml:space="preserve">
(ZONA)</t>
    </r>
  </si>
  <si>
    <t>OPCIONES DE MANEJO DEL RIESGO RESIDUAL</t>
  </si>
  <si>
    <t>PLAN DE ACCIÓN</t>
  </si>
  <si>
    <t>RESPONSABLE</t>
  </si>
  <si>
    <t>FECHA DE INICIO</t>
  </si>
  <si>
    <t>FECHA DE FINALIZACIÓN</t>
  </si>
  <si>
    <t>EVIDENCIA / ENTREGABLE</t>
  </si>
  <si>
    <t>Preventivo</t>
  </si>
  <si>
    <t>Manual</t>
  </si>
  <si>
    <t>SI</t>
  </si>
  <si>
    <t>Completa</t>
  </si>
  <si>
    <t>Reducir-Mitigar riesgo</t>
  </si>
  <si>
    <t>Detectivo</t>
  </si>
  <si>
    <t>NO</t>
  </si>
  <si>
    <t>Correctivo</t>
  </si>
  <si>
    <t>CEN</t>
  </si>
  <si>
    <t>Centralización de la Información</t>
  </si>
  <si>
    <t>Subcontador(a) de Centralización de la Información</t>
  </si>
  <si>
    <t>Corrupción</t>
  </si>
  <si>
    <t>Talento_Humano</t>
  </si>
  <si>
    <t>Fraude interno (corrupción, soborno)</t>
  </si>
  <si>
    <t>Posibilidad de recibir o solicitar cualquier dádiva o beneficio a nombre propio</t>
  </si>
  <si>
    <t>por omitir requerimientos formulados desde la CGN</t>
  </si>
  <si>
    <t>debido a intereses  de la entidad contable pública y su reporte de la Información requerida por los analistas</t>
  </si>
  <si>
    <t>Fraude Interno</t>
  </si>
  <si>
    <t>No</t>
  </si>
  <si>
    <t>Si</t>
  </si>
  <si>
    <t>Rara vez</t>
  </si>
  <si>
    <t>Los Coordinadores de los GIT de gestión de la Subcontaduría de Centralización de la Información realizan seguimiento mensual a las actividades de los analistas, incluyendo el trámite de requerimientos, para verificar que se estén cumpliendo las actividades propuestas. El seguimiento se realiza revisando el formato MAN02 FOR 01 Informe de supervisión del contrato y el formato interno de actividades. Si se identifican desviaciones, se contacta al responsable para revisar las novedades.
Evidencias: Formato  MAN02 FOR 01 Informe de supervisión del contrato y Formato de Informe interno de actividades.</t>
  </si>
  <si>
    <t xml:space="preserve"> Coordinadores de los GIT de gestión de la Subcontaduría de Centralización de la información</t>
  </si>
  <si>
    <t>Formato  MAN02 FOR 01 Informe de supervisión del contrato y Formato de Informe interno de actividades</t>
  </si>
  <si>
    <t>Mensualmente</t>
  </si>
  <si>
    <t>Sensibilización virtual de los valores y el código de Integridad del Servidor Público y sus actividades  frente al proceso de Centralización de la Información</t>
  </si>
  <si>
    <t>Subcontador de Centralización de la Información</t>
  </si>
  <si>
    <t>Grabación de presentación virtual</t>
  </si>
  <si>
    <t>GTH</t>
  </si>
  <si>
    <t>Gestión Humana</t>
  </si>
  <si>
    <t>Coordinador(a) GIT de Talento Humano y Prestaciones Sociales</t>
  </si>
  <si>
    <t>por medio de la selección o vinculación de personal</t>
  </si>
  <si>
    <t xml:space="preserve">a causa de un ajuste en los requisitos  </t>
  </si>
  <si>
    <t>Improbable</t>
  </si>
  <si>
    <t>La Coordinadora del GIT de Talento Humano y Prestaciones Sociales realiza en todos los casos la revisión, adición, modificación o actualización al manual de funciones de la CGN y socialización con la organización sindical, de acuerdo a lo estipulado en el Artículo 4 del Decreto 498 de 2020, con el fin de fortalecer la transparencia en el proceso de selección, vinculación y desvinculación de personal. lo anterior a partir de la presentación de las necesidades del área y la aprobación del contador general de la Nación.
Evidencia: Constancia de revisión y comentarios del ajuste al Manual de Funciones de la CGN por parte del Sindicato, basado en los lineamientos de la ley (Correo Electrónico)</t>
  </si>
  <si>
    <t>Coordinadora del GIT de Talento Humano y Prestaciones Sociales</t>
  </si>
  <si>
    <t>Constancia de revisión y comentarios del ajuste al Manual de Funciones de la CGN por parte del Sindicato, basado en los lineamientos de la ley (Correo Electrónico)</t>
  </si>
  <si>
    <t xml:space="preserve">Se realiza una reunión semestral con el objetivo de identificar posibles incumplimientos los controles establecidos.
(Reunión riesgos)
Evidencia: ayuda de memoria </t>
  </si>
  <si>
    <t>Ayuda de memoria de la reunión</t>
  </si>
  <si>
    <t>Coordinador(a) GIT de Servicios Generales, Administrativos y Financieros</t>
  </si>
  <si>
    <t>Continuo</t>
  </si>
  <si>
    <t>GFI</t>
  </si>
  <si>
    <t>Gestión Recursos Financieros</t>
  </si>
  <si>
    <t xml:space="preserve">Posibilidad de recibir o solicitar cualquier dádiva en la caja menor  </t>
  </si>
  <si>
    <t>por desviación de los recursos asignados,</t>
  </si>
  <si>
    <t>debido a intereses particulares y presiones de terceros</t>
  </si>
  <si>
    <t>Posible</t>
  </si>
  <si>
    <t>El delegado del equipo de contabilidad realiza el arqueo de caja menor, a través del formato establecido por la entidad, el control se ejecuta mensualmente con el fin de cruzar el dinero en efectivo disponible, los saldos en bancos y el flujo de caja del mes. Además, el Profesional Especializado con funciones de Contador verifica y firma cada uno de los formatos diligenciados, con el fin de asegurar que coincidan con los saldos reales. 
En caso de encontrarse desviaciones, se deben documentar y comunicar a la coordinación del GIT de Servicios Generales, Administrativos y Financieros.
Evidencia: Formato de arqueo de caja menor y soportes del arqueo debidamente firmados (extractos bancarios, auxiliar contable de las cuentas bancarias)</t>
  </si>
  <si>
    <t>Profesional Especializado con funciones de Contador y el delegado del equipo de contabilidad</t>
  </si>
  <si>
    <t>Formato de arqueo de caja menor y soportes del arqueo debidamente firmados (extractos bancarios, auxiliar contable de las cuentas bancarias)</t>
  </si>
  <si>
    <t xml:space="preserve">La coordinadora del GIT de Servicios Generales, Administrativos y Financieros dará el lineamiento al Administrador de la Caja Menor sobre la importancia de informar presiones indebidas en el momento en que se presenten y que estén relacionadas con el manejo de la caja menor, así mismo, de informarlas de inmediato al Coordinador del GIT de Servicios Generales, Administrativos y Financieros, y a la Secretaría General. 
Esta acción se realizará con el fin de tomar las medidas necesarias y adelantar el trámite administrativo correspondiente que permita evitar la materialización del riesgo. </t>
  </si>
  <si>
    <t>Coordinador del GIT de Servicios Generales, Administrativos y financieros</t>
  </si>
  <si>
    <t>Correo enviado por la Coordinadora del GIT de Servicios Generales, Administrativos y Financieros al Administrador de la Caja Menor informando el lineamiento.</t>
  </si>
  <si>
    <t xml:space="preserve">El administrador de la Caja Menor participará en todas las capacitaciones obligatorias convocadas por el operador de la plataforma SIIF con el fin de fortalecer el manejo adecuado de los recursos.
</t>
  </si>
  <si>
    <t xml:space="preserve"> Administrador de la Caja Menor</t>
  </si>
  <si>
    <t>Pantallazo de participación en la capacitación y correo electrónico  enviado por el operador de la plataforma SIIF a las personas que registraron asistencia.</t>
  </si>
  <si>
    <t>GTI</t>
  </si>
  <si>
    <t>Gestión TICS</t>
  </si>
  <si>
    <t>Coordinador(a) GIT de Apoyo Informático</t>
  </si>
  <si>
    <t>Posibilidad de recibir o solicitar dadivas o beneficios a nombre propio o de terceros para favorecer intereses particulares</t>
  </si>
  <si>
    <t>por la utilización inapropiada de la información de la entidad</t>
  </si>
  <si>
    <t>debido a la no suscripción de los acuerdos de confidencialidad y de la aceptación formal de las políticas de seguridad, que controlen el acceso a la información conforme a las funciones y responsabilidades del personal</t>
  </si>
  <si>
    <t>El Coordinador del GIT de Apoyo Informático realiza, cada vez que ingrese un nuevo servidor público o contratista natural o jurídico al GIT, seguimiento a la firma del acuerdo de confidencialidad, verificando que el contratista ha firmado el formato "MAN01-FOR31 Acuerdo de confidencialidad y aceptación de las políticas de la seguridad de la información";  con el fin de asegurar que se conozcan las implicaciones de hacer  uso indebido de la información a cargo. En caso de desviación se gestiona la firma del acuerdo de confidencialidad con el servidor público o contratista natural o jurídico.
Evidencia: Acuerdo de confidencialidad firmado</t>
  </si>
  <si>
    <t>Coordinador del GIT de Apoyo Informático</t>
  </si>
  <si>
    <t>Acuerdo de confidencialidad firmado</t>
  </si>
  <si>
    <t>A solicitud</t>
  </si>
  <si>
    <t xml:space="preserve">Gestionar la realización de charlas al GIT de Apoyo Informático sobre temas asociados a la adopción e implementación de la Política de Gobierno Digital </t>
  </si>
  <si>
    <t>Coordinador GIT de Apoyo Informático</t>
  </si>
  <si>
    <t>Ayuda de memoria de la charla o acta de reunión</t>
  </si>
  <si>
    <t xml:space="preserve">El Coordinador del GIT de Apoyo Informático, semestralmente valida la realización y ejecución del plan de sensibilización de Seguridad y Privacidad de la información adoptado como parte de la implementación del modelo de Seguridad y Privacidad de la Información; mediante divulgación de piezas gráficas y correos electrónicos. En caso de desviación se realiza actualización en el siguiente periodo
Evidencia: Plan Comunicaciones Seguridad </t>
  </si>
  <si>
    <t xml:space="preserve">Plan Comunicaciones Seguridad </t>
  </si>
  <si>
    <t>Semestralmente</t>
  </si>
  <si>
    <t>El Coordinador del GIT de Apoyo Informático valida el cumplimiento de la realización de la solicitud en GLPI, cada vez que ingrese un nuevo servidor al GIT o cambie sus funciones, con el fin de garantizar que puedan tener acceso solo a la información que sea necesaria para el desarrollo de sus actividades. En caso de desviación se debe generar una nueva solicitud para ajustar los accesos de acuerdo a las funciones.
Evidencia: Caso en GLPI. Formato: GTI10-FOR09 Gestión de cuentas de usuario</t>
  </si>
  <si>
    <t xml:space="preserve"> Coordinador del GIT de Apoyo Informático</t>
  </si>
  <si>
    <t>Caso en GLPI.
Formato: GTI10-FOR09 Gestión de cuentas de usuario</t>
  </si>
  <si>
    <t>Comportamiento anti-ético</t>
  </si>
  <si>
    <t>Posibilidad de incurrir en gastos de bienes y servicios tecnológicos que no se necesiten en la entidad para beneficio propio o de terceros</t>
  </si>
  <si>
    <t>por presiones indebidas o conflictos de interés</t>
  </si>
  <si>
    <t>debido a falta de ética por parte del servidor público o contratista responsable de gestionar el proceso de adquisición tecnológica</t>
  </si>
  <si>
    <t>El Coordinador del GIT de Apoyo Informático realiza, cada vez que se evalúe un proceso de adquisición, un análisis de la necesidad, en pares, para revisar la ficha de viabilidad técnica, con el objetivo de evitar la adquisición de bienes y servicios no necesarios. En caso de desviación, se ajusta el Plan Anual de Adquisiciones.
Evidencia: Formato GTI04-FOR01 Ficha de Viabilidad técnica diligenciada, revisada y aprobada</t>
  </si>
  <si>
    <t>Formato GTI04-FOR01 Ficha de Viabilidad técnica diligenciada, revisada y aprobada</t>
  </si>
  <si>
    <t>Establecer la obligatoriedad de asistencia a las charlas sobre anticorrupción y código de integridad que realiza el GIT de Jurídica</t>
  </si>
  <si>
    <t>Correo electrónico con lineamiento y soporte de asistencia de charlas</t>
  </si>
  <si>
    <t>CYE</t>
  </si>
  <si>
    <t>Control y Evaluación</t>
  </si>
  <si>
    <t>Coordinador(a) GIT de Control Interno</t>
  </si>
  <si>
    <t>Posibilidad de recibir o solicitar dádiva o cualquier beneficio propio o de terceros en la elaboración de informes</t>
  </si>
  <si>
    <t>por omitir o adulterar información relevante frente a situaciones observadas en el desarrollo de las diferentes evaluaciones, auditorías y/o seguimientos establecidos en el Plan Anual de Auditorías y Seguimientos</t>
  </si>
  <si>
    <t>debido a la falta de ética profesional de los funcionarios y/o contratistas del GIT de Control Interno</t>
  </si>
  <si>
    <t>El Coordinador del GIT de control interno verifica semestralmente el nivel de apropiación de los conocimientos sobre ética e integridad pública por parte de  los funcionarios y/o contratistas, a través de una socialización y evaluación relacionada con las conductas y actos asociados a la  corrupción en el sector público y sus responsabilidades y consecuencias. En caso desviación, se efectúa retroalimentación al funcionario y/o contratista.
Evidencia: Lista de asistencia de socialización, presentación de socialización y reporte de evaluación de apropiación de conocimiento.</t>
  </si>
  <si>
    <t>Coordinador del GIT de control interno</t>
  </si>
  <si>
    <t>Lista de asistencia de socialización, presentación de socialización y reporte de evaluación de apropiación de conocimiento.</t>
  </si>
  <si>
    <t>Divulgar una pieza gráfica para recordar los compromisos éticos del GIT de Control Interno mediante correo electrónico</t>
  </si>
  <si>
    <t>Correo electrónico enviado al GIT de Control Interno que incluya la pieza gráfica</t>
  </si>
  <si>
    <t>¿Se analizaron los
controles?</t>
  </si>
  <si>
    <t>Efectividad de los
controles: ¿Previenen o
detectan las causas ,
son confiables para la
mitigación del riesgo?</t>
  </si>
  <si>
    <t>Responsable de
los controles:
¿Cuentan con
responsables
para ejercer la
actividad?</t>
  </si>
  <si>
    <t>Periodicidad de
los controles:
¿Son
oportunos para
la mitigación
del riesgo?</t>
  </si>
  <si>
    <t>Evidencias de
los controles:
¿Se cuenta
con pruebas
del control?</t>
  </si>
  <si>
    <t>NO TIENE CONTROLES</t>
  </si>
  <si>
    <t>OBSERVACIONES</t>
  </si>
  <si>
    <t>RECOMENDACIONES</t>
  </si>
  <si>
    <t>SEGUIMIENTO TERCER CUATRIMESTRE 2025</t>
  </si>
  <si>
    <t>Posibilidad de incurrir en favorecimiento a un tercero,</t>
  </si>
  <si>
    <t>X</t>
  </si>
  <si>
    <t>Documentar con mayor detalle las actividades de sensibilización ética relacionadas con el riesgo de solicitar o recibir dádivas, incorporando soportes como registros de asistencia, material pedagógico, memorias de talleres o capacitaciones.
En el marco de la versión 6 de la Política de Administración del Riesgo, complementar el control actual con mecanismos de verificación periódica, así como con espacios de retroalimentación que refuercen la cultura ética y la prevención del soborno durante toda la vigencia del vínculo laboral o contractual.
Preparar la transición hacia la Guía v7, que requerirá controles más robustos, incluyendo indicadores de riesgo de integridad, registros de seguimiento y trazabilidad en la gestión de compromisos éticos, así como la incorporación del enfoque del Sistema de Gestión de Riesgos para la Integridad Pública – SIGRIP.</t>
  </si>
  <si>
    <t xml:space="preserve">De conformidad con lo establecido en el último “informe ejecutivo de revisión y seguimiento al monitoreo de los riesgos de gestión, fiscales, corrupción, seguridad de la información y proyectos de inversión”, presentado por la segunda línea de defensa (GIT de Planeación), en el marco del lo establecido en el numeral 13 de la Política de Administración del Riesgo, “…el GIT de Planeación y el GIT de Apoyo Informático, junto al Oficial de Seguridad y Privacidad de la Información, realizarán el seguimiento al monitoreo reportado por la primera línea de defensa mediante el análisis de una muestra aleatoria de procesos” y teniendo en cuenta la metodología empleada, en la cual, se seleccionó dentro de la muestra aleatoria este riesgo; para el GIT de control interno es posible indicar que durante el tercer cuatrimestre de 2025 los controles definidos operaron de conformidad con lo establecido. 
No obstante, considerando que según lo establecido en la matriz de riesgos la frecuencia de operatividad del control es mensual y que la evidencia es el Formato MAN02 FOR 01 Informe de supervisión del contrato y Formato de Informe interno de actividades, se requiere considerar varios aspectos: 
1.	La evidencia debe revelar la forma cómo el responsable operó el control y mitigó el riesgo; en ese sentido, se requiere verificar la evidencia, teniendo en cuenta que el Formato MAN02 FOR 01 Informe de supervisión del contrato y el Formato de Informe interno de actividades, por si solos no permiten evidenciar la forma como operó el control y si éste resulta efectivo para mitigar  la causa raíz del riesgo, para lo cual estos soportes deberían tener diligenciado un aspecto preciso que se encuentre relacionado con el control.   
2.	Es importante tener en cuenta que, aplicado el control, el riesgo residual queda en moderado, se requiere ejecutar la acción contenida en el Plan de Acción: Sensibilización virtual de los valores y el código de Integridad del Servidor Público y sus actividades frente al proceso de Centralización de la Información y la evidencia de esta actividad es una Grabación de presentación virtual; se debe revisar la pertinencia de dicha evidencia, considerando las restricciones de seguridad de la información para conservar grabaciones en los equipos institucionales. </t>
  </si>
  <si>
    <t>De conformidad con lo establecido en el último “informe ejecutivo de revisión y seguimiento al monitoreo de los riesgos de gestión, fiscales, corrupción, seguridad de la información y proyectos de inversión”, presentado por la segunda línea de defensa (GIT de Planeación), en el marco de lo establecido en el numeral 13 de la Política de Administración del Riesgo, “…el GIT de Planeación y el GIT de Apoyo Informático, junto al Oficial de Seguridad y Privacidad de la Información, realizarán el seguimiento al monitoreo reportado por la primera línea de defensa mediante el análisis de una muestra aleatoria de procesos” y teniendo en cuenta la metodología empleada, en la cual, se seleccionó dentro de la muestra aleatoria este riesgo; se indica que: “Para el proceso de Gestión Humana- Riesgo 3, es importante aclarar que en el caso en que no se haya aplicado el control durante el periodo analizado, se precise de esa manera en el monitoreo.” 
En ese sentido, para el GIT de Control Interno es posible indicar que el control no operó; no obstante, según lo establecido en la matriz de riesgos, la frecuencia de operatividad del control es mensual, adicionalmente, la evidencia por lo que se requiere verificar como se encuentra operando el control y dejar documentado lo correspondiente. 
Adicionalmente se requiere documentar la reunión semestral con el objetivo de identificar posibles incumplimientos los controles establecidos, considerada como una acción adicional para mitigar el riesgo residual (posterior a la aplicación del control)</t>
  </si>
  <si>
    <t>Verificar la periodicidad de la operatividad del control en la matriz y realizar los ajustes correspondientes. 
Documentar con mayor detalle las actividades relacionadas con el riesgo, incorporando los soportes correspondientes como registros de asistencia, material pedagógico, memorias de talleres o capacitaciones.
En el marco de la versión 6 de la Política de Administración del Riesgo, complementar el control actual con mecanismos de verificación periódica, así como con espacios de retroalimentación que refuercen la cultura ética y la prevención del soborno durante toda la vigencia del vínculo laboral o contractual.
Preparar la transición hacia la Guía v7, que requerirá controles más robustos, incluyendo indicadores de riesgo de integridad, registros de seguimiento y trazabilidad en la gestión de compromisos éticos, así como la incorporación del enfoque del Sistema de Gestión de Riesgos para la Integridad Pública – SIGRIP.</t>
  </si>
  <si>
    <t xml:space="preserve">El GIT de Control Interno en el marco del  seguimiento al funcionamiento de la Caja Menor programado en el PAAS 2025, verificó las acciones del control asociadas a la gestión de la caja menor, para lo cual se revisó los formatos de arqueo y de los soportes correspondientes, tales como extractos bancarios y auxiliares contables, con el propósito de verificar su adecuada aplicación y trazabilidad.
En desarrollo de este seguimiento, se evidenció que el control operó mensualmente conforme con lo establecido en la matriz, así mismo se verificó que, el arqueo de la caja menor se realiza empleando el formato establecido por la Entidad, que se realiza el cruce entre el efectivo disponible, los saldos en bancos y el flujo de caja del periodo objeto de revisión.
Así mismo, se constató que el Profesional Especializado con funciones de Contador realizó la verificación y firma de los formatos de arqueo diligenciados, validando la concordancia de la información registrada con los saldos reales, lo cual permite inferir la efectividad del control con respecto a la confiabilidad de la información financiera, sin que se evidenciaran desviaciones durante el periodo cuatrimestre. </t>
  </si>
  <si>
    <t>Fortalecer el control considerando los términos de legalización. 
Ejecutar una revisión preventiva del archivo documental correspondiente a la vigencia evaluada, con el fin de identificar y procurar que el expediente final preserve integridad, homogeneidad y cumplimiento normativo. 
En el marco de la versión 6 de la Política de Administración del Riesgo, complementar el control actual con mecanismos de verificación periódica, así como con espacios de retroalimentación que refuercen la cultura ética y la prevención del soborno durante toda la vigencia del vínculo laboral o contractual.
Preparar la transición hacia la Guía v7, que requerirá controles más robustos, incluyendo indicadores de riesgo de integridad, registros de seguimiento y trazabilidad en la gestión de compromisos éticos, así como la incorporación del enfoque del Sistema de Gestión de Riesgos para la Integridad Pública – SIGRIP.</t>
  </si>
  <si>
    <t>De conformidad con lo establecido en el último “informe ejecutivo de revisión y seguimiento al monitoreo de los riesgos de gestión, fiscales, corrupción, seguridad de la información y proyectos de inversión”, presentado por la segunda línea de defensa (GIT de Planeación), en el marco de lo establecido en el numeral 13 de la Política de Administración del Riesgo, “…el GIT de Planeación y el GIT de Apoyo Informático, junto al Oficial de Seguridad y Privacidad de la Información, realizarán el seguimiento al monitoreo reportado por la primera línea de defensa mediante el análisis de una muestra aleatoria de procesos” y teniendo en cuenta la metodología empleada, en la cual, se seleccionó dentro de la muestra aleatoria este riesgo; se indica que: “Para el proceso de Gestión TICs – Riesgos 2 y 3, se recomienda que la evidencia corresponda únicamente al periodo analizado o que se describa en el informe de monitoreo el motivo por el cual se consideren evidencias fuera del periodo analizado.” 
En ese sentido, para el GIT de Control Interno es posible indicar que los controles establecidos operaron; no obstante, según lo establecido en la matriz de riesgos, la frecuencia de operatividad del control depende puede ser a solicitud, semestralmente o continuo, lo cual dificulta evaluar la efectividad de estos controles; adicionalmente, se requiere que las evidencia permitan verificar como se encuentra operando el control y dejar documentado lo correspondiente. 
Por otra parte, no se observa como operó la acción adicional contemplada para mitigar el Riesgo residual (Plan de acción), con lo cual, se requiere realizar un seguimiento, controlar y documentar la obligatoriedad de asistencia a las charlas sobre anticorrupción y código de integridad que realiza el GIT de Jurídica</t>
  </si>
  <si>
    <t xml:space="preserve">Verificar la periodicidad de la operatividad del control en la matriz y realizar los ajustes correspondientes. 
Documentar con mayor detalle las actividades relacionadas con el riesgo, incorporando los soportes correspondientes como registros de asistencia, material pedagógico, memorias de talleres o capacitaciones.
En el marco de la versión 6 de la Política de Administración del Riesgo, complementar el control actual con mecanismos de verificación periódica, así como con espacios de retroalimentación que refuercen la cultura ética y la prevención del soborno durante toda la vigencia del vínculo laboral o contractual.
Preparar la transición hacia la Guía v7, que requerirá controles más robustos, incluyendo indicadores de riesgo de integridad, registros de seguimiento y trazabilidad en la gestión de compromisos éticos, así como la incorporación del enfoque del Sistema de Gestión de Riesgos para la Integridad Pública – SIGRIP.
</t>
  </si>
  <si>
    <t xml:space="preserve">El GIT de Control Interno, observó que para el tercer cuatrimestre el control operó, se aplicó la acción de conformidad con lo establecido en la matriz de riesgos, se realizó la socialización de los principios de la ética pública, su importancia, conductas asociadas a la corrupción, responsabilidades y consecuencias en una reunión de equipo llevada a cabo el 10/09/2025. Adicionalmente, se dispuso el diligenciamiento un formulario sobre Ética e Integridad Pública, determinado para establecer el nivel de apropiación del código de ética de la Entidad por parte del equipo del GIT de Control Interno, cuyos resultados se compilaron en un reporte adjunto como evidencia. No se presentaron desviaciones. Lo anterior permite inferir la efectividad del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</si>
</sst>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0"/>
      <name val="Verdana"/>
      <family val="2"/>
    </font>
    <font>
      <b/>
      <sz val="11"/>
      <color theme="1"/>
      <name val="Verdana"/>
      <family val="2"/>
    </font>
    <font>
      <sz val="11"/>
      <color theme="1"/>
      <name val="Verdana"/>
      <family val="2"/>
    </font>
    <font>
      <sz val="11"/>
      <color theme="1"/>
      <name val="Arial"/>
      <family val="2"/>
    </font>
    <font>
      <b/>
      <sz val="11"/>
      <color theme="1"/>
      <name val="Arial"/>
      <family val="2"/>
    </font>
    <font>
      <b/>
      <sz val="48"/>
      <color theme="0"/>
      <name val="Aptos Narrow"/>
      <family val="2"/>
      <scheme val="minor"/>
    </font>
    <font>
      <b/>
      <sz val="36"/>
      <color theme="0"/>
      <name val="Aptos Narrow"/>
      <family val="2"/>
      <scheme val="minor"/>
    </font>
    <font>
      <b/>
      <sz val="18"/>
      <color theme="0"/>
      <name val="Aptos Narrow"/>
      <family val="2"/>
      <scheme val="minor"/>
    </font>
    <font>
      <sz val="18"/>
      <color theme="1"/>
      <name val="Arial"/>
      <family val="2"/>
    </font>
    <font>
      <b/>
      <sz val="12"/>
      <color theme="0"/>
      <name val="Aptos Narrow"/>
      <family val="2"/>
      <scheme val="minor"/>
    </font>
    <font>
      <b/>
      <sz val="14"/>
      <color theme="0"/>
      <name val="Aptos Narrow"/>
      <family val="2"/>
      <scheme val="minor"/>
    </font>
    <font>
      <b/>
      <sz val="12"/>
      <color theme="1" tint="4.9989318521683403E-2"/>
      <name val="Aptos Narrow"/>
      <family val="2"/>
      <scheme val="minor"/>
    </font>
    <font>
      <b/>
      <sz val="16"/>
      <color theme="0"/>
      <name val="Aptos Narrow"/>
      <family val="2"/>
      <scheme val="minor"/>
    </font>
    <font>
      <sz val="12"/>
      <color theme="1"/>
      <name val="Arial"/>
      <family val="2"/>
    </font>
    <font>
      <b/>
      <sz val="12"/>
      <name val="Arial"/>
      <family val="2"/>
    </font>
    <font>
      <sz val="12"/>
      <name val="Arial"/>
      <family val="2"/>
    </font>
    <font>
      <b/>
      <sz val="14"/>
      <name val="Arial"/>
      <family val="2"/>
    </font>
    <font>
      <sz val="12"/>
      <color rgb="FF0070C0"/>
      <name val="Arial"/>
      <family val="2"/>
    </font>
    <font>
      <sz val="11"/>
      <name val="Arial"/>
      <family val="2"/>
    </font>
    <font>
      <sz val="11"/>
      <color rgb="FF0070C0"/>
      <name val="Arial"/>
      <family val="2"/>
    </font>
    <font>
      <sz val="11"/>
      <color rgb="FF0070C0"/>
      <name val="Aptos Narrow"/>
      <family val="2"/>
      <scheme val="minor"/>
    </font>
    <font>
      <sz val="10"/>
      <color theme="1"/>
      <name val="Verdana"/>
      <family val="2"/>
    </font>
  </fonts>
  <fills count="16">
    <fill>
      <patternFill patternType="none"/>
    </fill>
    <fill>
      <patternFill patternType="gray125"/>
    </fill>
    <fill>
      <patternFill patternType="solid">
        <fgColor rgb="FF006005"/>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D3441D"/>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232">
    <xf numFmtId="0" fontId="0" fillId="0" borderId="0" xfId="0"/>
    <xf numFmtId="0" fontId="4" fillId="0" borderId="0" xfId="2" applyFont="1" applyProtection="1">
      <protection locked="0"/>
    </xf>
    <xf numFmtId="0" fontId="4" fillId="0" borderId="0" xfId="2" applyFont="1" applyAlignment="1" applyProtection="1">
      <alignment horizontal="center"/>
      <protection locked="0"/>
    </xf>
    <xf numFmtId="0" fontId="5" fillId="0" borderId="0" xfId="0" applyFont="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0" borderId="0" xfId="0" applyFont="1" applyProtection="1">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vertical="top"/>
      <protection locked="0"/>
    </xf>
    <xf numFmtId="0" fontId="7" fillId="0" borderId="0" xfId="0" applyFont="1" applyAlignment="1" applyProtection="1">
      <alignment wrapText="1"/>
      <protection locked="0"/>
    </xf>
    <xf numFmtId="0" fontId="7" fillId="0" borderId="0" xfId="0" applyFont="1" applyAlignment="1" applyProtection="1">
      <alignment horizontal="center"/>
      <protection locked="0"/>
    </xf>
    <xf numFmtId="0" fontId="9" fillId="0" borderId="0" xfId="2" applyFont="1" applyAlignment="1" applyProtection="1">
      <alignment vertical="center" wrapText="1"/>
      <protection locked="0"/>
    </xf>
    <xf numFmtId="2" fontId="7" fillId="3" borderId="5" xfId="0"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12" fillId="0" borderId="0" xfId="0" applyFont="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3" fillId="6" borderId="15" xfId="0" applyFont="1" applyFill="1" applyBorder="1" applyAlignment="1" applyProtection="1">
      <alignment horizontal="center" vertical="center" wrapText="1"/>
      <protection locked="0"/>
    </xf>
    <xf numFmtId="0" fontId="13" fillId="6" borderId="16" xfId="0" applyFont="1" applyFill="1" applyBorder="1" applyAlignment="1" applyProtection="1">
      <alignment horizontal="center" vertical="center" wrapText="1"/>
      <protection locked="0"/>
    </xf>
    <xf numFmtId="0" fontId="13" fillId="4" borderId="19" xfId="0" applyFont="1" applyFill="1" applyBorder="1" applyAlignment="1" applyProtection="1">
      <alignment horizontal="center" vertical="center"/>
      <protection locked="0"/>
    </xf>
    <xf numFmtId="0" fontId="13" fillId="4" borderId="19" xfId="0" applyFont="1" applyFill="1" applyBorder="1" applyAlignment="1" applyProtection="1">
      <alignment horizontal="center" vertical="center" wrapText="1"/>
      <protection locked="0"/>
    </xf>
    <xf numFmtId="0" fontId="13" fillId="8" borderId="20" xfId="0" applyFont="1" applyFill="1" applyBorder="1" applyAlignment="1" applyProtection="1">
      <alignment horizontal="center" vertical="center" wrapText="1"/>
      <protection locked="0"/>
    </xf>
    <xf numFmtId="0" fontId="13" fillId="8" borderId="15" xfId="0" applyFont="1" applyFill="1" applyBorder="1" applyAlignment="1" applyProtection="1">
      <alignment horizontal="center" vertical="center" wrapText="1"/>
      <protection locked="0"/>
    </xf>
    <xf numFmtId="0" fontId="13" fillId="9" borderId="15"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0" fontId="16" fillId="6" borderId="22" xfId="0" applyFont="1" applyFill="1" applyBorder="1" applyAlignment="1" applyProtection="1">
      <alignment horizontal="center" vertical="center" wrapText="1"/>
      <protection locked="0"/>
    </xf>
    <xf numFmtId="0" fontId="13" fillId="6" borderId="22" xfId="0" applyFont="1" applyFill="1" applyBorder="1" applyAlignment="1" applyProtection="1">
      <alignment horizontal="center" vertical="center" wrapText="1"/>
      <protection locked="0"/>
    </xf>
    <xf numFmtId="0" fontId="13" fillId="10" borderId="15" xfId="0" applyFont="1" applyFill="1" applyBorder="1" applyAlignment="1" applyProtection="1">
      <alignment horizontal="center" vertical="center" wrapText="1"/>
      <protection locked="0"/>
    </xf>
    <xf numFmtId="0" fontId="13" fillId="10" borderId="16"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7" borderId="23"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13" fillId="4" borderId="25" xfId="0" applyFont="1" applyFill="1" applyBorder="1" applyAlignment="1" applyProtection="1">
      <alignment horizontal="center" vertical="center"/>
      <protection locked="0"/>
    </xf>
    <xf numFmtId="0" fontId="13" fillId="4"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3" fillId="5" borderId="27"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13" fillId="6" borderId="2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textRotation="90" wrapText="1"/>
      <protection locked="0"/>
    </xf>
    <xf numFmtId="0" fontId="13" fillId="5" borderId="14" xfId="0" applyFont="1" applyFill="1" applyBorder="1" applyAlignment="1" applyProtection="1">
      <alignment horizontal="center" vertical="center" textRotation="90" wrapText="1"/>
      <protection locked="0"/>
    </xf>
    <xf numFmtId="0" fontId="13" fillId="5" borderId="27" xfId="0" applyFont="1" applyFill="1" applyBorder="1" applyAlignment="1" applyProtection="1">
      <alignment horizontal="center" vertical="center" textRotation="90" wrapText="1"/>
      <protection locked="0"/>
    </xf>
    <xf numFmtId="0" fontId="13" fillId="5" borderId="28" xfId="0" applyFont="1" applyFill="1" applyBorder="1" applyAlignment="1" applyProtection="1">
      <alignment horizontal="center" vertical="center" wrapText="1"/>
      <protection locked="0"/>
    </xf>
    <xf numFmtId="0" fontId="13" fillId="7" borderId="29" xfId="0" applyFont="1" applyFill="1" applyBorder="1" applyAlignment="1" applyProtection="1">
      <alignment horizontal="center" vertical="center" wrapText="1"/>
      <protection locked="0"/>
    </xf>
    <xf numFmtId="0" fontId="13" fillId="7" borderId="26" xfId="0" applyFont="1" applyFill="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13" borderId="5" xfId="0" applyFont="1" applyFill="1" applyBorder="1" applyAlignment="1" applyProtection="1">
      <alignment horizontal="justify" vertical="top" wrapText="1"/>
      <protection locked="0"/>
    </xf>
    <xf numFmtId="0" fontId="19" fillId="13" borderId="5" xfId="0" applyFont="1" applyFill="1" applyBorder="1" applyAlignment="1" applyProtection="1">
      <alignment horizontal="center" vertical="center" wrapText="1"/>
      <protection locked="0"/>
    </xf>
    <xf numFmtId="0" fontId="19" fillId="0" borderId="5" xfId="0" applyFont="1" applyBorder="1" applyAlignment="1" applyProtection="1">
      <alignment horizontal="center" vertical="center"/>
      <protection locked="0"/>
    </xf>
    <xf numFmtId="0" fontId="19" fillId="0" borderId="5" xfId="0" applyFont="1" applyBorder="1" applyAlignment="1" applyProtection="1">
      <alignment horizontal="justify" vertical="center" wrapText="1"/>
      <protection locked="0"/>
    </xf>
    <xf numFmtId="0" fontId="19" fillId="0" borderId="1" xfId="0" applyFont="1" applyBorder="1" applyAlignment="1" applyProtection="1">
      <alignment horizontal="center" vertical="center" wrapText="1"/>
      <protection locked="0"/>
    </xf>
    <xf numFmtId="0" fontId="17" fillId="13" borderId="1" xfId="0" applyFont="1" applyFill="1" applyBorder="1" applyAlignment="1" applyProtection="1">
      <alignment horizontal="justify" vertical="top" wrapText="1"/>
      <protection locked="0"/>
    </xf>
    <xf numFmtId="0" fontId="19" fillId="13"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2" fontId="7" fillId="3" borderId="1"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justify" vertical="center" wrapText="1"/>
      <protection locked="0"/>
    </xf>
    <xf numFmtId="14" fontId="19" fillId="0" borderId="1" xfId="0" applyNumberFormat="1" applyFont="1" applyBorder="1" applyAlignment="1" applyProtection="1">
      <alignment horizontal="center" vertical="center" wrapText="1"/>
      <protection locked="0"/>
    </xf>
    <xf numFmtId="0" fontId="0" fillId="0" borderId="0" xfId="0" applyProtection="1">
      <protection locked="0"/>
    </xf>
    <xf numFmtId="0" fontId="0" fillId="0" borderId="1" xfId="0" applyBorder="1" applyProtection="1">
      <protection locked="0"/>
    </xf>
    <xf numFmtId="0" fontId="19" fillId="0" borderId="34" xfId="0" applyFont="1" applyBorder="1" applyAlignment="1" applyProtection="1">
      <alignment horizontal="center" vertical="center" wrapText="1"/>
      <protection locked="0"/>
    </xf>
    <xf numFmtId="2" fontId="7" fillId="3" borderId="34" xfId="0" applyNumberFormat="1" applyFont="1" applyFill="1" applyBorder="1" applyAlignment="1" applyProtection="1">
      <alignment horizontal="center" vertical="center"/>
      <protection locked="0"/>
    </xf>
    <xf numFmtId="0" fontId="0" fillId="0" borderId="34" xfId="0" applyBorder="1" applyProtection="1">
      <protection locked="0"/>
    </xf>
    <xf numFmtId="2" fontId="7" fillId="3" borderId="36" xfId="0" applyNumberFormat="1" applyFont="1" applyFill="1" applyBorder="1" applyAlignment="1" applyProtection="1">
      <alignment horizontal="center" vertical="center"/>
      <protection locked="0"/>
    </xf>
    <xf numFmtId="0" fontId="19" fillId="13" borderId="34" xfId="0" applyFont="1" applyFill="1" applyBorder="1" applyAlignment="1" applyProtection="1">
      <alignment horizontal="center" vertical="center" wrapText="1"/>
      <protection locked="0"/>
    </xf>
    <xf numFmtId="0" fontId="19" fillId="0" borderId="34" xfId="0" applyFont="1" applyBorder="1" applyAlignment="1" applyProtection="1">
      <alignment horizontal="center" vertical="center"/>
      <protection locked="0"/>
    </xf>
    <xf numFmtId="0" fontId="19" fillId="0" borderId="31" xfId="0" applyFont="1" applyBorder="1" applyAlignment="1" applyProtection="1">
      <alignment horizontal="center" vertical="center" wrapText="1"/>
      <protection locked="0"/>
    </xf>
    <xf numFmtId="0" fontId="17" fillId="13" borderId="1" xfId="0" applyFont="1" applyFill="1" applyBorder="1" applyAlignment="1" applyProtection="1">
      <alignment horizontal="justify" vertical="top"/>
      <protection locked="0"/>
    </xf>
    <xf numFmtId="0" fontId="17" fillId="13" borderId="34" xfId="0" applyFont="1" applyFill="1" applyBorder="1" applyAlignment="1" applyProtection="1">
      <alignment horizontal="justify" vertical="top"/>
      <protection locked="0"/>
    </xf>
    <xf numFmtId="14" fontId="19" fillId="0" borderId="5" xfId="0" applyNumberFormat="1" applyFont="1" applyBorder="1" applyAlignment="1" applyProtection="1">
      <alignment horizontal="center" vertical="center" wrapText="1"/>
      <protection locked="0"/>
    </xf>
    <xf numFmtId="14" fontId="19" fillId="0" borderId="31" xfId="0" applyNumberFormat="1" applyFont="1" applyBorder="1" applyAlignment="1" applyProtection="1">
      <alignment horizontal="center" vertical="center" wrapText="1"/>
      <protection locked="0"/>
    </xf>
    <xf numFmtId="2" fontId="22" fillId="3" borderId="1" xfId="0" applyNumberFormat="1" applyFont="1" applyFill="1" applyBorder="1" applyAlignment="1" applyProtection="1">
      <alignment horizontal="center" vertical="center"/>
      <protection locked="0"/>
    </xf>
    <xf numFmtId="2" fontId="22" fillId="3" borderId="31" xfId="0" applyNumberFormat="1" applyFont="1" applyFill="1" applyBorder="1" applyAlignment="1" applyProtection="1">
      <alignment horizontal="center" vertical="center"/>
      <protection locked="0"/>
    </xf>
    <xf numFmtId="0" fontId="19" fillId="0" borderId="31" xfId="0" applyFont="1" applyBorder="1" applyAlignment="1" applyProtection="1">
      <alignment horizontal="justify" vertical="top" wrapText="1"/>
      <protection locked="0"/>
    </xf>
    <xf numFmtId="2" fontId="23" fillId="3" borderId="1" xfId="0" applyNumberFormat="1" applyFont="1" applyFill="1" applyBorder="1" applyAlignment="1" applyProtection="1">
      <alignment horizontal="center" vertical="center"/>
      <protection locked="0"/>
    </xf>
    <xf numFmtId="0" fontId="24" fillId="0" borderId="1" xfId="0" applyFont="1" applyBorder="1" applyProtection="1">
      <protection locked="0"/>
    </xf>
    <xf numFmtId="0" fontId="13" fillId="7" borderId="21" xfId="0" applyFont="1" applyFill="1" applyBorder="1" applyAlignment="1" applyProtection="1">
      <alignment horizontal="center" vertical="center" wrapText="1"/>
      <protection locked="0"/>
    </xf>
    <xf numFmtId="0" fontId="13" fillId="7" borderId="27" xfId="0" applyFont="1" applyFill="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24" fillId="0" borderId="38" xfId="0" applyFont="1" applyBorder="1" applyProtection="1">
      <protection locked="0"/>
    </xf>
    <xf numFmtId="0" fontId="0" fillId="0" borderId="40" xfId="0" applyBorder="1" applyProtection="1">
      <protection locked="0"/>
    </xf>
    <xf numFmtId="0" fontId="0" fillId="0" borderId="38" xfId="0" applyBorder="1" applyProtection="1">
      <protection locked="0"/>
    </xf>
    <xf numFmtId="0" fontId="6" fillId="0" borderId="1" xfId="0" applyFont="1" applyBorder="1" applyAlignment="1">
      <alignment horizontal="center" vertical="center" wrapText="1"/>
    </xf>
    <xf numFmtId="0" fontId="10" fillId="2" borderId="2" xfId="2" applyFont="1" applyFill="1" applyBorder="1" applyAlignment="1" applyProtection="1">
      <alignment horizontal="center" vertical="center" wrapText="1"/>
      <protection locked="0"/>
    </xf>
    <xf numFmtId="0" fontId="10" fillId="2" borderId="3"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8" fillId="11" borderId="30" xfId="0" applyFont="1" applyFill="1" applyBorder="1" applyAlignment="1" applyProtection="1">
      <alignment horizontal="center" vertical="center"/>
      <protection locked="0"/>
    </xf>
    <xf numFmtId="0" fontId="18" fillId="11" borderId="32" xfId="0" applyFont="1" applyFill="1" applyBorder="1" applyAlignment="1" applyProtection="1">
      <alignment horizontal="center" vertical="center"/>
      <protection locked="0"/>
    </xf>
    <xf numFmtId="0" fontId="18" fillId="11" borderId="35" xfId="0"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wrapText="1"/>
      <protection locked="0"/>
    </xf>
    <xf numFmtId="0" fontId="18" fillId="12" borderId="1" xfId="0" applyFont="1" applyFill="1" applyBorder="1" applyAlignment="1" applyProtection="1">
      <alignment horizontal="center" vertical="center" wrapText="1"/>
      <protection locked="0"/>
    </xf>
    <xf numFmtId="0" fontId="18" fillId="12" borderId="34" xfId="0" applyFont="1" applyFill="1" applyBorder="1" applyAlignment="1" applyProtection="1">
      <alignment horizontal="center" vertical="center" wrapText="1"/>
      <protection locked="0"/>
    </xf>
    <xf numFmtId="0" fontId="18" fillId="12" borderId="36" xfId="0" applyFont="1" applyFill="1" applyBorder="1" applyAlignment="1" applyProtection="1">
      <alignment horizontal="center" vertical="center" wrapText="1"/>
      <protection locked="0"/>
    </xf>
    <xf numFmtId="0" fontId="18" fillId="12" borderId="5" xfId="1" applyNumberFormat="1" applyFont="1" applyFill="1" applyBorder="1" applyAlignment="1" applyProtection="1">
      <alignment horizontal="center" vertical="center" wrapText="1"/>
      <protection locked="0"/>
    </xf>
    <xf numFmtId="0" fontId="18" fillId="12" borderId="1" xfId="1" applyNumberFormat="1" applyFont="1" applyFill="1" applyBorder="1" applyAlignment="1" applyProtection="1">
      <alignment horizontal="center" vertical="center" wrapText="1"/>
      <protection locked="0"/>
    </xf>
    <xf numFmtId="0" fontId="18" fillId="12" borderId="36" xfId="1" applyNumberFormat="1" applyFont="1" applyFill="1" applyBorder="1" applyAlignment="1" applyProtection="1">
      <alignment horizontal="center" vertical="center" wrapText="1"/>
      <protection locked="0"/>
    </xf>
    <xf numFmtId="0" fontId="19" fillId="12" borderId="5"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0" fontId="19" fillId="12" borderId="36" xfId="0"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17" xfId="0"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1" fillId="5" borderId="18" xfId="0" applyFont="1" applyFill="1" applyBorder="1" applyAlignment="1" applyProtection="1">
      <alignment horizontal="center" vertical="center" wrapText="1"/>
      <protection locked="0"/>
    </xf>
    <xf numFmtId="0" fontId="11" fillId="7" borderId="12" xfId="0" applyFont="1" applyFill="1" applyBorder="1" applyAlignment="1" applyProtection="1">
      <alignment horizontal="center" vertical="center" wrapText="1"/>
      <protection locked="0"/>
    </xf>
    <xf numFmtId="0" fontId="11" fillId="7" borderId="8" xfId="0" applyFont="1" applyFill="1" applyBorder="1" applyAlignment="1" applyProtection="1">
      <alignment horizontal="center" vertical="center" wrapText="1"/>
      <protection locked="0"/>
    </xf>
    <xf numFmtId="0" fontId="11" fillId="7" borderId="17" xfId="0" applyFont="1" applyFill="1" applyBorder="1" applyAlignment="1" applyProtection="1">
      <alignment horizontal="center" vertical="center" wrapText="1"/>
      <protection locked="0"/>
    </xf>
    <xf numFmtId="0" fontId="11" fillId="7" borderId="0" xfId="0" applyFont="1" applyFill="1" applyAlignment="1" applyProtection="1">
      <alignment horizontal="center" vertical="center" wrapText="1"/>
      <protection locked="0"/>
    </xf>
    <xf numFmtId="0" fontId="14" fillId="8" borderId="3" xfId="0" applyFont="1" applyFill="1" applyBorder="1" applyAlignment="1" applyProtection="1">
      <alignment horizontal="center" vertical="center" wrapText="1"/>
      <protection locked="0"/>
    </xf>
    <xf numFmtId="0" fontId="14" fillId="9" borderId="3" xfId="0" applyFont="1" applyFill="1" applyBorder="1" applyAlignment="1" applyProtection="1">
      <alignment horizontal="center" vertical="center" wrapText="1"/>
      <protection locked="0"/>
    </xf>
    <xf numFmtId="0" fontId="14" fillId="9" borderId="4" xfId="0" applyFont="1" applyFill="1" applyBorder="1" applyAlignment="1" applyProtection="1">
      <alignment horizontal="center" vertical="center" wrapText="1"/>
      <protection locked="0"/>
    </xf>
    <xf numFmtId="0" fontId="13" fillId="9" borderId="21"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13" fillId="9" borderId="9"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0" fontId="13" fillId="5" borderId="23" xfId="0" applyFont="1" applyFill="1" applyBorder="1" applyAlignment="1" applyProtection="1">
      <alignment horizontal="center" vertical="center" textRotation="90" wrapText="1"/>
      <protection locked="0"/>
    </xf>
    <xf numFmtId="0" fontId="13" fillId="5" borderId="22" xfId="0" applyFont="1" applyFill="1" applyBorder="1" applyAlignment="1" applyProtection="1">
      <alignment horizontal="center" vertical="center" textRotation="90" wrapText="1"/>
      <protection locked="0"/>
    </xf>
    <xf numFmtId="0" fontId="19" fillId="12" borderId="22" xfId="0" applyFont="1" applyFill="1" applyBorder="1" applyAlignment="1" applyProtection="1">
      <alignment horizontal="center" vertical="center" wrapText="1"/>
      <protection locked="0"/>
    </xf>
    <xf numFmtId="0" fontId="19" fillId="12" borderId="15" xfId="0" applyFont="1" applyFill="1" applyBorder="1" applyAlignment="1" applyProtection="1">
      <alignment horizontal="center" vertical="center" wrapText="1"/>
      <protection locked="0"/>
    </xf>
    <xf numFmtId="0" fontId="18" fillId="13" borderId="5"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8" fillId="11" borderId="33" xfId="0"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protection locked="0"/>
    </xf>
    <xf numFmtId="0" fontId="18" fillId="12" borderId="1" xfId="0" applyFont="1" applyFill="1" applyBorder="1" applyAlignment="1" applyProtection="1">
      <alignment horizontal="center" vertical="center"/>
      <protection locked="0"/>
    </xf>
    <xf numFmtId="0" fontId="18" fillId="12" borderId="34" xfId="0" applyFont="1" applyFill="1" applyBorder="1" applyAlignment="1" applyProtection="1">
      <alignment horizontal="center" vertical="center"/>
      <protection locked="0"/>
    </xf>
    <xf numFmtId="0" fontId="18" fillId="12" borderId="34" xfId="1" applyNumberFormat="1" applyFont="1" applyFill="1" applyBorder="1" applyAlignment="1" applyProtection="1">
      <alignment horizontal="center" vertical="center" wrapText="1"/>
      <protection locked="0"/>
    </xf>
    <xf numFmtId="1" fontId="20" fillId="14" borderId="5" xfId="0" applyNumberFormat="1" applyFont="1" applyFill="1" applyBorder="1" applyAlignment="1">
      <alignment horizontal="center" vertical="center" wrapText="1"/>
    </xf>
    <xf numFmtId="1" fontId="20" fillId="14" borderId="1" xfId="0" applyNumberFormat="1" applyFont="1" applyFill="1" applyBorder="1" applyAlignment="1">
      <alignment horizontal="center" vertical="center" wrapText="1"/>
    </xf>
    <xf numFmtId="1" fontId="20" fillId="14" borderId="36" xfId="0" applyNumberFormat="1" applyFont="1" applyFill="1" applyBorder="1" applyAlignment="1">
      <alignment horizontal="center" vertical="center" wrapText="1"/>
    </xf>
    <xf numFmtId="1" fontId="20" fillId="14" borderId="22" xfId="0" applyNumberFormat="1" applyFont="1" applyFill="1" applyBorder="1" applyAlignment="1">
      <alignment horizontal="center" vertical="center" wrapText="1"/>
    </xf>
    <xf numFmtId="1" fontId="20" fillId="14" borderId="15"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0" borderId="15" xfId="0" applyFont="1" applyBorder="1" applyAlignment="1">
      <alignment horizontal="center" vertical="center"/>
    </xf>
    <xf numFmtId="0" fontId="18" fillId="0" borderId="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1" fontId="19" fillId="0" borderId="5" xfId="0" applyNumberFormat="1" applyFont="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0" borderId="36" xfId="0" applyNumberFormat="1"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19" fillId="12" borderId="34" xfId="0" applyFont="1" applyFill="1" applyBorder="1" applyAlignment="1" applyProtection="1">
      <alignment horizontal="center" vertical="center" wrapText="1"/>
      <protection locked="0"/>
    </xf>
    <xf numFmtId="0" fontId="19" fillId="12" borderId="26" xfId="0" applyFont="1" applyFill="1" applyBorder="1" applyAlignment="1" applyProtection="1">
      <alignment horizontal="center" vertical="center" wrapText="1"/>
      <protection locked="0"/>
    </xf>
    <xf numFmtId="0" fontId="18" fillId="13" borderId="34" xfId="0" applyFont="1" applyFill="1" applyBorder="1" applyAlignment="1">
      <alignment horizontal="center" vertical="center" wrapText="1"/>
    </xf>
    <xf numFmtId="1" fontId="20" fillId="14" borderId="31" xfId="0" applyNumberFormat="1" applyFont="1" applyFill="1" applyBorder="1" applyAlignment="1">
      <alignment horizontal="center" vertical="center" wrapText="1"/>
    </xf>
    <xf numFmtId="0" fontId="18" fillId="14" borderId="31" xfId="0" applyFont="1" applyFill="1" applyBorder="1" applyAlignment="1">
      <alignment horizontal="center" vertical="center"/>
    </xf>
    <xf numFmtId="0" fontId="18" fillId="14" borderId="1" xfId="0" applyFont="1" applyFill="1" applyBorder="1" applyAlignment="1">
      <alignment horizontal="center" vertical="center"/>
    </xf>
    <xf numFmtId="0" fontId="18" fillId="14" borderId="36" xfId="0" applyFont="1" applyFill="1" applyBorder="1" applyAlignment="1">
      <alignment horizontal="center" vertical="center"/>
    </xf>
    <xf numFmtId="0" fontId="19" fillId="0" borderId="22"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22"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1" fontId="20" fillId="14" borderId="34" xfId="0" applyNumberFormat="1" applyFont="1" applyFill="1" applyBorder="1" applyAlignment="1">
      <alignment horizontal="center" vertical="center" wrapText="1"/>
    </xf>
    <xf numFmtId="1" fontId="20" fillId="14" borderId="26" xfId="0" applyNumberFormat="1" applyFont="1" applyFill="1" applyBorder="1" applyAlignment="1">
      <alignment horizontal="center" vertical="center" wrapText="1"/>
    </xf>
    <xf numFmtId="0" fontId="18" fillId="0" borderId="26" xfId="0" applyFont="1" applyBorder="1" applyAlignment="1">
      <alignment horizontal="center" vertical="center"/>
    </xf>
    <xf numFmtId="0" fontId="18" fillId="0" borderId="34" xfId="0" applyFont="1" applyBorder="1" applyAlignment="1">
      <alignment horizontal="center" vertical="center" wrapText="1"/>
    </xf>
    <xf numFmtId="0" fontId="19" fillId="0" borderId="26" xfId="0" applyFont="1" applyBorder="1" applyAlignment="1" applyProtection="1">
      <alignment horizontal="center" vertical="center"/>
      <protection locked="0"/>
    </xf>
    <xf numFmtId="0" fontId="19" fillId="0" borderId="26" xfId="0" applyFont="1" applyBorder="1" applyAlignment="1" applyProtection="1">
      <alignment horizontal="center" vertical="center" wrapText="1"/>
      <protection locked="0"/>
    </xf>
    <xf numFmtId="1" fontId="19" fillId="0" borderId="34" xfId="0" applyNumberFormat="1" applyFont="1" applyBorder="1" applyAlignment="1" applyProtection="1">
      <alignment horizontal="center" vertical="center" wrapText="1"/>
      <protection locked="0"/>
    </xf>
    <xf numFmtId="0" fontId="18" fillId="11" borderId="37" xfId="0" applyFont="1" applyFill="1" applyBorder="1" applyAlignment="1" applyProtection="1">
      <alignment horizontal="center" vertical="center"/>
      <protection locked="0"/>
    </xf>
    <xf numFmtId="0" fontId="18" fillId="12" borderId="31" xfId="0" applyFont="1" applyFill="1" applyBorder="1" applyAlignment="1" applyProtection="1">
      <alignment horizontal="center" vertical="center"/>
      <protection locked="0"/>
    </xf>
    <xf numFmtId="0" fontId="18" fillId="12" borderId="31" xfId="0" applyFont="1" applyFill="1" applyBorder="1" applyAlignment="1" applyProtection="1">
      <alignment horizontal="center" vertical="center" wrapText="1"/>
      <protection locked="0"/>
    </xf>
    <xf numFmtId="0" fontId="18" fillId="12" borderId="31" xfId="1" applyNumberFormat="1" applyFont="1" applyFill="1" applyBorder="1" applyAlignment="1" applyProtection="1">
      <alignment horizontal="center" vertical="center" wrapText="1"/>
      <protection locked="0"/>
    </xf>
    <xf numFmtId="0" fontId="19" fillId="12" borderId="31" xfId="0" applyFont="1" applyFill="1" applyBorder="1" applyAlignment="1" applyProtection="1">
      <alignment horizontal="center" vertical="center" wrapText="1"/>
      <protection locked="0"/>
    </xf>
    <xf numFmtId="0" fontId="18" fillId="13" borderId="31" xfId="0" applyFont="1" applyFill="1" applyBorder="1" applyAlignment="1">
      <alignment horizontal="center" vertical="center" wrapText="1"/>
    </xf>
    <xf numFmtId="1" fontId="21" fillId="0" borderId="31" xfId="0" applyNumberFormat="1" applyFont="1" applyBorder="1" applyAlignment="1" applyProtection="1">
      <alignment horizontal="center" vertical="center" wrapText="1"/>
      <protection locked="0"/>
    </xf>
    <xf numFmtId="1" fontId="21" fillId="0" borderId="1" xfId="0" applyNumberFormat="1" applyFont="1" applyBorder="1" applyAlignment="1" applyProtection="1">
      <alignment horizontal="center" vertical="center" wrapText="1"/>
      <protection locked="0"/>
    </xf>
    <xf numFmtId="1" fontId="21" fillId="0" borderId="34" xfId="0" applyNumberFormat="1" applyFont="1" applyBorder="1" applyAlignment="1" applyProtection="1">
      <alignment horizontal="center" vertical="center" wrapText="1"/>
      <protection locked="0"/>
    </xf>
    <xf numFmtId="0" fontId="21" fillId="0" borderId="3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8" fillId="0" borderId="31" xfId="0" applyFont="1" applyBorder="1" applyAlignment="1">
      <alignment horizontal="center" vertical="center"/>
    </xf>
    <xf numFmtId="0" fontId="18" fillId="0" borderId="1" xfId="0" applyFont="1" applyBorder="1" applyAlignment="1">
      <alignment horizontal="center" vertical="center"/>
    </xf>
    <xf numFmtId="0" fontId="18" fillId="0" borderId="34" xfId="0" applyFont="1" applyBorder="1" applyAlignment="1">
      <alignment horizontal="center" vertical="center"/>
    </xf>
    <xf numFmtId="0" fontId="18" fillId="0" borderId="31" xfId="0" applyFont="1" applyBorder="1" applyAlignment="1">
      <alignment horizontal="center" vertical="center" wrapText="1"/>
    </xf>
    <xf numFmtId="0" fontId="18" fillId="14" borderId="34" xfId="0" applyFont="1" applyFill="1" applyBorder="1" applyAlignment="1">
      <alignment horizontal="center" vertical="center"/>
    </xf>
    <xf numFmtId="0" fontId="18" fillId="14" borderId="31" xfId="0"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4" borderId="34" xfId="0" applyFont="1" applyFill="1" applyBorder="1" applyAlignment="1">
      <alignment horizontal="center" vertical="center" wrapText="1"/>
    </xf>
    <xf numFmtId="0" fontId="19" fillId="13" borderId="22" xfId="0" applyFont="1" applyFill="1" applyBorder="1" applyAlignment="1" applyProtection="1">
      <alignment horizontal="center" vertical="top" wrapText="1"/>
      <protection locked="0"/>
    </xf>
    <xf numFmtId="0" fontId="19" fillId="13" borderId="15" xfId="0" applyFont="1" applyFill="1" applyBorder="1" applyAlignment="1" applyProtection="1">
      <alignment horizontal="center" vertical="top" wrapText="1"/>
      <protection locked="0"/>
    </xf>
    <xf numFmtId="0" fontId="19" fillId="13" borderId="26" xfId="0" applyFont="1" applyFill="1" applyBorder="1" applyAlignment="1" applyProtection="1">
      <alignment horizontal="center" vertical="top" wrapText="1"/>
      <protection locked="0"/>
    </xf>
    <xf numFmtId="0" fontId="19" fillId="13" borderId="22" xfId="0" applyFont="1" applyFill="1" applyBorder="1" applyAlignment="1" applyProtection="1">
      <alignment horizontal="center" vertical="center" wrapText="1"/>
      <protection locked="0"/>
    </xf>
    <xf numFmtId="0" fontId="19" fillId="13" borderId="15" xfId="0" applyFont="1" applyFill="1" applyBorder="1" applyAlignment="1" applyProtection="1">
      <alignment horizontal="center" vertical="center" wrapText="1"/>
      <protection locked="0"/>
    </xf>
    <xf numFmtId="0" fontId="19" fillId="13" borderId="26" xfId="0" applyFont="1" applyFill="1" applyBorder="1" applyAlignment="1" applyProtection="1">
      <alignment horizontal="center" vertical="center" wrapText="1"/>
      <protection locked="0"/>
    </xf>
    <xf numFmtId="0" fontId="18" fillId="14" borderId="5" xfId="0" applyFont="1" applyFill="1" applyBorder="1" applyAlignment="1">
      <alignment horizontal="center" vertical="center" wrapText="1"/>
    </xf>
    <xf numFmtId="0" fontId="18" fillId="0" borderId="5" xfId="0" applyFont="1" applyBorder="1" applyAlignment="1">
      <alignment horizontal="center" vertical="center"/>
    </xf>
    <xf numFmtId="0" fontId="5" fillId="15" borderId="1" xfId="0" applyFont="1" applyFill="1" applyBorder="1" applyAlignment="1" applyProtection="1">
      <alignment horizontal="center" vertical="center" wrapText="1"/>
      <protection locked="0"/>
    </xf>
    <xf numFmtId="0" fontId="5" fillId="15" borderId="1" xfId="0" applyFont="1" applyFill="1" applyBorder="1" applyAlignment="1">
      <alignment horizontal="center" vertical="center" wrapText="1"/>
    </xf>
    <xf numFmtId="0" fontId="18" fillId="14" borderId="36" xfId="0" applyFont="1" applyFill="1" applyBorder="1" applyAlignment="1">
      <alignment horizontal="center" vertical="center" wrapText="1"/>
    </xf>
    <xf numFmtId="14" fontId="19" fillId="0" borderId="22" xfId="0" applyNumberFormat="1" applyFont="1" applyBorder="1" applyAlignment="1" applyProtection="1">
      <alignment horizontal="center" vertical="center" wrapText="1"/>
      <protection locked="0"/>
    </xf>
    <xf numFmtId="14" fontId="19" fillId="0" borderId="15" xfId="0" applyNumberFormat="1"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8" fillId="14" borderId="5" xfId="0" applyFont="1" applyFill="1" applyBorder="1" applyAlignment="1">
      <alignment horizontal="center" vertical="center"/>
    </xf>
    <xf numFmtId="14" fontId="19" fillId="0" borderId="26" xfId="0" applyNumberFormat="1" applyFont="1" applyBorder="1" applyAlignment="1" applyProtection="1">
      <alignment horizontal="center" vertical="center" wrapText="1"/>
      <protection locked="0"/>
    </xf>
    <xf numFmtId="14" fontId="19" fillId="0" borderId="21" xfId="0" applyNumberFormat="1" applyFont="1" applyBorder="1" applyAlignment="1" applyProtection="1">
      <alignment horizontal="center" vertical="center" wrapText="1"/>
      <protection locked="0"/>
    </xf>
    <xf numFmtId="14" fontId="19" fillId="0" borderId="16" xfId="0" applyNumberFormat="1" applyFont="1" applyBorder="1" applyAlignment="1" applyProtection="1">
      <alignment horizontal="center" vertical="center" wrapText="1"/>
      <protection locked="0"/>
    </xf>
    <xf numFmtId="14" fontId="19" fillId="0" borderId="27" xfId="0" applyNumberFormat="1" applyFont="1" applyBorder="1" applyAlignment="1" applyProtection="1">
      <alignment horizontal="center" vertical="center" wrapText="1"/>
      <protection locked="0"/>
    </xf>
    <xf numFmtId="0" fontId="5" fillId="15" borderId="1" xfId="0" applyFont="1" applyFill="1" applyBorder="1" applyAlignment="1">
      <alignment horizontal="center" vertical="center"/>
    </xf>
    <xf numFmtId="0" fontId="25" fillId="0" borderId="36" xfId="0" applyFont="1" applyBorder="1" applyAlignment="1" applyProtection="1">
      <alignment horizontal="justify" vertical="center" wrapText="1"/>
      <protection locked="0"/>
    </xf>
    <xf numFmtId="0" fontId="25" fillId="0" borderId="15" xfId="0" applyFont="1" applyBorder="1" applyAlignment="1" applyProtection="1">
      <alignment horizontal="justify" vertical="center" wrapText="1"/>
      <protection locked="0"/>
    </xf>
    <xf numFmtId="0" fontId="25" fillId="0" borderId="31" xfId="0" applyFont="1" applyBorder="1" applyAlignment="1" applyProtection="1">
      <alignment horizontal="justify" vertical="center" wrapText="1"/>
      <protection locked="0"/>
    </xf>
    <xf numFmtId="0" fontId="5" fillId="15" borderId="1" xfId="0" applyFont="1" applyFill="1" applyBorder="1" applyAlignment="1">
      <alignment horizontal="center" vertical="center" textRotation="90" wrapText="1"/>
    </xf>
    <xf numFmtId="0" fontId="5" fillId="0" borderId="1" xfId="0" applyFont="1" applyBorder="1" applyAlignment="1">
      <alignment horizontal="center" vertical="center" wrapText="1"/>
    </xf>
    <xf numFmtId="0" fontId="5" fillId="0" borderId="32" xfId="0" applyFont="1" applyBorder="1" applyAlignment="1">
      <alignment horizontal="center" vertical="center" wrapText="1"/>
    </xf>
    <xf numFmtId="0" fontId="25" fillId="0" borderId="36" xfId="0" applyFont="1" applyFill="1" applyBorder="1" applyAlignment="1" applyProtection="1">
      <alignment horizontal="justify" vertical="center" wrapText="1"/>
      <protection locked="0"/>
    </xf>
    <xf numFmtId="0" fontId="25" fillId="0" borderId="15" xfId="0" applyFont="1" applyFill="1" applyBorder="1" applyAlignment="1" applyProtection="1">
      <alignment horizontal="justify" vertical="center" wrapText="1"/>
      <protection locked="0"/>
    </xf>
    <xf numFmtId="0" fontId="25" fillId="0" borderId="31" xfId="0" applyFont="1" applyFill="1" applyBorder="1" applyAlignment="1" applyProtection="1">
      <alignment horizontal="justify" vertical="center" wrapText="1"/>
      <protection locked="0"/>
    </xf>
  </cellXfs>
  <cellStyles count="3">
    <cellStyle name="Millares" xfId="1" builtinId="3"/>
    <cellStyle name="Normal" xfId="0" builtinId="0"/>
    <cellStyle name="Normal 2" xfId="2" xr:uid="{0CDE0134-0FAB-464F-A6A6-B2D9625A62BB}"/>
  </cellStyles>
  <dxfs count="83">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FFCE33"/>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FF9900"/>
        </patternFill>
      </fill>
    </dxf>
    <dxf>
      <font>
        <b/>
        <i val="0"/>
      </font>
      <fill>
        <patternFill>
          <bgColor rgb="FFFFCE33"/>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92D050"/>
        </patternFill>
      </fill>
    </dxf>
    <dxf>
      <font>
        <b/>
        <i val="0"/>
      </font>
      <fill>
        <patternFill>
          <bgColor rgb="FFFF990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C00000"/>
        </patternFill>
      </fill>
    </dxf>
    <dxf>
      <font>
        <b/>
        <i val="0"/>
      </font>
      <fill>
        <patternFill>
          <bgColor rgb="FFFF99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52924</xdr:colOff>
      <xdr:row>0</xdr:row>
      <xdr:rowOff>0</xdr:rowOff>
    </xdr:from>
    <xdr:to>
      <xdr:col>4</xdr:col>
      <xdr:colOff>4072863</xdr:colOff>
      <xdr:row>4</xdr:row>
      <xdr:rowOff>101628</xdr:rowOff>
    </xdr:to>
    <xdr:pic>
      <xdr:nvPicPr>
        <xdr:cNvPr id="2" name="Imagen 1">
          <a:extLst>
            <a:ext uri="{FF2B5EF4-FFF2-40B4-BE49-F238E27FC236}">
              <a16:creationId xmlns:a16="http://schemas.microsoft.com/office/drawing/2014/main" id="{14A713C3-FFEE-4B66-9BA8-D026FFC071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6074" y="0"/>
          <a:ext cx="5401064" cy="968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hernandez\Downloads\20250821_Matriz_Riesgos_GFC.xlsx" TargetMode="External"/><Relationship Id="rId1" Type="http://schemas.openxmlformats.org/officeDocument/2006/relationships/externalLinkPath" Target="file:///C:\Users\dhernandez\Downloads\20250821_Matriz_Riesgos_GF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sheetName val="PI"/>
      <sheetName val="CPU"/>
      <sheetName val="NOR"/>
      <sheetName val="CEN"/>
      <sheetName val="CON"/>
      <sheetName val="GTH"/>
      <sheetName val="GAD"/>
      <sheetName val="GFI"/>
      <sheetName val="GTI"/>
      <sheetName val="GJU"/>
      <sheetName val="CYE"/>
      <sheetName val="Control de Cambios"/>
      <sheetName val="Probabilidad-Impacto"/>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5">
          <cell r="B25" t="str">
            <v>Insignificante - 20%</v>
          </cell>
          <cell r="C25">
            <v>0.2</v>
          </cell>
        </row>
        <row r="26">
          <cell r="B26" t="str">
            <v>Menor - 40%</v>
          </cell>
          <cell r="C26">
            <v>0.4</v>
          </cell>
        </row>
        <row r="27">
          <cell r="B27" t="str">
            <v>Moderado - 60%</v>
          </cell>
          <cell r="C27">
            <v>0.6</v>
          </cell>
        </row>
        <row r="28">
          <cell r="B28" t="str">
            <v>Mayor - 80%</v>
          </cell>
          <cell r="C28">
            <v>0.8</v>
          </cell>
        </row>
        <row r="29">
          <cell r="B29" t="str">
            <v>Catastrófico - 100%</v>
          </cell>
          <cell r="C29">
            <v>1</v>
          </cell>
        </row>
        <row r="32">
          <cell r="B32">
            <v>0.4</v>
          </cell>
          <cell r="C32">
            <v>0.3</v>
          </cell>
          <cell r="D32">
            <v>0.3</v>
          </cell>
        </row>
        <row r="37">
          <cell r="I37">
            <v>11</v>
          </cell>
          <cell r="J37" t="str">
            <v>BAJO</v>
          </cell>
        </row>
        <row r="38">
          <cell r="I38">
            <v>12</v>
          </cell>
          <cell r="J38" t="str">
            <v>BAJO</v>
          </cell>
        </row>
        <row r="39">
          <cell r="I39">
            <v>21</v>
          </cell>
          <cell r="J39" t="str">
            <v>BAJO</v>
          </cell>
        </row>
        <row r="40">
          <cell r="I40">
            <v>41</v>
          </cell>
          <cell r="J40" t="str">
            <v>MODERADO</v>
          </cell>
        </row>
        <row r="41">
          <cell r="I41">
            <v>31</v>
          </cell>
          <cell r="J41" t="str">
            <v>MODERADO</v>
          </cell>
        </row>
        <row r="42">
          <cell r="I42">
            <v>42</v>
          </cell>
          <cell r="J42" t="str">
            <v>MODERADO</v>
          </cell>
        </row>
        <row r="43">
          <cell r="I43">
            <v>32</v>
          </cell>
          <cell r="J43" t="str">
            <v>MODERADO</v>
          </cell>
        </row>
        <row r="44">
          <cell r="I44">
            <v>22</v>
          </cell>
          <cell r="J44" t="str">
            <v>MODERADO</v>
          </cell>
        </row>
        <row r="45">
          <cell r="I45">
            <v>33</v>
          </cell>
          <cell r="J45" t="str">
            <v>MODERADO</v>
          </cell>
        </row>
        <row r="46">
          <cell r="I46">
            <v>23</v>
          </cell>
          <cell r="J46" t="str">
            <v>MODERADO</v>
          </cell>
        </row>
        <row r="47">
          <cell r="I47">
            <v>13</v>
          </cell>
          <cell r="J47" t="str">
            <v>MODERADO</v>
          </cell>
        </row>
        <row r="48">
          <cell r="I48">
            <v>51</v>
          </cell>
          <cell r="J48" t="str">
            <v>ALTO</v>
          </cell>
        </row>
        <row r="49">
          <cell r="I49">
            <v>52</v>
          </cell>
          <cell r="J49" t="str">
            <v>ALTO</v>
          </cell>
        </row>
        <row r="50">
          <cell r="I50">
            <v>53</v>
          </cell>
          <cell r="J50" t="str">
            <v>ALTO</v>
          </cell>
        </row>
        <row r="51">
          <cell r="I51">
            <v>54</v>
          </cell>
          <cell r="J51" t="str">
            <v>ALTO</v>
          </cell>
        </row>
        <row r="52">
          <cell r="I52">
            <v>43</v>
          </cell>
          <cell r="J52" t="str">
            <v>ALTO</v>
          </cell>
        </row>
        <row r="53">
          <cell r="I53">
            <v>44</v>
          </cell>
          <cell r="J53" t="str">
            <v>ALTO</v>
          </cell>
        </row>
        <row r="54">
          <cell r="I54">
            <v>34</v>
          </cell>
          <cell r="J54" t="str">
            <v>ALTO</v>
          </cell>
        </row>
        <row r="55">
          <cell r="I55">
            <v>24</v>
          </cell>
          <cell r="J55" t="str">
            <v>ALTO</v>
          </cell>
        </row>
        <row r="56">
          <cell r="I56">
            <v>14</v>
          </cell>
          <cell r="J56" t="str">
            <v>ALTO</v>
          </cell>
        </row>
        <row r="57">
          <cell r="I57">
            <v>15</v>
          </cell>
          <cell r="J57" t="str">
            <v>EXTREMO</v>
          </cell>
        </row>
        <row r="58">
          <cell r="I58">
            <v>25</v>
          </cell>
          <cell r="J58" t="str">
            <v>EXTREMO</v>
          </cell>
        </row>
        <row r="59">
          <cell r="I59">
            <v>35</v>
          </cell>
          <cell r="J59" t="str">
            <v>EXTREMO</v>
          </cell>
        </row>
        <row r="60">
          <cell r="I60">
            <v>45</v>
          </cell>
          <cell r="J60" t="str">
            <v>EXTREMO</v>
          </cell>
        </row>
        <row r="61">
          <cell r="I61">
            <v>55</v>
          </cell>
          <cell r="J61" t="str">
            <v>EXTREMO</v>
          </cell>
        </row>
        <row r="63">
          <cell r="C63" t="str">
            <v>Preventivo</v>
          </cell>
          <cell r="D63" t="str">
            <v>Automático</v>
          </cell>
          <cell r="E63" t="str">
            <v>SI</v>
          </cell>
          <cell r="G63" t="str">
            <v>Completa</v>
          </cell>
        </row>
        <row r="64">
          <cell r="C64" t="str">
            <v>Detectivo</v>
          </cell>
          <cell r="D64" t="str">
            <v>Manual</v>
          </cell>
          <cell r="E64" t="str">
            <v>NO</v>
          </cell>
          <cell r="G64" t="str">
            <v>Incompleta</v>
          </cell>
        </row>
        <row r="65">
          <cell r="C65" t="str">
            <v>Correctivo</v>
          </cell>
          <cell r="G65" t="str">
            <v>No existe</v>
          </cell>
        </row>
        <row r="73">
          <cell r="C73">
            <v>0.25</v>
          </cell>
          <cell r="D73">
            <v>0.25</v>
          </cell>
          <cell r="E73">
            <v>0.15</v>
          </cell>
          <cell r="G73">
            <v>0.1</v>
          </cell>
        </row>
        <row r="74">
          <cell r="C74">
            <v>0.15</v>
          </cell>
          <cell r="D74">
            <v>0.15</v>
          </cell>
          <cell r="E74">
            <v>0</v>
          </cell>
          <cell r="G74">
            <v>0.05</v>
          </cell>
        </row>
        <row r="75">
          <cell r="C75">
            <v>0.1</v>
          </cell>
          <cell r="G75">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8A3D-36AD-4A31-A241-A950900BE618}">
  <dimension ref="A1:CE40"/>
  <sheetViews>
    <sheetView tabSelected="1" topLeftCell="BR29" zoomScale="90" zoomScaleNormal="90" workbookViewId="0">
      <selection activeCell="CD25" sqref="CD25:CD28"/>
    </sheetView>
  </sheetViews>
  <sheetFormatPr baseColWidth="10" defaultColWidth="11.42578125" defaultRowHeight="14.45" customHeight="1" x14ac:dyDescent="0.25"/>
  <cols>
    <col min="1" max="1" width="3.28515625" style="63" bestFit="1" customWidth="1"/>
    <col min="2" max="2" width="31.42578125" style="63" bestFit="1" customWidth="1"/>
    <col min="3" max="3" width="22.7109375" style="63" customWidth="1"/>
    <col min="4" max="4" width="29" style="63" customWidth="1"/>
    <col min="5" max="5" width="16.42578125" style="63" customWidth="1"/>
    <col min="6" max="6" width="48.140625" style="63" customWidth="1"/>
    <col min="7" max="9" width="19" style="63" customWidth="1"/>
    <col min="10" max="10" width="21.7109375" style="63" customWidth="1"/>
    <col min="11" max="11" width="41.85546875" style="63" customWidth="1"/>
    <col min="12" max="12" width="71.85546875" style="63" customWidth="1"/>
    <col min="13" max="15" width="22.42578125" style="63" customWidth="1"/>
    <col min="16" max="37" width="16.42578125" style="63" hidden="1" customWidth="1"/>
    <col min="38" max="38" width="21.5703125" style="63" customWidth="1"/>
    <col min="39" max="39" width="37.85546875" style="63" customWidth="1"/>
    <col min="40" max="40" width="16.42578125" style="63" hidden="1" customWidth="1"/>
    <col min="41" max="41" width="15" style="63" customWidth="1"/>
    <col min="42" max="44" width="18.42578125" style="63" customWidth="1"/>
    <col min="45" max="45" width="27.28515625" style="63" hidden="1" customWidth="1"/>
    <col min="46" max="46" width="15.85546875" style="63" customWidth="1"/>
    <col min="47" max="47" width="71.7109375" style="63" customWidth="1"/>
    <col min="48" max="48" width="35.7109375" style="63" customWidth="1"/>
    <col min="49" max="49" width="46.42578125" style="63" customWidth="1"/>
    <col min="50" max="50" width="54.85546875" style="63" customWidth="1"/>
    <col min="51" max="51" width="26.140625" style="63" customWidth="1"/>
    <col min="52" max="52" width="19.42578125" style="63" customWidth="1"/>
    <col min="53" max="53" width="19.85546875" style="63" customWidth="1"/>
    <col min="54" max="54" width="16.140625" style="63" customWidth="1"/>
    <col min="55" max="55" width="17.140625" style="63" hidden="1" customWidth="1"/>
    <col min="56" max="57" width="13.140625" style="63" hidden="1" customWidth="1"/>
    <col min="58" max="58" width="14.85546875" style="63" customWidth="1"/>
    <col min="59" max="59" width="16.7109375" style="63" customWidth="1"/>
    <col min="60" max="61" width="14.85546875" style="63" customWidth="1"/>
    <col min="62" max="62" width="14.85546875" style="63" hidden="1" customWidth="1"/>
    <col min="63" max="63" width="14.85546875" style="63" customWidth="1"/>
    <col min="64" max="64" width="20.5703125" style="63" customWidth="1"/>
    <col min="65" max="65" width="47.7109375" style="63" customWidth="1"/>
    <col min="66" max="69" width="40.5703125" style="63" customWidth="1"/>
    <col min="70" max="70" width="6.85546875" style="63" customWidth="1"/>
    <col min="71" max="81" width="11.42578125" style="63"/>
    <col min="82" max="82" width="61.7109375" style="63" customWidth="1"/>
    <col min="83" max="83" width="57.42578125" style="63" customWidth="1"/>
    <col min="84" max="16384" width="11.42578125" style="63"/>
  </cols>
  <sheetData>
    <row r="1" spans="1:83" s="1" customFormat="1" ht="14.25" x14ac:dyDescent="0.2">
      <c r="B1" s="2"/>
      <c r="C1" s="3"/>
      <c r="D1" s="3"/>
      <c r="E1" s="3"/>
      <c r="F1" s="3"/>
    </row>
    <row r="2" spans="1:83" s="1" customFormat="1" ht="14.1" customHeight="1" x14ac:dyDescent="0.2"/>
    <row r="3" spans="1:83" s="1" customFormat="1" ht="13.5" customHeight="1" x14ac:dyDescent="0.2"/>
    <row r="4" spans="1:83" s="1" customFormat="1" ht="27.6" customHeight="1" x14ac:dyDescent="0.2"/>
    <row r="5" spans="1:83" s="1" customFormat="1" ht="27.6" customHeight="1" x14ac:dyDescent="0.2">
      <c r="B5" s="98" t="s">
        <v>0</v>
      </c>
      <c r="C5" s="98"/>
      <c r="D5" s="98"/>
      <c r="E5" s="98"/>
      <c r="F5" s="98"/>
      <c r="G5" s="98"/>
      <c r="H5" s="98"/>
    </row>
    <row r="6" spans="1:83" s="1" customFormat="1" ht="27.6" customHeight="1" x14ac:dyDescent="0.2">
      <c r="B6" s="4" t="s">
        <v>1</v>
      </c>
      <c r="C6" s="99" t="s">
        <v>2</v>
      </c>
      <c r="D6" s="99"/>
      <c r="E6" s="99"/>
      <c r="F6" s="99"/>
      <c r="G6" s="99"/>
      <c r="H6" s="99"/>
    </row>
    <row r="7" spans="1:83" s="1" customFormat="1" ht="27.6" customHeight="1" x14ac:dyDescent="0.2">
      <c r="B7" s="4" t="s">
        <v>3</v>
      </c>
      <c r="C7" s="99" t="s">
        <v>4</v>
      </c>
      <c r="D7" s="99"/>
      <c r="E7" s="99"/>
      <c r="F7" s="99"/>
      <c r="G7" s="99"/>
      <c r="H7" s="99"/>
    </row>
    <row r="8" spans="1:83" s="1" customFormat="1" ht="27.6" customHeight="1" x14ac:dyDescent="0.2">
      <c r="B8" s="4" t="s">
        <v>5</v>
      </c>
      <c r="C8" s="98" t="s">
        <v>6</v>
      </c>
      <c r="D8" s="98"/>
      <c r="E8" s="98" t="s">
        <v>7</v>
      </c>
      <c r="F8" s="98"/>
      <c r="G8" s="98" t="s">
        <v>8</v>
      </c>
      <c r="H8" s="98"/>
    </row>
    <row r="9" spans="1:83" s="1" customFormat="1" ht="27.6" customHeight="1" x14ac:dyDescent="0.2">
      <c r="B9" s="5" t="s">
        <v>9</v>
      </c>
      <c r="C9" s="89" t="s">
        <v>10</v>
      </c>
      <c r="D9" s="89"/>
      <c r="E9" s="89">
        <v>1</v>
      </c>
      <c r="F9" s="89"/>
      <c r="G9" s="89" t="s">
        <v>11</v>
      </c>
      <c r="H9" s="89"/>
    </row>
    <row r="10" spans="1:83" s="6" customFormat="1" ht="15.75" thickBot="1" x14ac:dyDescent="0.25">
      <c r="B10" s="7"/>
      <c r="C10" s="8"/>
      <c r="D10" s="8"/>
      <c r="E10" s="8"/>
      <c r="AO10" s="8"/>
      <c r="AV10" s="9"/>
      <c r="BC10" s="8"/>
      <c r="BD10" s="8"/>
      <c r="BE10" s="8"/>
      <c r="BL10" s="10"/>
      <c r="BM10" s="11"/>
    </row>
    <row r="11" spans="1:83" s="6" customFormat="1" ht="64.5" thickBot="1" x14ac:dyDescent="0.25">
      <c r="A11" s="12"/>
      <c r="B11" s="90" t="s">
        <v>12</v>
      </c>
      <c r="C11" s="91"/>
      <c r="D11" s="91"/>
      <c r="E11" s="91"/>
      <c r="F11" s="91"/>
      <c r="G11" s="91"/>
      <c r="H11" s="91"/>
      <c r="I11" s="91"/>
      <c r="J11" s="91"/>
      <c r="K11" s="91"/>
      <c r="L11" s="92"/>
      <c r="BC11" s="13"/>
    </row>
    <row r="12" spans="1:83" s="14" customFormat="1" ht="15.75" thickBot="1" x14ac:dyDescent="0.3">
      <c r="G12" s="15"/>
      <c r="H12" s="15"/>
      <c r="I12" s="15"/>
      <c r="J12" s="15"/>
    </row>
    <row r="13" spans="1:83" s="16" customFormat="1" ht="56.45" customHeight="1" thickBot="1" x14ac:dyDescent="0.3">
      <c r="A13" s="93" t="s">
        <v>13</v>
      </c>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L13" s="95" t="s">
        <v>14</v>
      </c>
      <c r="AM13" s="96"/>
      <c r="AN13" s="96"/>
      <c r="AO13" s="96"/>
      <c r="AP13" s="96"/>
      <c r="AQ13" s="96"/>
      <c r="AR13" s="96"/>
      <c r="AS13" s="96"/>
      <c r="AT13" s="97"/>
      <c r="AU13" s="113" t="s">
        <v>15</v>
      </c>
      <c r="AV13" s="113"/>
      <c r="AW13" s="113"/>
      <c r="AX13" s="113"/>
      <c r="AY13" s="113"/>
      <c r="AZ13" s="113"/>
      <c r="BA13" s="113"/>
      <c r="BB13" s="114"/>
      <c r="BC13" s="17"/>
      <c r="BD13" s="17"/>
      <c r="BE13" s="18"/>
      <c r="BF13" s="117" t="s">
        <v>16</v>
      </c>
      <c r="BG13" s="118"/>
      <c r="BH13" s="118"/>
      <c r="BI13" s="118"/>
      <c r="BJ13" s="118"/>
      <c r="BK13" s="118"/>
      <c r="BL13" s="119"/>
      <c r="BM13" s="123" t="s">
        <v>17</v>
      </c>
      <c r="BN13" s="124"/>
      <c r="BO13" s="124"/>
      <c r="BP13" s="124"/>
      <c r="BQ13" s="124"/>
      <c r="BR13" s="209" t="s">
        <v>183</v>
      </c>
      <c r="BS13" s="209"/>
      <c r="BT13" s="209"/>
      <c r="BU13" s="209"/>
      <c r="BV13" s="209"/>
      <c r="BW13" s="209"/>
      <c r="BX13" s="209"/>
      <c r="BY13" s="209"/>
      <c r="BZ13" s="209"/>
      <c r="CA13" s="209"/>
      <c r="CB13" s="209"/>
      <c r="CC13" s="209"/>
      <c r="CD13" s="209"/>
      <c r="CE13" s="209"/>
    </row>
    <row r="14" spans="1:83" s="16" customFormat="1" ht="78" customHeight="1" thickBot="1" x14ac:dyDescent="0.3">
      <c r="A14" s="20"/>
      <c r="B14" s="20"/>
      <c r="C14" s="20"/>
      <c r="D14" s="20"/>
      <c r="E14" s="20"/>
      <c r="F14" s="20"/>
      <c r="G14" s="20"/>
      <c r="H14" s="20"/>
      <c r="I14" s="20"/>
      <c r="J14" s="20"/>
      <c r="K14" s="20"/>
      <c r="L14" s="20"/>
      <c r="M14" s="127" t="s">
        <v>18</v>
      </c>
      <c r="N14" s="127"/>
      <c r="O14" s="127"/>
      <c r="P14" s="128" t="s">
        <v>19</v>
      </c>
      <c r="Q14" s="128"/>
      <c r="R14" s="128"/>
      <c r="S14" s="128"/>
      <c r="T14" s="128"/>
      <c r="U14" s="128"/>
      <c r="V14" s="128"/>
      <c r="W14" s="128"/>
      <c r="X14" s="128"/>
      <c r="Y14" s="128"/>
      <c r="Z14" s="128"/>
      <c r="AA14" s="128"/>
      <c r="AB14" s="128"/>
      <c r="AC14" s="128"/>
      <c r="AD14" s="128"/>
      <c r="AE14" s="128"/>
      <c r="AF14" s="128"/>
      <c r="AG14" s="128"/>
      <c r="AH14" s="128"/>
      <c r="AI14" s="128"/>
      <c r="AJ14" s="128"/>
      <c r="AK14" s="129"/>
      <c r="AL14" s="21"/>
      <c r="AM14" s="21"/>
      <c r="AN14" s="21"/>
      <c r="AO14" s="21"/>
      <c r="AP14" s="21"/>
      <c r="AQ14" s="19"/>
      <c r="AR14" s="19"/>
      <c r="AS14" s="21"/>
      <c r="AT14" s="21"/>
      <c r="AU14" s="115"/>
      <c r="AV14" s="115"/>
      <c r="AW14" s="115"/>
      <c r="AX14" s="115"/>
      <c r="AY14" s="115"/>
      <c r="AZ14" s="115"/>
      <c r="BA14" s="115"/>
      <c r="BB14" s="116"/>
      <c r="BC14" s="22"/>
      <c r="BD14" s="22"/>
      <c r="BE14" s="23"/>
      <c r="BF14" s="120"/>
      <c r="BG14" s="121"/>
      <c r="BH14" s="121"/>
      <c r="BI14" s="121"/>
      <c r="BJ14" s="121"/>
      <c r="BK14" s="121"/>
      <c r="BL14" s="122"/>
      <c r="BM14" s="125"/>
      <c r="BN14" s="126"/>
      <c r="BO14" s="126"/>
      <c r="BP14" s="126"/>
      <c r="BQ14" s="126"/>
      <c r="BR14" s="210" t="s">
        <v>175</v>
      </c>
      <c r="BS14" s="210"/>
      <c r="BT14" s="210"/>
      <c r="BU14" s="210" t="s">
        <v>176</v>
      </c>
      <c r="BV14" s="210"/>
      <c r="BW14" s="210"/>
      <c r="BX14" s="210" t="s">
        <v>177</v>
      </c>
      <c r="BY14" s="210"/>
      <c r="BZ14" s="210" t="s">
        <v>178</v>
      </c>
      <c r="CA14" s="210"/>
      <c r="CB14" s="210" t="s">
        <v>179</v>
      </c>
      <c r="CC14" s="210"/>
      <c r="CD14" s="222" t="s">
        <v>181</v>
      </c>
      <c r="CE14" s="222" t="s">
        <v>182</v>
      </c>
    </row>
    <row r="15" spans="1:83" s="37" customFormat="1" ht="93.6" customHeight="1" x14ac:dyDescent="0.2">
      <c r="A15" s="24" t="s">
        <v>20</v>
      </c>
      <c r="B15" s="25" t="s">
        <v>21</v>
      </c>
      <c r="C15" s="25" t="s">
        <v>22</v>
      </c>
      <c r="D15" s="25" t="s">
        <v>23</v>
      </c>
      <c r="E15" s="25" t="s">
        <v>24</v>
      </c>
      <c r="F15" s="25" t="s">
        <v>25</v>
      </c>
      <c r="G15" s="25" t="s">
        <v>26</v>
      </c>
      <c r="H15" s="25" t="s">
        <v>27</v>
      </c>
      <c r="I15" s="25" t="s">
        <v>28</v>
      </c>
      <c r="J15" s="25" t="s">
        <v>29</v>
      </c>
      <c r="K15" s="25" t="s">
        <v>30</v>
      </c>
      <c r="L15" s="25" t="s">
        <v>31</v>
      </c>
      <c r="M15" s="26" t="s">
        <v>32</v>
      </c>
      <c r="N15" s="27" t="s">
        <v>33</v>
      </c>
      <c r="O15" s="27" t="s">
        <v>34</v>
      </c>
      <c r="P15" s="28" t="s">
        <v>35</v>
      </c>
      <c r="Q15" s="28" t="s">
        <v>36</v>
      </c>
      <c r="R15" s="28" t="s">
        <v>37</v>
      </c>
      <c r="S15" s="28" t="s">
        <v>38</v>
      </c>
      <c r="T15" s="28" t="s">
        <v>39</v>
      </c>
      <c r="U15" s="28" t="s">
        <v>40</v>
      </c>
      <c r="V15" s="28" t="s">
        <v>41</v>
      </c>
      <c r="W15" s="28" t="s">
        <v>42</v>
      </c>
      <c r="X15" s="28" t="s">
        <v>43</v>
      </c>
      <c r="Y15" s="28" t="s">
        <v>44</v>
      </c>
      <c r="Z15" s="28" t="s">
        <v>45</v>
      </c>
      <c r="AA15" s="28" t="s">
        <v>46</v>
      </c>
      <c r="AB15" s="28" t="s">
        <v>47</v>
      </c>
      <c r="AC15" s="28" t="s">
        <v>48</v>
      </c>
      <c r="AD15" s="28" t="s">
        <v>49</v>
      </c>
      <c r="AE15" s="28" t="s">
        <v>50</v>
      </c>
      <c r="AF15" s="28" t="s">
        <v>51</v>
      </c>
      <c r="AG15" s="28" t="s">
        <v>52</v>
      </c>
      <c r="AH15" s="28" t="s">
        <v>53</v>
      </c>
      <c r="AI15" s="130" t="s">
        <v>54</v>
      </c>
      <c r="AJ15" s="131"/>
      <c r="AK15" s="132"/>
      <c r="AL15" s="29" t="s">
        <v>55</v>
      </c>
      <c r="AM15" s="29" t="s">
        <v>56</v>
      </c>
      <c r="AN15" s="29" t="s">
        <v>57</v>
      </c>
      <c r="AO15" s="133" t="s">
        <v>58</v>
      </c>
      <c r="AP15" s="133"/>
      <c r="AQ15" s="133" t="s">
        <v>59</v>
      </c>
      <c r="AR15" s="133"/>
      <c r="AS15" s="29" t="s">
        <v>60</v>
      </c>
      <c r="AT15" s="29" t="s">
        <v>61</v>
      </c>
      <c r="AU15" s="30" t="s">
        <v>62</v>
      </c>
      <c r="AV15" s="31" t="s">
        <v>63</v>
      </c>
      <c r="AW15" s="31" t="s">
        <v>64</v>
      </c>
      <c r="AX15" s="31" t="s">
        <v>65</v>
      </c>
      <c r="AY15" s="31" t="s">
        <v>66</v>
      </c>
      <c r="AZ15" s="31" t="s">
        <v>67</v>
      </c>
      <c r="BA15" s="31" t="s">
        <v>68</v>
      </c>
      <c r="BB15" s="31" t="s">
        <v>69</v>
      </c>
      <c r="BC15" s="32" t="s">
        <v>70</v>
      </c>
      <c r="BD15" s="32" t="s">
        <v>71</v>
      </c>
      <c r="BE15" s="33" t="s">
        <v>72</v>
      </c>
      <c r="BF15" s="134" t="s">
        <v>58</v>
      </c>
      <c r="BG15" s="135"/>
      <c r="BH15" s="135" t="s">
        <v>59</v>
      </c>
      <c r="BI15" s="135"/>
      <c r="BJ15" s="29" t="s">
        <v>73</v>
      </c>
      <c r="BK15" s="29" t="s">
        <v>74</v>
      </c>
      <c r="BL15" s="34" t="s">
        <v>75</v>
      </c>
      <c r="BM15" s="35" t="s">
        <v>76</v>
      </c>
      <c r="BN15" s="36" t="s">
        <v>77</v>
      </c>
      <c r="BO15" s="36" t="s">
        <v>78</v>
      </c>
      <c r="BP15" s="36" t="s">
        <v>79</v>
      </c>
      <c r="BQ15" s="81" t="s">
        <v>80</v>
      </c>
      <c r="BR15" s="226" t="s">
        <v>180</v>
      </c>
      <c r="BS15" s="222" t="s">
        <v>83</v>
      </c>
      <c r="BT15" s="222" t="s">
        <v>87</v>
      </c>
      <c r="BU15" s="226" t="s">
        <v>180</v>
      </c>
      <c r="BV15" s="222" t="s">
        <v>83</v>
      </c>
      <c r="BW15" s="222" t="s">
        <v>87</v>
      </c>
      <c r="BX15" s="222" t="s">
        <v>83</v>
      </c>
      <c r="BY15" s="222" t="s">
        <v>87</v>
      </c>
      <c r="BZ15" s="222" t="s">
        <v>83</v>
      </c>
      <c r="CA15" s="222" t="s">
        <v>87</v>
      </c>
      <c r="CB15" s="222" t="s">
        <v>83</v>
      </c>
      <c r="CC15" s="222" t="s">
        <v>87</v>
      </c>
      <c r="CD15" s="222"/>
      <c r="CE15" s="222"/>
    </row>
    <row r="16" spans="1:83" s="37" customFormat="1" ht="12.95" customHeight="1" thickBot="1" x14ac:dyDescent="0.25">
      <c r="A16" s="38"/>
      <c r="B16" s="39"/>
      <c r="C16" s="39"/>
      <c r="D16" s="39"/>
      <c r="E16" s="39"/>
      <c r="F16" s="39"/>
      <c r="G16" s="39"/>
      <c r="H16" s="39"/>
      <c r="I16" s="39"/>
      <c r="J16" s="39"/>
      <c r="K16" s="39"/>
      <c r="L16" s="39"/>
      <c r="M16" s="26"/>
      <c r="N16" s="27"/>
      <c r="O16" s="27"/>
      <c r="P16" s="28"/>
      <c r="Q16" s="28"/>
      <c r="R16" s="28"/>
      <c r="S16" s="28"/>
      <c r="T16" s="28"/>
      <c r="U16" s="28"/>
      <c r="V16" s="28"/>
      <c r="W16" s="28"/>
      <c r="X16" s="28"/>
      <c r="Y16" s="28"/>
      <c r="Z16" s="28"/>
      <c r="AA16" s="28"/>
      <c r="AB16" s="28"/>
      <c r="AC16" s="28"/>
      <c r="AD16" s="28"/>
      <c r="AE16" s="28"/>
      <c r="AF16" s="28"/>
      <c r="AG16" s="28"/>
      <c r="AH16" s="28"/>
      <c r="AI16" s="28"/>
      <c r="AJ16" s="28"/>
      <c r="AK16" s="28"/>
      <c r="AL16" s="40"/>
      <c r="AM16" s="40"/>
      <c r="AN16" s="40"/>
      <c r="AO16" s="41"/>
      <c r="AP16" s="42"/>
      <c r="AQ16" s="41"/>
      <c r="AR16" s="42"/>
      <c r="AS16" s="40"/>
      <c r="AT16" s="40"/>
      <c r="AU16" s="43"/>
      <c r="AV16" s="44"/>
      <c r="AW16" s="44"/>
      <c r="AX16" s="44"/>
      <c r="AY16" s="44"/>
      <c r="AZ16" s="44"/>
      <c r="BA16" s="44"/>
      <c r="BB16" s="44"/>
      <c r="BC16" s="32"/>
      <c r="BD16" s="32"/>
      <c r="BE16" s="33"/>
      <c r="BF16" s="45"/>
      <c r="BG16" s="46"/>
      <c r="BH16" s="47"/>
      <c r="BI16" s="46"/>
      <c r="BJ16" s="40"/>
      <c r="BK16" s="40"/>
      <c r="BL16" s="48"/>
      <c r="BM16" s="49"/>
      <c r="BN16" s="50"/>
      <c r="BO16" s="50"/>
      <c r="BP16" s="50"/>
      <c r="BQ16" s="82"/>
      <c r="BR16" s="226"/>
      <c r="BS16" s="222"/>
      <c r="BT16" s="222"/>
      <c r="BU16" s="226"/>
      <c r="BV16" s="222"/>
      <c r="BW16" s="222"/>
      <c r="BX16" s="222"/>
      <c r="BY16" s="222"/>
      <c r="BZ16" s="222"/>
      <c r="CA16" s="222"/>
      <c r="CB16" s="222"/>
      <c r="CC16" s="222"/>
      <c r="CD16" s="222"/>
      <c r="CE16" s="222"/>
    </row>
    <row r="17" spans="1:83" ht="94.5" customHeight="1" x14ac:dyDescent="0.25">
      <c r="A17" s="100">
        <v>1</v>
      </c>
      <c r="B17" s="103" t="s">
        <v>89</v>
      </c>
      <c r="C17" s="103" t="s">
        <v>90</v>
      </c>
      <c r="D17" s="107" t="s">
        <v>91</v>
      </c>
      <c r="E17" s="103" t="s">
        <v>92</v>
      </c>
      <c r="F17" s="110" t="s">
        <v>93</v>
      </c>
      <c r="G17" s="110" t="s">
        <v>94</v>
      </c>
      <c r="H17" s="136" t="s">
        <v>95</v>
      </c>
      <c r="I17" s="136" t="s">
        <v>96</v>
      </c>
      <c r="J17" s="136" t="s">
        <v>97</v>
      </c>
      <c r="K17" s="138" t="str">
        <f>CONCATENATE(H17," ",I17," ",J17)</f>
        <v>Posibilidad de recibir o solicitar cualquier dádiva o beneficio a nombre propio por omitir requerimientos formulados desde la CGN debido a intereses  de la entidad contable pública y su reporte de la Información requerida por los analistas</v>
      </c>
      <c r="L17" s="110" t="s">
        <v>98</v>
      </c>
      <c r="M17" s="110"/>
      <c r="N17" s="110"/>
      <c r="O17" s="110"/>
      <c r="P17" s="110" t="s">
        <v>99</v>
      </c>
      <c r="Q17" s="110" t="s">
        <v>99</v>
      </c>
      <c r="R17" s="110" t="s">
        <v>99</v>
      </c>
      <c r="S17" s="110" t="s">
        <v>99</v>
      </c>
      <c r="T17" s="110" t="s">
        <v>100</v>
      </c>
      <c r="U17" s="110" t="s">
        <v>99</v>
      </c>
      <c r="V17" s="110" t="s">
        <v>99</v>
      </c>
      <c r="W17" s="110" t="s">
        <v>99</v>
      </c>
      <c r="X17" s="110" t="s">
        <v>99</v>
      </c>
      <c r="Y17" s="110" t="s">
        <v>99</v>
      </c>
      <c r="Z17" s="110" t="s">
        <v>100</v>
      </c>
      <c r="AA17" s="110" t="s">
        <v>100</v>
      </c>
      <c r="AB17" s="110" t="s">
        <v>99</v>
      </c>
      <c r="AC17" s="110" t="s">
        <v>99</v>
      </c>
      <c r="AD17" s="110" t="s">
        <v>99</v>
      </c>
      <c r="AE17" s="110" t="s">
        <v>99</v>
      </c>
      <c r="AF17" s="110" t="s">
        <v>99</v>
      </c>
      <c r="AG17" s="110" t="s">
        <v>99</v>
      </c>
      <c r="AH17" s="110" t="s">
        <v>99</v>
      </c>
      <c r="AI17" s="158">
        <f>COUNTIF(P17:AH20,"Si")</f>
        <v>3</v>
      </c>
      <c r="AJ17" s="155">
        <f>IF((COUNTIF(O17:AH20,"Si"))&lt;=0,0,(IF((COUNTIF(O17:AH20,"Si"))&lt;=5,3,(IF(COUNTIF(O17:AH20,"Si")&lt;=11,4,5)))))</f>
        <v>3</v>
      </c>
      <c r="AK17" s="155" t="str">
        <f>IF((COUNTIF(O17:AH20,"Si"))&lt;=0,0,(IF((COUNTIF(O17:AH20,"Si"))&lt;=5,"MODERADO",(IF(COUNTIF(O17:AH20,"Si")&lt;=11,"ALTO","EXTREMO")))))</f>
        <v>MODERADO</v>
      </c>
      <c r="AL17" s="158"/>
      <c r="AM17" s="158" t="s">
        <v>101</v>
      </c>
      <c r="AN17" s="158">
        <f t="shared" ref="AN17" si="0">IF(AM17="Rara vez",1,(IF(AM17="Improbable",2,(IF(AM17="Posible",3,IF(AM17="Probable",4,IF(AM17="Seguro",5,"Revisar")))))))</f>
        <v>1</v>
      </c>
      <c r="AO17" s="145">
        <f t="shared" ref="AO17" si="1">IF(E17="Corrupción",AN17,IF(AL17&lt;=2,1,IF(AL17&lt;=24,2,IF(AL17&lt;=500,3,IF(AL17&lt;=5000,4,IF(AL17&gt;5000,5,"Revisar"))))))</f>
        <v>1</v>
      </c>
      <c r="AP17" s="145" t="str">
        <f t="shared" ref="AP17" si="2">IF(E17="Corrupción",(IF(AO17=1,"Rara Vez",IF(AO17=2,"Improbable",IF(AO17=3,"Posible",IF(AO17=4,"Probable",IF(AO17=5,"Seguro","Revisar")))))),IF(AO17=1,"Muy Baja",IF(AO17=2,"Baja",IF(AO17=3,"Media",IF(AO17=4,"Alta","Muy Alta")))))</f>
        <v>Rara Vez</v>
      </c>
      <c r="AQ17" s="145">
        <f>IF(E17="Corrupción",AJ17,(ROUND(((VLOOKUP(M17,[1]Datos!$B$25:$C$29,2,FALSE)*[1]Datos!$B$32)+(VLOOKUP(N17,[1]Datos!$B$25:$C$29,2,FALSE)*[1]Datos!$C$32)+(VLOOKUP(O17,[1]Datos!$B$25:$C$29,2,FALSE)*[1]Datos!$D$32))*5,0)))</f>
        <v>3</v>
      </c>
      <c r="AR17" s="148" t="str">
        <f>IF(AQ17=1,"Insignificante",IF(AQ17=2,"Menor",IF(AQ17=3,"Moderado",IF(AQ17=4,"Mayor","Catastrófico"))))</f>
        <v>Moderado</v>
      </c>
      <c r="AS17" s="150">
        <f>_xlfn.NUMBERVALUE(CONCATENATE(AO17,AQ17),"##")</f>
        <v>13</v>
      </c>
      <c r="AT17" s="152" t="str">
        <f>VLOOKUP(AS17,[1]Datos!$I$37:$J$61,2,FALSE)</f>
        <v>MODERADO</v>
      </c>
      <c r="AU17" s="201" t="s">
        <v>102</v>
      </c>
      <c r="AV17" s="204" t="s">
        <v>103</v>
      </c>
      <c r="AW17" s="204" t="s">
        <v>104</v>
      </c>
      <c r="AX17" s="168" t="s">
        <v>86</v>
      </c>
      <c r="AY17" s="168" t="s">
        <v>82</v>
      </c>
      <c r="AZ17" s="168" t="s">
        <v>83</v>
      </c>
      <c r="BA17" s="168" t="s">
        <v>105</v>
      </c>
      <c r="BB17" s="170" t="s">
        <v>84</v>
      </c>
      <c r="BC17" s="13">
        <f>IF(AX17=[1]Datos!$C$63,[1]Datos!$C$73,IF(AX17=[1]Datos!$C$64,[1]Datos!$C$74,IF(AX17=[1]Datos!$C$65,[1]Datos!$C$75,"Revisar")))+IF(AY17=[1]Datos!$D$63,[1]Datos!$D$73,IF(AY17=[1]Datos!$D$64,[1]Datos!$D$74,"Revisar"))+IF(AZ17=[1]Datos!$E$63,[1]Datos!$E$73,IF(AZ17=[1]Datos!$E$64,[1]Datos!$E$74,"Revisar"))+IF(BB17=[1]Datos!$G$63,[1]Datos!$G$73,IF(BB17=[1]Datos!$G$64,[1]Datos!$G$74,IF(BB17=[1]Datos!$G$65,[1]Datos!$G$75,"Revisar")))</f>
        <v>0.54999999999999993</v>
      </c>
      <c r="BD17" s="13">
        <f>IF(AX17=[1]Datos!$C$65,BC17,0)</f>
        <v>0</v>
      </c>
      <c r="BE17" s="13">
        <f>IF(OR(AX17=[1]Datos!$C$63,AX17=[1]Datos!$C$64),BC17,0)</f>
        <v>0.54999999999999993</v>
      </c>
      <c r="BF17" s="164">
        <f>IF(ROUND(AO17-SUM(BE17:BE20),0)&lt;=0,1,ROUND(AO17-SUM(BE17:BE20),0))</f>
        <v>1</v>
      </c>
      <c r="BG17" s="145" t="str">
        <f>IF(E17="Corrupción",(IF(BF17=1,"Rara Vez",IF(BF17=2,"Improbable",IF(BF17=3,"Posible",IF(BF17=4,"Probable","Seguro"))))),IF(BF17=1,"Muy Baja",IF(BF17=2,"Baja",IF(BF17=3,"Media",IF(BF17=4,"Alta","Muy Alta")))))</f>
        <v>Rara Vez</v>
      </c>
      <c r="BH17" s="164">
        <f>ROUND(AQ17-SUM(BD17:BD20),0)</f>
        <v>3</v>
      </c>
      <c r="BI17" s="164" t="str">
        <f>IF(BH17=1,"Insignificante",IF(BH17=2,"Menor",IF(BH17=3,"Moderado",IF(BH17=4,"Mayor","Catastrófico"))))</f>
        <v>Moderado</v>
      </c>
      <c r="BJ17" s="165">
        <f>_xlfn.NUMBERVALUE(CONCATENATE(BF17,BH17),"##")</f>
        <v>13</v>
      </c>
      <c r="BK17" s="198" t="str">
        <f>+VLOOKUP(BJ17,[1]Datos!$I$37:$J$65,2,FALSE)</f>
        <v>MODERADO</v>
      </c>
      <c r="BL17" s="182" t="s">
        <v>85</v>
      </c>
      <c r="BM17" s="170" t="s">
        <v>106</v>
      </c>
      <c r="BN17" s="170" t="s">
        <v>107</v>
      </c>
      <c r="BO17" s="212">
        <v>45870</v>
      </c>
      <c r="BP17" s="212">
        <v>46006</v>
      </c>
      <c r="BQ17" s="214" t="s">
        <v>108</v>
      </c>
      <c r="BR17" s="228"/>
      <c r="BS17" s="227" t="s">
        <v>185</v>
      </c>
      <c r="BT17" s="227"/>
      <c r="BU17" s="227"/>
      <c r="BV17" s="227" t="s">
        <v>185</v>
      </c>
      <c r="BW17" s="227"/>
      <c r="BX17" s="227" t="s">
        <v>185</v>
      </c>
      <c r="BY17" s="227"/>
      <c r="BZ17" s="227" t="s">
        <v>185</v>
      </c>
      <c r="CA17" s="227"/>
      <c r="CB17" s="227" t="s">
        <v>185</v>
      </c>
      <c r="CC17" s="227"/>
      <c r="CD17" s="223" t="s">
        <v>187</v>
      </c>
      <c r="CE17" s="223" t="s">
        <v>186</v>
      </c>
    </row>
    <row r="18" spans="1:83" ht="85.5" customHeight="1" x14ac:dyDescent="0.25">
      <c r="A18" s="101"/>
      <c r="B18" s="104"/>
      <c r="C18" s="104"/>
      <c r="D18" s="108"/>
      <c r="E18" s="104"/>
      <c r="F18" s="111"/>
      <c r="G18" s="111"/>
      <c r="H18" s="137"/>
      <c r="I18" s="137"/>
      <c r="J18" s="137"/>
      <c r="K18" s="139"/>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59"/>
      <c r="AJ18" s="156"/>
      <c r="AK18" s="156"/>
      <c r="AL18" s="159"/>
      <c r="AM18" s="159"/>
      <c r="AN18" s="159"/>
      <c r="AO18" s="146"/>
      <c r="AP18" s="146"/>
      <c r="AQ18" s="146"/>
      <c r="AR18" s="149"/>
      <c r="AS18" s="151"/>
      <c r="AT18" s="153"/>
      <c r="AU18" s="202"/>
      <c r="AV18" s="205"/>
      <c r="AW18" s="205"/>
      <c r="AX18" s="169"/>
      <c r="AY18" s="169"/>
      <c r="AZ18" s="169"/>
      <c r="BA18" s="169"/>
      <c r="BB18" s="171"/>
      <c r="BC18" s="60" t="e">
        <f>IF(AX18=[1]Datos!$C$63,[1]Datos!$C$73,IF(AX18=[1]Datos!$C$64,[1]Datos!$C$74,IF(AX18=[1]Datos!$C$65,[1]Datos!$C$75,"Revisar")))+IF(AY18=[1]Datos!$D$63,[1]Datos!$D$73,IF(AY18=[1]Datos!$D$64,[1]Datos!$D$74,"Revisar"))+IF(AZ18=[1]Datos!$E$63,[1]Datos!$E$73,IF(AZ18=[1]Datos!$E$64,[1]Datos!$E$74,"Revisar"))+IF(BB18=[1]Datos!$G$63,[1]Datos!$G$73,IF(BB18=[1]Datos!$G$64,[1]Datos!$G$74,IF(BB18=[1]Datos!$G$65,[1]Datos!$G$75,"Revisar")))</f>
        <v>#VALUE!</v>
      </c>
      <c r="BD18" s="60">
        <f>IF(AX18=[1]Datos!$C$65,BC18,0)</f>
        <v>0</v>
      </c>
      <c r="BE18" s="60">
        <f>IF(OR(AX18=[1]Datos!$C$63,AX18=[1]Datos!$C$64),BC18,0)</f>
        <v>0</v>
      </c>
      <c r="BF18" s="146"/>
      <c r="BG18" s="146"/>
      <c r="BH18" s="146"/>
      <c r="BI18" s="146"/>
      <c r="BJ18" s="166"/>
      <c r="BK18" s="199"/>
      <c r="BL18" s="104"/>
      <c r="BM18" s="171"/>
      <c r="BN18" s="171"/>
      <c r="BO18" s="213"/>
      <c r="BP18" s="213"/>
      <c r="BQ18" s="215"/>
      <c r="BR18" s="228"/>
      <c r="BS18" s="227"/>
      <c r="BT18" s="227"/>
      <c r="BU18" s="227"/>
      <c r="BV18" s="227"/>
      <c r="BW18" s="227"/>
      <c r="BX18" s="227"/>
      <c r="BY18" s="227"/>
      <c r="BZ18" s="227"/>
      <c r="CA18" s="227"/>
      <c r="CB18" s="227"/>
      <c r="CC18" s="227"/>
      <c r="CD18" s="224"/>
      <c r="CE18" s="224"/>
    </row>
    <row r="19" spans="1:83" ht="47.25" customHeight="1" x14ac:dyDescent="0.25">
      <c r="A19" s="101"/>
      <c r="B19" s="104"/>
      <c r="C19" s="104"/>
      <c r="D19" s="108"/>
      <c r="E19" s="104"/>
      <c r="F19" s="111"/>
      <c r="G19" s="111"/>
      <c r="H19" s="137"/>
      <c r="I19" s="137"/>
      <c r="J19" s="137"/>
      <c r="K19" s="139"/>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59"/>
      <c r="AJ19" s="156"/>
      <c r="AK19" s="156"/>
      <c r="AL19" s="159"/>
      <c r="AM19" s="159"/>
      <c r="AN19" s="159"/>
      <c r="AO19" s="146"/>
      <c r="AP19" s="146"/>
      <c r="AQ19" s="146"/>
      <c r="AR19" s="149"/>
      <c r="AS19" s="151"/>
      <c r="AT19" s="153"/>
      <c r="AU19" s="202"/>
      <c r="AV19" s="205"/>
      <c r="AW19" s="205"/>
      <c r="AX19" s="169"/>
      <c r="AY19" s="169"/>
      <c r="AZ19" s="169"/>
      <c r="BA19" s="169"/>
      <c r="BB19" s="171"/>
      <c r="BC19" s="60" t="e">
        <f>IF(AX19=[1]Datos!$C$63,[1]Datos!$C$73,IF(AX19=[1]Datos!$C$64,[1]Datos!$C$74,IF(AX19=[1]Datos!$C$65,[1]Datos!$C$75,"Revisar")))+IF(AY19=[1]Datos!$D$63,[1]Datos!$D$73,IF(AY19=[1]Datos!$D$64,[1]Datos!$D$74,"Revisar"))+IF(AZ19=[1]Datos!$E$63,[1]Datos!$E$73,IF(AZ19=[1]Datos!$E$64,[1]Datos!$E$74,"Revisar"))+IF(BB19=[1]Datos!$G$63,[1]Datos!$G$73,IF(BB19=[1]Datos!$G$64,[1]Datos!$G$74,IF(BB19=[1]Datos!$G$65,[1]Datos!$G$75,"Revisar")))</f>
        <v>#VALUE!</v>
      </c>
      <c r="BD19" s="60">
        <f>IF(AX19=[1]Datos!$C$65,BC19,0)</f>
        <v>0</v>
      </c>
      <c r="BE19" s="60">
        <f>IF(OR(AX19=[1]Datos!$C$63,AX19=[1]Datos!$C$64),BC19,0)</f>
        <v>0</v>
      </c>
      <c r="BF19" s="146"/>
      <c r="BG19" s="146"/>
      <c r="BH19" s="146"/>
      <c r="BI19" s="146"/>
      <c r="BJ19" s="166"/>
      <c r="BK19" s="199"/>
      <c r="BL19" s="104"/>
      <c r="BM19" s="171"/>
      <c r="BN19" s="171"/>
      <c r="BO19" s="213"/>
      <c r="BP19" s="213"/>
      <c r="BQ19" s="215"/>
      <c r="BR19" s="228"/>
      <c r="BS19" s="227"/>
      <c r="BT19" s="227"/>
      <c r="BU19" s="227"/>
      <c r="BV19" s="227"/>
      <c r="BW19" s="227"/>
      <c r="BX19" s="227"/>
      <c r="BY19" s="227"/>
      <c r="BZ19" s="227"/>
      <c r="CA19" s="227"/>
      <c r="CB19" s="227"/>
      <c r="CC19" s="227"/>
      <c r="CD19" s="224"/>
      <c r="CE19" s="224"/>
    </row>
    <row r="20" spans="1:83" ht="336" customHeight="1" thickBot="1" x14ac:dyDescent="0.3">
      <c r="A20" s="102"/>
      <c r="B20" s="105"/>
      <c r="C20" s="106"/>
      <c r="D20" s="109"/>
      <c r="E20" s="106"/>
      <c r="F20" s="112"/>
      <c r="G20" s="112"/>
      <c r="H20" s="137"/>
      <c r="I20" s="137"/>
      <c r="J20" s="137"/>
      <c r="K20" s="163"/>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60"/>
      <c r="AJ20" s="157"/>
      <c r="AK20" s="157"/>
      <c r="AL20" s="160"/>
      <c r="AM20" s="160"/>
      <c r="AN20" s="160"/>
      <c r="AO20" s="147"/>
      <c r="AP20" s="147"/>
      <c r="AQ20" s="147"/>
      <c r="AR20" s="149"/>
      <c r="AS20" s="151"/>
      <c r="AT20" s="154"/>
      <c r="AU20" s="202"/>
      <c r="AV20" s="205"/>
      <c r="AW20" s="205"/>
      <c r="AX20" s="169"/>
      <c r="AY20" s="169"/>
      <c r="AZ20" s="169"/>
      <c r="BA20" s="169"/>
      <c r="BB20" s="171"/>
      <c r="BC20" s="68" t="e">
        <f>IF(AX20=[1]Datos!$C$63,[1]Datos!$C$73,IF(AX20=[1]Datos!$C$64,[1]Datos!$C$74,IF(AX20=[1]Datos!$C$65,[1]Datos!$C$75,"Revisar")))+IF(AY20=[1]Datos!$D$63,[1]Datos!$D$73,IF(AY20=[1]Datos!$D$64,[1]Datos!$D$74,"Revisar"))+IF(AZ20=[1]Datos!$E$63,[1]Datos!$E$73,IF(AZ20=[1]Datos!$E$64,[1]Datos!$E$74,"Revisar"))+IF(BB20=[1]Datos!$G$63,[1]Datos!$G$73,IF(BB20=[1]Datos!$G$64,[1]Datos!$G$74,IF(BB20=[1]Datos!$G$65,[1]Datos!$G$75,"Revisar")))</f>
        <v>#VALUE!</v>
      </c>
      <c r="BD20" s="68">
        <f>IF(AX20=[1]Datos!$C$65,BC20,0)</f>
        <v>0</v>
      </c>
      <c r="BE20" s="68">
        <f>IF(OR(AX20=[1]Datos!$C$63,AX20=[1]Datos!$C$64),BC20,0)</f>
        <v>0</v>
      </c>
      <c r="BF20" s="147"/>
      <c r="BG20" s="147"/>
      <c r="BH20" s="147"/>
      <c r="BI20" s="147"/>
      <c r="BJ20" s="167"/>
      <c r="BK20" s="211"/>
      <c r="BL20" s="106"/>
      <c r="BM20" s="171"/>
      <c r="BN20" s="171"/>
      <c r="BO20" s="213"/>
      <c r="BP20" s="213"/>
      <c r="BQ20" s="216"/>
      <c r="BR20" s="228"/>
      <c r="BS20" s="227"/>
      <c r="BT20" s="227"/>
      <c r="BU20" s="227"/>
      <c r="BV20" s="227"/>
      <c r="BW20" s="227"/>
      <c r="BX20" s="227"/>
      <c r="BY20" s="227"/>
      <c r="BZ20" s="227"/>
      <c r="CA20" s="227"/>
      <c r="CB20" s="227"/>
      <c r="CC20" s="227"/>
      <c r="CD20" s="225"/>
      <c r="CE20" s="225"/>
    </row>
    <row r="21" spans="1:83" ht="81.75" customHeight="1" x14ac:dyDescent="0.25">
      <c r="A21" s="100">
        <v>2</v>
      </c>
      <c r="B21" s="141" t="s">
        <v>109</v>
      </c>
      <c r="C21" s="103" t="s">
        <v>110</v>
      </c>
      <c r="D21" s="107" t="s">
        <v>111</v>
      </c>
      <c r="E21" s="103" t="s">
        <v>92</v>
      </c>
      <c r="F21" s="110" t="s">
        <v>93</v>
      </c>
      <c r="G21" s="110" t="s">
        <v>94</v>
      </c>
      <c r="H21" s="136" t="s">
        <v>184</v>
      </c>
      <c r="I21" s="136" t="s">
        <v>112</v>
      </c>
      <c r="J21" s="136" t="s">
        <v>113</v>
      </c>
      <c r="K21" s="138" t="str">
        <f>CONCATENATE(H21," ",I21," ",J21)</f>
        <v xml:space="preserve">Posibilidad de incurrir en favorecimiento a un tercero, por medio de la selección o vinculación de personal a causa de un ajuste en los requisitos  </v>
      </c>
      <c r="L21" s="110" t="s">
        <v>98</v>
      </c>
      <c r="M21" s="110"/>
      <c r="N21" s="110"/>
      <c r="O21" s="110"/>
      <c r="P21" s="110" t="s">
        <v>100</v>
      </c>
      <c r="Q21" s="110" t="s">
        <v>99</v>
      </c>
      <c r="R21" s="110" t="s">
        <v>99</v>
      </c>
      <c r="S21" s="110" t="s">
        <v>99</v>
      </c>
      <c r="T21" s="110" t="s">
        <v>100</v>
      </c>
      <c r="U21" s="110" t="s">
        <v>99</v>
      </c>
      <c r="V21" s="110" t="s">
        <v>99</v>
      </c>
      <c r="W21" s="110" t="s">
        <v>99</v>
      </c>
      <c r="X21" s="110" t="s">
        <v>99</v>
      </c>
      <c r="Y21" s="110" t="s">
        <v>100</v>
      </c>
      <c r="Z21" s="110" t="s">
        <v>100</v>
      </c>
      <c r="AA21" s="110" t="s">
        <v>100</v>
      </c>
      <c r="AB21" s="110" t="s">
        <v>100</v>
      </c>
      <c r="AC21" s="110" t="s">
        <v>100</v>
      </c>
      <c r="AD21" s="110" t="s">
        <v>99</v>
      </c>
      <c r="AE21" s="110" t="s">
        <v>99</v>
      </c>
      <c r="AF21" s="110" t="s">
        <v>99</v>
      </c>
      <c r="AG21" s="110" t="s">
        <v>99</v>
      </c>
      <c r="AH21" s="110" t="s">
        <v>99</v>
      </c>
      <c r="AI21" s="158">
        <f>COUNTIF(P21:AH24,"Si")</f>
        <v>7</v>
      </c>
      <c r="AJ21" s="155">
        <f>IF((COUNTIF(O21:AH24,"Si"))&lt;=0,0,(IF((COUNTIF(O21:AH24,"Si"))&lt;=5,3,(IF(COUNTIF(O21:AH24,"Si")&lt;=11,4,5)))))</f>
        <v>4</v>
      </c>
      <c r="AK21" s="155" t="str">
        <f>IF((COUNTIF(O21:AH24,"Si"))&lt;=0,0,(IF((COUNTIF(O21:AH24,"Si"))&lt;=5,"MODERADO",(IF(COUNTIF(O21:AH24,"Si")&lt;=11,"ALTO","EXTREMO")))))</f>
        <v>ALTO</v>
      </c>
      <c r="AL21" s="158"/>
      <c r="AM21" s="158" t="s">
        <v>114</v>
      </c>
      <c r="AN21" s="158">
        <f t="shared" ref="AN21" si="3">IF(AM21="Rara vez",1,(IF(AM21="Improbable",2,(IF(AM21="Posible",3,IF(AM21="Probable",4,IF(AM21="Seguro",5,"Revisar")))))))</f>
        <v>2</v>
      </c>
      <c r="AO21" s="145">
        <f t="shared" ref="AO21" si="4">IF(E21="Corrupción",AN21,IF(AL21&lt;=2,1,IF(AL21&lt;=24,2,IF(AL21&lt;=500,3,IF(AL21&lt;=5000,4,IF(AL21&gt;5000,5,"Revisar"))))))</f>
        <v>2</v>
      </c>
      <c r="AP21" s="145" t="str">
        <f t="shared" ref="AP21" si="5">IF(E21="Corrupción",(IF(AO21=1,"Rara Vez",IF(AO21=2,"Improbable",IF(AO21=3,"Posible",IF(AO21=4,"Probable",IF(AO21=5,"Seguro","Revisar")))))),IF(AO21=1,"Muy Baja",IF(AO21=2,"Baja",IF(AO21=3,"Media",IF(AO21=4,"Alta","Muy Alta")))))</f>
        <v>Improbable</v>
      </c>
      <c r="AQ21" s="145">
        <f>IF(E21="Corrupción",AJ21,(ROUND(((VLOOKUP(M21,[1]Datos!$B$25:$C$29,2,FALSE)*[1]Datos!$B$32)+(VLOOKUP(N21,[1]Datos!$B$25:$C$29,2,FALSE)*[1]Datos!$C$32)+(VLOOKUP(O21,[1]Datos!$B$25:$C$29,2,FALSE)*[1]Datos!$D$32))*5,0)))</f>
        <v>4</v>
      </c>
      <c r="AR21" s="148" t="str">
        <f>IF(AQ21=1,"Insignificante",IF(AQ21=2,"Menor",IF(AQ21=3,"Moderado",IF(AQ21=4,"Mayor","Catastrófico"))))</f>
        <v>Mayor</v>
      </c>
      <c r="AS21" s="150">
        <f>_xlfn.NUMBERVALUE(CONCATENATE(AO21,AQ21),"##")</f>
        <v>24</v>
      </c>
      <c r="AT21" s="152" t="str">
        <f>VLOOKUP(AS21,[1]Datos!$I$37:$J$61,2,FALSE)</f>
        <v>ALTO</v>
      </c>
      <c r="AU21" s="201" t="s">
        <v>115</v>
      </c>
      <c r="AV21" s="204" t="s">
        <v>116</v>
      </c>
      <c r="AW21" s="204" t="s">
        <v>117</v>
      </c>
      <c r="AX21" s="168" t="s">
        <v>88</v>
      </c>
      <c r="AY21" s="168" t="s">
        <v>82</v>
      </c>
      <c r="AZ21" s="168" t="s">
        <v>83</v>
      </c>
      <c r="BA21" s="168" t="s">
        <v>105</v>
      </c>
      <c r="BB21" s="170" t="s">
        <v>84</v>
      </c>
      <c r="BC21" s="13">
        <f>IF(AX21=[1]Datos!$C$63,[1]Datos!$C$73,IF(AX21=[1]Datos!$C$64,[1]Datos!$C$74,IF(AX21=[1]Datos!$C$65,[1]Datos!$C$75,"Revisar")))+IF(AY21=[1]Datos!$D$63,[1]Datos!$D$73,IF(AY21=[1]Datos!$D$64,[1]Datos!$D$74,"Revisar"))+IF(AZ21=[1]Datos!$E$63,[1]Datos!$E$73,IF(AZ21=[1]Datos!$E$64,[1]Datos!$E$74,"Revisar"))+IF(BB21=[1]Datos!$G$63,[1]Datos!$G$73,IF(BB21=[1]Datos!$G$64,[1]Datos!$G$74,IF(BB21=[1]Datos!$G$65,[1]Datos!$G$75,"Revisar")))</f>
        <v>0.5</v>
      </c>
      <c r="BD21" s="13">
        <f>IF(AX21=[1]Datos!$C$65,BC21,0)</f>
        <v>0.5</v>
      </c>
      <c r="BE21" s="13">
        <f>IF(OR(AX21=[1]Datos!$C$63,AX21=[1]Datos!$C$64),BC21,0)</f>
        <v>0</v>
      </c>
      <c r="BF21" s="145">
        <f>IF(ROUND(AO21-SUM(BE21:BE24),0)&lt;=0,1,ROUND(AO21-SUM(BE21:BE24),0))</f>
        <v>2</v>
      </c>
      <c r="BG21" s="145" t="str">
        <f>IF(E21="Corrupción",(IF(BF21=1,"Rara Vez",IF(BF21=2,"Improbable",IF(BF21=3,"Posible",IF(BF21=4,"Probable","Seguro"))))),IF(BF21=1,"Muy Baja",IF(BF21=2,"Baja",IF(BF21=3,"Media",IF(BF21=4,"Alta","Muy Alta")))))</f>
        <v>Improbable</v>
      </c>
      <c r="BH21" s="145">
        <f>ROUND(AQ21-SUM(BD21:BD24),0)</f>
        <v>4</v>
      </c>
      <c r="BI21" s="145" t="str">
        <f>IF(BH21=1,"Insignificante",IF(BH21=2,"Menor",IF(BH21=3,"Moderado",IF(BH21=4,"Mayor","Catastrófico"))))</f>
        <v>Mayor</v>
      </c>
      <c r="BJ21" s="217">
        <f>_xlfn.NUMBERVALUE(CONCATENATE(BF21,BH21),"##")</f>
        <v>24</v>
      </c>
      <c r="BK21" s="207" t="str">
        <f>+VLOOKUP(BJ21,[1]Datos!$I$37:$J$65,2,FALSE)</f>
        <v>ALTO</v>
      </c>
      <c r="BL21" s="103"/>
      <c r="BM21" s="212" t="s">
        <v>118</v>
      </c>
      <c r="BN21" s="212" t="s">
        <v>116</v>
      </c>
      <c r="BO21" s="212">
        <v>45870</v>
      </c>
      <c r="BP21" s="212">
        <v>46022</v>
      </c>
      <c r="BQ21" s="219" t="s">
        <v>119</v>
      </c>
      <c r="BR21" s="228"/>
      <c r="BS21" s="227" t="s">
        <v>185</v>
      </c>
      <c r="BT21" s="227"/>
      <c r="BU21" s="227"/>
      <c r="BV21" s="227" t="s">
        <v>185</v>
      </c>
      <c r="BW21" s="227"/>
      <c r="BX21" s="227" t="s">
        <v>185</v>
      </c>
      <c r="BY21" s="227"/>
      <c r="BZ21" s="227" t="s">
        <v>185</v>
      </c>
      <c r="CA21" s="227"/>
      <c r="CB21" s="227" t="s">
        <v>185</v>
      </c>
      <c r="CC21" s="227"/>
      <c r="CD21" s="223" t="s">
        <v>188</v>
      </c>
      <c r="CE21" s="223" t="s">
        <v>189</v>
      </c>
    </row>
    <row r="22" spans="1:83" ht="99.75" customHeight="1" x14ac:dyDescent="0.25">
      <c r="A22" s="101"/>
      <c r="B22" s="142"/>
      <c r="C22" s="104"/>
      <c r="D22" s="108"/>
      <c r="E22" s="104"/>
      <c r="F22" s="111"/>
      <c r="G22" s="111"/>
      <c r="H22" s="137"/>
      <c r="I22" s="137"/>
      <c r="J22" s="137"/>
      <c r="K22" s="139"/>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59"/>
      <c r="AJ22" s="156"/>
      <c r="AK22" s="156"/>
      <c r="AL22" s="159"/>
      <c r="AM22" s="159"/>
      <c r="AN22" s="159"/>
      <c r="AO22" s="146"/>
      <c r="AP22" s="146"/>
      <c r="AQ22" s="146"/>
      <c r="AR22" s="149"/>
      <c r="AS22" s="151"/>
      <c r="AT22" s="153"/>
      <c r="AU22" s="202"/>
      <c r="AV22" s="205"/>
      <c r="AW22" s="205"/>
      <c r="AX22" s="169"/>
      <c r="AY22" s="169"/>
      <c r="AZ22" s="169"/>
      <c r="BA22" s="169"/>
      <c r="BB22" s="171"/>
      <c r="BC22" s="60" t="e">
        <f>IF(AX22=[1]Datos!$C$63,[1]Datos!$C$73,IF(AX22=[1]Datos!$C$64,[1]Datos!$C$74,IF(AX22=[1]Datos!$C$65,[1]Datos!$C$75,"Revisar")))+IF(AY22=[1]Datos!$D$63,[1]Datos!$D$73,IF(AY22=[1]Datos!$D$64,[1]Datos!$D$74,"Revisar"))+IF(AZ22=[1]Datos!$E$63,[1]Datos!$E$73,IF(AZ22=[1]Datos!$E$64,[1]Datos!$E$74,"Revisar"))+IF(BB22=[1]Datos!$G$63,[1]Datos!$G$73,IF(BB22=[1]Datos!$G$64,[1]Datos!$G$74,IF(BB22=[1]Datos!$G$65,[1]Datos!$G$75,"Revisar")))</f>
        <v>#VALUE!</v>
      </c>
      <c r="BD22" s="60">
        <f>IF(AX22=[1]Datos!$C$65,BC22,0)</f>
        <v>0</v>
      </c>
      <c r="BE22" s="60">
        <f>IF(OR(AX22=[1]Datos!$C$63,AX22=[1]Datos!$C$64),BC22,0)</f>
        <v>0</v>
      </c>
      <c r="BF22" s="146"/>
      <c r="BG22" s="146"/>
      <c r="BH22" s="146"/>
      <c r="BI22" s="146"/>
      <c r="BJ22" s="166"/>
      <c r="BK22" s="199"/>
      <c r="BL22" s="104"/>
      <c r="BM22" s="213"/>
      <c r="BN22" s="213"/>
      <c r="BO22" s="213"/>
      <c r="BP22" s="213"/>
      <c r="BQ22" s="220"/>
      <c r="BR22" s="228"/>
      <c r="BS22" s="227"/>
      <c r="BT22" s="227"/>
      <c r="BU22" s="227"/>
      <c r="BV22" s="227"/>
      <c r="BW22" s="227"/>
      <c r="BX22" s="227"/>
      <c r="BY22" s="227"/>
      <c r="BZ22" s="227"/>
      <c r="CA22" s="227"/>
      <c r="CB22" s="227"/>
      <c r="CC22" s="227"/>
      <c r="CD22" s="224"/>
      <c r="CE22" s="224"/>
    </row>
    <row r="23" spans="1:83" ht="48.75" customHeight="1" x14ac:dyDescent="0.25">
      <c r="A23" s="101"/>
      <c r="B23" s="142"/>
      <c r="C23" s="104"/>
      <c r="D23" s="108"/>
      <c r="E23" s="104"/>
      <c r="F23" s="111"/>
      <c r="G23" s="111"/>
      <c r="H23" s="137"/>
      <c r="I23" s="137"/>
      <c r="J23" s="137"/>
      <c r="K23" s="139"/>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59"/>
      <c r="AJ23" s="156"/>
      <c r="AK23" s="156"/>
      <c r="AL23" s="159"/>
      <c r="AM23" s="159"/>
      <c r="AN23" s="159"/>
      <c r="AO23" s="146"/>
      <c r="AP23" s="146"/>
      <c r="AQ23" s="146"/>
      <c r="AR23" s="149"/>
      <c r="AS23" s="151"/>
      <c r="AT23" s="153"/>
      <c r="AU23" s="202"/>
      <c r="AV23" s="205"/>
      <c r="AW23" s="205"/>
      <c r="AX23" s="169"/>
      <c r="AY23" s="169"/>
      <c r="AZ23" s="169"/>
      <c r="BA23" s="169"/>
      <c r="BB23" s="171"/>
      <c r="BC23" s="60" t="e">
        <f>IF(AX23=[1]Datos!$C$63,[1]Datos!$C$73,IF(AX23=[1]Datos!$C$64,[1]Datos!$C$74,IF(AX23=[1]Datos!$C$65,[1]Datos!$C$75,"Revisar")))+IF(AY23=[1]Datos!$D$63,[1]Datos!$D$73,IF(AY23=[1]Datos!$D$64,[1]Datos!$D$74,"Revisar"))+IF(AZ23=[1]Datos!$E$63,[1]Datos!$E$73,IF(AZ23=[1]Datos!$E$64,[1]Datos!$E$74,"Revisar"))+IF(BB23=[1]Datos!$G$63,[1]Datos!$G$73,IF(BB23=[1]Datos!$G$64,[1]Datos!$G$74,IF(BB23=[1]Datos!$G$65,[1]Datos!$G$75,"Revisar")))</f>
        <v>#VALUE!</v>
      </c>
      <c r="BD23" s="60">
        <f>IF(AX23=[1]Datos!$C$65,BC23,0)</f>
        <v>0</v>
      </c>
      <c r="BE23" s="60">
        <f>IF(OR(AX23=[1]Datos!$C$63,AX23=[1]Datos!$C$64),BC23,0)</f>
        <v>0</v>
      </c>
      <c r="BF23" s="146"/>
      <c r="BG23" s="146"/>
      <c r="BH23" s="146"/>
      <c r="BI23" s="146"/>
      <c r="BJ23" s="166"/>
      <c r="BK23" s="199"/>
      <c r="BL23" s="104"/>
      <c r="BM23" s="213"/>
      <c r="BN23" s="213"/>
      <c r="BO23" s="213"/>
      <c r="BP23" s="213"/>
      <c r="BQ23" s="220"/>
      <c r="BR23" s="228"/>
      <c r="BS23" s="227"/>
      <c r="BT23" s="227"/>
      <c r="BU23" s="227"/>
      <c r="BV23" s="227"/>
      <c r="BW23" s="227"/>
      <c r="BX23" s="227"/>
      <c r="BY23" s="227"/>
      <c r="BZ23" s="227"/>
      <c r="CA23" s="227"/>
      <c r="CB23" s="227"/>
      <c r="CC23" s="227"/>
      <c r="CD23" s="224"/>
      <c r="CE23" s="224"/>
    </row>
    <row r="24" spans="1:83" ht="165.75" customHeight="1" thickBot="1" x14ac:dyDescent="0.3">
      <c r="A24" s="140"/>
      <c r="B24" s="143"/>
      <c r="C24" s="105"/>
      <c r="D24" s="144"/>
      <c r="E24" s="105"/>
      <c r="F24" s="161"/>
      <c r="G24" s="161"/>
      <c r="H24" s="162"/>
      <c r="I24" s="162"/>
      <c r="J24" s="162"/>
      <c r="K24" s="163"/>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72"/>
      <c r="AJ24" s="179"/>
      <c r="AK24" s="179"/>
      <c r="AL24" s="172"/>
      <c r="AM24" s="172"/>
      <c r="AN24" s="172"/>
      <c r="AO24" s="173"/>
      <c r="AP24" s="173"/>
      <c r="AQ24" s="173"/>
      <c r="AR24" s="174"/>
      <c r="AS24" s="175"/>
      <c r="AT24" s="176"/>
      <c r="AU24" s="203"/>
      <c r="AV24" s="206"/>
      <c r="AW24" s="206"/>
      <c r="AX24" s="177"/>
      <c r="AY24" s="177"/>
      <c r="AZ24" s="177"/>
      <c r="BA24" s="177"/>
      <c r="BB24" s="178"/>
      <c r="BC24" s="66" t="e">
        <f>IF(AX24=[1]Datos!$C$63,[1]Datos!$C$73,IF(AX24=[1]Datos!$C$64,[1]Datos!$C$74,IF(AX24=[1]Datos!$C$65,[1]Datos!$C$75,"Revisar")))+IF(AY24=[1]Datos!$D$63,[1]Datos!$D$73,IF(AY24=[1]Datos!$D$64,[1]Datos!$D$74,"Revisar"))+IF(AZ24=[1]Datos!$E$63,[1]Datos!$E$73,IF(AZ24=[1]Datos!$E$64,[1]Datos!$E$74,"Revisar"))+IF(BB24=[1]Datos!$G$63,[1]Datos!$G$73,IF(BB24=[1]Datos!$G$64,[1]Datos!$G$74,IF(BB24=[1]Datos!$G$65,[1]Datos!$G$75,"Revisar")))</f>
        <v>#VALUE!</v>
      </c>
      <c r="BD24" s="66">
        <f>IF(AX24=[1]Datos!$C$65,BC24,0)</f>
        <v>0</v>
      </c>
      <c r="BE24" s="66">
        <f>IF(OR(AX24=[1]Datos!$C$63,AX24=[1]Datos!$C$64),BC24,0)</f>
        <v>0</v>
      </c>
      <c r="BF24" s="173"/>
      <c r="BG24" s="173"/>
      <c r="BH24" s="173"/>
      <c r="BI24" s="173"/>
      <c r="BJ24" s="197"/>
      <c r="BK24" s="200"/>
      <c r="BL24" s="105"/>
      <c r="BM24" s="218"/>
      <c r="BN24" s="218"/>
      <c r="BO24" s="218"/>
      <c r="BP24" s="218"/>
      <c r="BQ24" s="221"/>
      <c r="BR24" s="228"/>
      <c r="BS24" s="227"/>
      <c r="BT24" s="227"/>
      <c r="BU24" s="227"/>
      <c r="BV24" s="227"/>
      <c r="BW24" s="227"/>
      <c r="BX24" s="227"/>
      <c r="BY24" s="227"/>
      <c r="BZ24" s="227"/>
      <c r="CA24" s="227"/>
      <c r="CB24" s="227"/>
      <c r="CC24" s="227"/>
      <c r="CD24" s="225"/>
      <c r="CE24" s="225"/>
    </row>
    <row r="25" spans="1:83" ht="218.25" customHeight="1" x14ac:dyDescent="0.25">
      <c r="A25" s="180">
        <v>4</v>
      </c>
      <c r="B25" s="181" t="s">
        <v>122</v>
      </c>
      <c r="C25" s="182" t="s">
        <v>123</v>
      </c>
      <c r="D25" s="183" t="s">
        <v>120</v>
      </c>
      <c r="E25" s="182" t="s">
        <v>92</v>
      </c>
      <c r="F25" s="184" t="s">
        <v>93</v>
      </c>
      <c r="G25" s="184" t="s">
        <v>94</v>
      </c>
      <c r="H25" s="184" t="s">
        <v>124</v>
      </c>
      <c r="I25" s="184" t="s">
        <v>125</v>
      </c>
      <c r="J25" s="184" t="s">
        <v>126</v>
      </c>
      <c r="K25" s="185" t="str">
        <f>CONCATENATE(H25," ",I25," ",J25)</f>
        <v>Posibilidad de recibir o solicitar cualquier dádiva en la caja menor   por desviación de los recursos asignados, debido a intereses particulares y presiones de terceros</v>
      </c>
      <c r="L25" s="184" t="s">
        <v>98</v>
      </c>
      <c r="M25" s="184"/>
      <c r="N25" s="184"/>
      <c r="O25" s="184"/>
      <c r="P25" s="184" t="s">
        <v>100</v>
      </c>
      <c r="Q25" s="184" t="s">
        <v>100</v>
      </c>
      <c r="R25" s="184" t="s">
        <v>99</v>
      </c>
      <c r="S25" s="184" t="s">
        <v>99</v>
      </c>
      <c r="T25" s="184" t="s">
        <v>99</v>
      </c>
      <c r="U25" s="184" t="s">
        <v>100</v>
      </c>
      <c r="V25" s="184" t="s">
        <v>99</v>
      </c>
      <c r="W25" s="184" t="s">
        <v>99</v>
      </c>
      <c r="X25" s="184" t="s">
        <v>99</v>
      </c>
      <c r="Y25" s="184" t="s">
        <v>100</v>
      </c>
      <c r="Z25" s="184" t="s">
        <v>100</v>
      </c>
      <c r="AA25" s="184" t="s">
        <v>100</v>
      </c>
      <c r="AB25" s="184" t="s">
        <v>100</v>
      </c>
      <c r="AC25" s="184" t="s">
        <v>100</v>
      </c>
      <c r="AD25" s="184" t="s">
        <v>99</v>
      </c>
      <c r="AE25" s="184" t="s">
        <v>99</v>
      </c>
      <c r="AF25" s="184" t="s">
        <v>99</v>
      </c>
      <c r="AG25" s="184" t="s">
        <v>99</v>
      </c>
      <c r="AH25" s="184" t="s">
        <v>99</v>
      </c>
      <c r="AI25" s="189">
        <f>COUNTIF(P25:AH28,"Si")</f>
        <v>8</v>
      </c>
      <c r="AJ25" s="186">
        <f>IF((COUNTIF(O25:AH28,"Si"))&lt;=0,0,(IF((COUNTIF(O25:AH28,"Si"))&lt;=5,3,(IF(COUNTIF(O25:AH28,"Si")&lt;=11,4,5)))))</f>
        <v>4</v>
      </c>
      <c r="AK25" s="186" t="str">
        <f>IF((COUNTIF(O25:AH28,"Si"))&lt;=0,0,(IF((COUNTIF(O25:AH28,"Si"))&lt;=5,"MODERADO",(IF(COUNTIF(O25:AH28,"Si")&lt;=11,"ALTO","EXTREMO")))))</f>
        <v>ALTO</v>
      </c>
      <c r="AL25" s="189"/>
      <c r="AM25" s="192" t="s">
        <v>127</v>
      </c>
      <c r="AN25" s="192">
        <f t="shared" ref="AN25" si="6">IF(AM25="Rara vez",1,(IF(AM25="Improbable",2,(IF(AM25="Posible",3,IF(AM25="Probable",4,IF(AM25="Seguro",5,"Revisar")))))))</f>
        <v>3</v>
      </c>
      <c r="AO25" s="164">
        <f t="shared" ref="AO25" si="7">IF(E25="Corrupción",AN25,IF(AL25&lt;=2,1,IF(AL25&lt;=24,2,IF(AL25&lt;=500,3,IF(AL25&lt;=5000,4,IF(AL25&gt;5000,5,"Revisar"))))))</f>
        <v>3</v>
      </c>
      <c r="AP25" s="164" t="str">
        <f t="shared" ref="AP25" si="8">IF(E25="Corrupción",(IF(AO25=1,"Rara Vez",IF(AO25=2,"Improbable",IF(AO25=3,"Posible",IF(AO25=4,"Probable",IF(AO25=5,"Seguro","Revisar")))))),IF(AO25=1,"Muy Baja",IF(AO25=2,"Baja",IF(AO25=3,"Media",IF(AO25=4,"Alta","Muy Alta")))))</f>
        <v>Posible</v>
      </c>
      <c r="AQ25" s="164">
        <f>IF(E25="Corrupción",AJ25,(ROUND(((VLOOKUP(M25,[1]Datos!$B$25:$C$29,2,FALSE)*[1]Datos!$B$32)+(VLOOKUP(N25,[1]Datos!$B$25:$C$29,2,FALSE)*[1]Datos!$C$32)+(VLOOKUP(O25,[1]Datos!$B$25:$C$29,2,FALSE)*[1]Datos!$D$32))*5,0)))</f>
        <v>4</v>
      </c>
      <c r="AR25" s="164" t="str">
        <f>IF(AQ25=1,"Insignificante",IF(AQ25=2,"Menor",IF(AQ25=3,"Moderado",IF(AQ25=4,"Mayor","Catastrófico"))))</f>
        <v>Mayor</v>
      </c>
      <c r="AS25" s="193">
        <f>_xlfn.NUMBERVALUE(CONCATENATE(AO25,AQ25),"##")</f>
        <v>34</v>
      </c>
      <c r="AT25" s="196" t="str">
        <f>VLOOKUP(AS25,[1]Datos!$I$37:$J$61,2,FALSE)</f>
        <v>ALTO</v>
      </c>
      <c r="AU25" s="201" t="s">
        <v>128</v>
      </c>
      <c r="AV25" s="204" t="s">
        <v>129</v>
      </c>
      <c r="AW25" s="204" t="s">
        <v>130</v>
      </c>
      <c r="AX25" s="168" t="s">
        <v>86</v>
      </c>
      <c r="AY25" s="168" t="s">
        <v>82</v>
      </c>
      <c r="AZ25" s="168" t="s">
        <v>83</v>
      </c>
      <c r="BA25" s="168" t="s">
        <v>105</v>
      </c>
      <c r="BB25" s="170" t="s">
        <v>84</v>
      </c>
      <c r="BC25" s="77">
        <f>IF(AX25=[1]Datos!$C$63,[1]Datos!$C$73,IF(AX25=[1]Datos!$C$64,[1]Datos!$C$74,IF(AX25=[1]Datos!$C$65,[1]Datos!$C$75,"Revisar")))+IF(AY25=[1]Datos!$D$63,[1]Datos!$D$73,IF(AY25=[1]Datos!$D$64,[1]Datos!$D$74,"Revisar"))+IF(AZ25=[1]Datos!$E$63,[1]Datos!$E$73,IF(AZ25=[1]Datos!$E$64,[1]Datos!$E$74,"Revisar"))+IF(BB25=[1]Datos!$G$63,[1]Datos!$G$73,IF(BB25=[1]Datos!$G$64,[1]Datos!$G$74,IF(BB25=[1]Datos!$G$65,[1]Datos!$G$75,"Revisar")))</f>
        <v>0.54999999999999993</v>
      </c>
      <c r="BD25" s="77">
        <f>IF(AX25=[1]Datos!$C$65,BC25,0)</f>
        <v>0</v>
      </c>
      <c r="BE25" s="77">
        <f>IF(OR(AX25=[1]Datos!$C$63,AX25=[1]Datos!$C$64),BC25,0)</f>
        <v>0.54999999999999993</v>
      </c>
      <c r="BF25" s="164">
        <f>IF(ROUND(AO25-SUM(BE25:BE28),0)&lt;=0,1,ROUND(AO25-SUM(BE25:BE28),0))</f>
        <v>2</v>
      </c>
      <c r="BG25" s="164" t="str">
        <f>IF(E25="Corrupción",(IF(BF25=1,"Rara Vez",IF(BF25=2,"Improbable",IF(BF25=3,"Posible",IF(BF25=4,"Probable","Seguro"))))),IF(BF25=1,"Muy Baja",IF(BF25=2,"Baja",IF(BF25=3,"Media",IF(BF25=4,"Alta","Muy Alta")))))</f>
        <v>Improbable</v>
      </c>
      <c r="BH25" s="164">
        <f>ROUND(AQ25-SUM(BD25:BD28),0)</f>
        <v>4</v>
      </c>
      <c r="BI25" s="164" t="str">
        <f>IF(BH25=1,"Insignificante",IF(BH25=2,"Menor",IF(BH25=3,"Moderado",IF(BH25=4,"Mayor","Catastrófico"))))</f>
        <v>Mayor</v>
      </c>
      <c r="BJ25" s="165">
        <f>_xlfn.NUMBERVALUE(CONCATENATE(BF25,BH25),"##")</f>
        <v>24</v>
      </c>
      <c r="BK25" s="198" t="str">
        <f>+VLOOKUP(BJ25,[1]Datos!$I$37:$J$65,2,FALSE)</f>
        <v>ALTO</v>
      </c>
      <c r="BL25" s="182" t="s">
        <v>85</v>
      </c>
      <c r="BM25" s="78" t="s">
        <v>131</v>
      </c>
      <c r="BN25" s="71" t="s">
        <v>132</v>
      </c>
      <c r="BO25" s="75">
        <v>45873</v>
      </c>
      <c r="BP25" s="75">
        <v>45912</v>
      </c>
      <c r="BQ25" s="85" t="s">
        <v>133</v>
      </c>
      <c r="BR25" s="228"/>
      <c r="BS25" s="227" t="s">
        <v>185</v>
      </c>
      <c r="BT25" s="227"/>
      <c r="BU25" s="227"/>
      <c r="BV25" s="227" t="s">
        <v>185</v>
      </c>
      <c r="BW25" s="227"/>
      <c r="BX25" s="227" t="s">
        <v>185</v>
      </c>
      <c r="BY25" s="227"/>
      <c r="BZ25" s="227" t="s">
        <v>185</v>
      </c>
      <c r="CA25" s="227"/>
      <c r="CB25" s="227" t="s">
        <v>185</v>
      </c>
      <c r="CC25" s="227"/>
      <c r="CD25" s="229" t="s">
        <v>190</v>
      </c>
      <c r="CE25" s="223" t="s">
        <v>191</v>
      </c>
    </row>
    <row r="26" spans="1:83" ht="88.5" customHeight="1" x14ac:dyDescent="0.25">
      <c r="A26" s="101"/>
      <c r="B26" s="142"/>
      <c r="C26" s="104"/>
      <c r="D26" s="108"/>
      <c r="E26" s="104"/>
      <c r="F26" s="111"/>
      <c r="G26" s="111"/>
      <c r="H26" s="111"/>
      <c r="I26" s="111"/>
      <c r="J26" s="111"/>
      <c r="K26" s="139"/>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90"/>
      <c r="AJ26" s="187"/>
      <c r="AK26" s="187"/>
      <c r="AL26" s="190"/>
      <c r="AM26" s="159"/>
      <c r="AN26" s="159"/>
      <c r="AO26" s="146"/>
      <c r="AP26" s="146"/>
      <c r="AQ26" s="146"/>
      <c r="AR26" s="146"/>
      <c r="AS26" s="194"/>
      <c r="AT26" s="153"/>
      <c r="AU26" s="202"/>
      <c r="AV26" s="205"/>
      <c r="AW26" s="205"/>
      <c r="AX26" s="169"/>
      <c r="AY26" s="169"/>
      <c r="AZ26" s="169"/>
      <c r="BA26" s="169"/>
      <c r="BB26" s="171"/>
      <c r="BC26" s="76" t="e">
        <f>IF(AX26=[1]Datos!$C$63,[1]Datos!$C$73,IF(AX26=[1]Datos!$C$64,[1]Datos!$C$74,IF(AX26=[1]Datos!$C$65,[1]Datos!$C$75,"Revisar")))+IF(AY26=[1]Datos!$D$63,[1]Datos!$D$73,IF(AY26=[1]Datos!$D$64,[1]Datos!$D$74,"Revisar"))+IF(AZ26=[1]Datos!$E$63,[1]Datos!$E$73,IF(AZ26=[1]Datos!$E$64,[1]Datos!$E$74,"Revisar"))+IF(BB26=[1]Datos!$G$63,[1]Datos!$G$73,IF(BB26=[1]Datos!$G$64,[1]Datos!$G$74,IF(BB26=[1]Datos!$G$65,[1]Datos!$G$75,"Revisar")))</f>
        <v>#VALUE!</v>
      </c>
      <c r="BD26" s="76">
        <f>IF(AX26=[1]Datos!$C$65,BC26,0)</f>
        <v>0</v>
      </c>
      <c r="BE26" s="76">
        <f>IF(OR(AX26=[1]Datos!$C$63,AX26=[1]Datos!$C$64),BC26,0)</f>
        <v>0</v>
      </c>
      <c r="BF26" s="146"/>
      <c r="BG26" s="146"/>
      <c r="BH26" s="146"/>
      <c r="BI26" s="146"/>
      <c r="BJ26" s="166"/>
      <c r="BK26" s="199"/>
      <c r="BL26" s="104"/>
      <c r="BM26" s="61" t="s">
        <v>134</v>
      </c>
      <c r="BN26" s="56" t="s">
        <v>135</v>
      </c>
      <c r="BO26" s="62">
        <v>45873</v>
      </c>
      <c r="BP26" s="62">
        <v>45989</v>
      </c>
      <c r="BQ26" s="84" t="s">
        <v>136</v>
      </c>
      <c r="BR26" s="228"/>
      <c r="BS26" s="227"/>
      <c r="BT26" s="227"/>
      <c r="BU26" s="227"/>
      <c r="BV26" s="227"/>
      <c r="BW26" s="227"/>
      <c r="BX26" s="227"/>
      <c r="BY26" s="227"/>
      <c r="BZ26" s="227"/>
      <c r="CA26" s="227"/>
      <c r="CB26" s="227"/>
      <c r="CC26" s="227"/>
      <c r="CD26" s="230"/>
      <c r="CE26" s="224"/>
    </row>
    <row r="27" spans="1:83" ht="41.25" customHeight="1" x14ac:dyDescent="0.25">
      <c r="A27" s="101"/>
      <c r="B27" s="142"/>
      <c r="C27" s="104"/>
      <c r="D27" s="108"/>
      <c r="E27" s="104"/>
      <c r="F27" s="111"/>
      <c r="G27" s="111"/>
      <c r="H27" s="111"/>
      <c r="I27" s="111"/>
      <c r="J27" s="111"/>
      <c r="K27" s="139"/>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90"/>
      <c r="AJ27" s="187"/>
      <c r="AK27" s="187"/>
      <c r="AL27" s="190"/>
      <c r="AM27" s="159"/>
      <c r="AN27" s="159"/>
      <c r="AO27" s="146"/>
      <c r="AP27" s="146"/>
      <c r="AQ27" s="146"/>
      <c r="AR27" s="146"/>
      <c r="AS27" s="194"/>
      <c r="AT27" s="153"/>
      <c r="AU27" s="202"/>
      <c r="AV27" s="205"/>
      <c r="AW27" s="205"/>
      <c r="AX27" s="169"/>
      <c r="AY27" s="169"/>
      <c r="AZ27" s="169"/>
      <c r="BA27" s="169"/>
      <c r="BB27" s="171"/>
      <c r="BC27" s="79" t="e">
        <f>IF(AX27=[1]Datos!$C$63,[1]Datos!$C$73,IF(AX27=[1]Datos!$C$64,[1]Datos!$C$74,IF(AX27=[1]Datos!$C$65,[1]Datos!$C$75,"Revisar")))+IF(AY27=[1]Datos!$D$63,[1]Datos!$D$73,IF(AY27=[1]Datos!$D$64,[1]Datos!$D$74,"Revisar"))+IF(AZ27=[1]Datos!$E$63,[1]Datos!$E$73,IF(AZ27=[1]Datos!$E$64,[1]Datos!$E$74,"Revisar"))+IF(BB27=[1]Datos!$G$63,[1]Datos!$G$73,IF(BB27=[1]Datos!$G$64,[1]Datos!$G$74,IF(BB27=[1]Datos!$G$65,[1]Datos!$G$75,"Revisar")))</f>
        <v>#VALUE!</v>
      </c>
      <c r="BD27" s="79">
        <f>IF(AX27=[1]Datos!$C$65,BC27,0)</f>
        <v>0</v>
      </c>
      <c r="BE27" s="79">
        <f>IF(OR(AX27=[1]Datos!$C$63,AX27=[1]Datos!$C$64),BC27,0)</f>
        <v>0</v>
      </c>
      <c r="BF27" s="146"/>
      <c r="BG27" s="146"/>
      <c r="BH27" s="146"/>
      <c r="BI27" s="146"/>
      <c r="BJ27" s="166"/>
      <c r="BK27" s="199"/>
      <c r="BL27" s="104"/>
      <c r="BM27" s="80"/>
      <c r="BN27" s="80"/>
      <c r="BO27" s="80"/>
      <c r="BP27" s="80"/>
      <c r="BQ27" s="86"/>
      <c r="BR27" s="228"/>
      <c r="BS27" s="227"/>
      <c r="BT27" s="227"/>
      <c r="BU27" s="227"/>
      <c r="BV27" s="227"/>
      <c r="BW27" s="227"/>
      <c r="BX27" s="227"/>
      <c r="BY27" s="227"/>
      <c r="BZ27" s="227"/>
      <c r="CA27" s="227"/>
      <c r="CB27" s="227"/>
      <c r="CC27" s="227"/>
      <c r="CD27" s="230"/>
      <c r="CE27" s="224"/>
    </row>
    <row r="28" spans="1:83" ht="18.75" customHeight="1" thickBot="1" x14ac:dyDescent="0.3">
      <c r="A28" s="140"/>
      <c r="B28" s="143"/>
      <c r="C28" s="105"/>
      <c r="D28" s="144"/>
      <c r="E28" s="105"/>
      <c r="F28" s="161"/>
      <c r="G28" s="161"/>
      <c r="H28" s="161"/>
      <c r="I28" s="161"/>
      <c r="J28" s="161"/>
      <c r="K28" s="163"/>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91"/>
      <c r="AJ28" s="188"/>
      <c r="AK28" s="188"/>
      <c r="AL28" s="191"/>
      <c r="AM28" s="172"/>
      <c r="AN28" s="172"/>
      <c r="AO28" s="173"/>
      <c r="AP28" s="173"/>
      <c r="AQ28" s="173"/>
      <c r="AR28" s="173"/>
      <c r="AS28" s="195"/>
      <c r="AT28" s="176"/>
      <c r="AU28" s="203"/>
      <c r="AV28" s="206"/>
      <c r="AW28" s="206"/>
      <c r="AX28" s="177"/>
      <c r="AY28" s="177"/>
      <c r="AZ28" s="177"/>
      <c r="BA28" s="177"/>
      <c r="BB28" s="178"/>
      <c r="BC28" s="66" t="e">
        <f>IF(AX28=[1]Datos!$C$63,[1]Datos!$C$73,IF(AX28=[1]Datos!$C$64,[1]Datos!$C$74,IF(AX28=[1]Datos!$C$65,[1]Datos!$C$75,"Revisar")))+IF(AY28=[1]Datos!$D$63,[1]Datos!$D$73,IF(AY28=[1]Datos!$D$64,[1]Datos!$D$74,"Revisar"))+IF(AZ28=[1]Datos!$E$63,[1]Datos!$E$73,IF(AZ28=[1]Datos!$E$64,[1]Datos!$E$74,"Revisar"))+IF(BB28=[1]Datos!$G$63,[1]Datos!$G$73,IF(BB28=[1]Datos!$G$64,[1]Datos!$G$74,IF(BB28=[1]Datos!$G$65,[1]Datos!$G$75,"Revisar")))</f>
        <v>#VALUE!</v>
      </c>
      <c r="BD28" s="66">
        <f>IF(AX28=[1]Datos!$C$65,BC28,0)</f>
        <v>0</v>
      </c>
      <c r="BE28" s="66">
        <f>IF(OR(AX28=[1]Datos!$C$63,AX28=[1]Datos!$C$64),BC28,0)</f>
        <v>0</v>
      </c>
      <c r="BF28" s="173"/>
      <c r="BG28" s="173"/>
      <c r="BH28" s="173"/>
      <c r="BI28" s="173"/>
      <c r="BJ28" s="197"/>
      <c r="BK28" s="200"/>
      <c r="BL28" s="105"/>
      <c r="BM28" s="67"/>
      <c r="BN28" s="67"/>
      <c r="BO28" s="67"/>
      <c r="BP28" s="67"/>
      <c r="BQ28" s="87"/>
      <c r="BR28" s="228"/>
      <c r="BS28" s="227"/>
      <c r="BT28" s="227"/>
      <c r="BU28" s="227"/>
      <c r="BV28" s="227"/>
      <c r="BW28" s="227"/>
      <c r="BX28" s="227"/>
      <c r="BY28" s="227"/>
      <c r="BZ28" s="227"/>
      <c r="CA28" s="227"/>
      <c r="CB28" s="227"/>
      <c r="CC28" s="227"/>
      <c r="CD28" s="231"/>
      <c r="CE28" s="225"/>
    </row>
    <row r="29" spans="1:83" ht="190.5" customHeight="1" x14ac:dyDescent="0.25">
      <c r="A29" s="100">
        <v>5</v>
      </c>
      <c r="B29" s="141" t="s">
        <v>137</v>
      </c>
      <c r="C29" s="103" t="s">
        <v>138</v>
      </c>
      <c r="D29" s="107" t="s">
        <v>139</v>
      </c>
      <c r="E29" s="103" t="s">
        <v>92</v>
      </c>
      <c r="F29" s="110" t="s">
        <v>93</v>
      </c>
      <c r="G29" s="110" t="s">
        <v>94</v>
      </c>
      <c r="H29" s="136" t="s">
        <v>140</v>
      </c>
      <c r="I29" s="136" t="s">
        <v>141</v>
      </c>
      <c r="J29" s="136" t="s">
        <v>142</v>
      </c>
      <c r="K29" s="138" t="str">
        <f>CONCATENATE(H29," ",I29," ",J29)</f>
        <v>Posibilidad de recibir o solicitar dadivas o beneficios a nombre propio o de terceros para favorecer intereses particulares por la utilización inapropiada de la información de la entidad debido a la no suscripción de los acuerdos de confidencialidad y de la aceptación formal de las políticas de seguridad, que controlen el acceso a la información conforme a las funciones y responsabilidades del personal</v>
      </c>
      <c r="L29" s="110" t="s">
        <v>98</v>
      </c>
      <c r="M29" s="110"/>
      <c r="N29" s="110"/>
      <c r="O29" s="110"/>
      <c r="P29" s="110" t="s">
        <v>99</v>
      </c>
      <c r="Q29" s="110" t="s">
        <v>100</v>
      </c>
      <c r="R29" s="110" t="s">
        <v>99</v>
      </c>
      <c r="S29" s="110" t="s">
        <v>99</v>
      </c>
      <c r="T29" s="110" t="s">
        <v>100</v>
      </c>
      <c r="U29" s="110" t="s">
        <v>99</v>
      </c>
      <c r="V29" s="110" t="s">
        <v>99</v>
      </c>
      <c r="W29" s="110" t="s">
        <v>99</v>
      </c>
      <c r="X29" s="110" t="s">
        <v>99</v>
      </c>
      <c r="Y29" s="110" t="s">
        <v>100</v>
      </c>
      <c r="Z29" s="110" t="s">
        <v>99</v>
      </c>
      <c r="AA29" s="110" t="s">
        <v>100</v>
      </c>
      <c r="AB29" s="110" t="s">
        <v>99</v>
      </c>
      <c r="AC29" s="110" t="s">
        <v>99</v>
      </c>
      <c r="AD29" s="110" t="s">
        <v>100</v>
      </c>
      <c r="AE29" s="110" t="s">
        <v>99</v>
      </c>
      <c r="AF29" s="110" t="s">
        <v>99</v>
      </c>
      <c r="AG29" s="110" t="s">
        <v>99</v>
      </c>
      <c r="AH29" s="110" t="s">
        <v>99</v>
      </c>
      <c r="AI29" s="158">
        <f>COUNTIF(P29:AH32,"Si")</f>
        <v>5</v>
      </c>
      <c r="AJ29" s="155">
        <f>IF((COUNTIF(O29:AH32,"Si"))&lt;=0,0,(IF((COUNTIF(O29:AH32,"Si"))&lt;=5,3,(IF(COUNTIF(O29:AH32,"Si")&lt;=11,4,5)))))</f>
        <v>3</v>
      </c>
      <c r="AK29" s="155" t="str">
        <f>IF((COUNTIF(O29:AH32,"Si"))&lt;=0,0,(IF((COUNTIF(O29:AH32,"Si"))&lt;=5,"MODERADO",(IF(COUNTIF(O29:AH32,"Si")&lt;=11,"ALTO","EXTREMO")))))</f>
        <v>MODERADO</v>
      </c>
      <c r="AL29" s="158"/>
      <c r="AM29" s="158" t="s">
        <v>114</v>
      </c>
      <c r="AN29" s="158">
        <f t="shared" ref="AN29" si="9">IF(AM29="Rara vez",1,(IF(AM29="Improbable",2,(IF(AM29="Posible",3,IF(AM29="Probable",4,IF(AM29="Seguro",5,"Revisar")))))))</f>
        <v>2</v>
      </c>
      <c r="AO29" s="145">
        <f t="shared" ref="AO29" si="10">IF(E29="Corrupción",AN29,IF(AL29&lt;=2,1,IF(AL29&lt;=24,2,IF(AL29&lt;=500,3,IF(AL29&lt;=5000,4,IF(AL29&gt;5000,5,"Revisar"))))))</f>
        <v>2</v>
      </c>
      <c r="AP29" s="145" t="str">
        <f t="shared" ref="AP29" si="11">IF(E29="Corrupción",(IF(AO29=1,"Rara Vez",IF(AO29=2,"Improbable",IF(AO29=3,"Posible",IF(AO29=4,"Probable",IF(AO29=5,"Seguro","Revisar")))))),IF(AO29=1,"Muy Baja",IF(AO29=2,"Baja",IF(AO29=3,"Media",IF(AO29=4,"Alta","Muy Alta")))))</f>
        <v>Improbable</v>
      </c>
      <c r="AQ29" s="145">
        <f>IF(E29="Corrupción",AJ29,(ROUND(((VLOOKUP(M29,[1]Datos!$B$25:$C$29,2,FALSE)*[1]Datos!$B$32)+(VLOOKUP(N29,[1]Datos!$B$25:$C$29,2,FALSE)*[1]Datos!$C$32)+(VLOOKUP(O29,[1]Datos!$B$25:$C$29,2,FALSE)*[1]Datos!$D$32))*5,0)))</f>
        <v>3</v>
      </c>
      <c r="AR29" s="148" t="str">
        <f>IF(AQ29=1,"Insignificante",IF(AQ29=2,"Menor",IF(AQ29=3,"Moderado",IF(AQ29=4,"Mayor","Catastrófico"))))</f>
        <v>Moderado</v>
      </c>
      <c r="AS29" s="150">
        <f>_xlfn.NUMBERVALUE(CONCATENATE(AO29,AQ29),"##")</f>
        <v>23</v>
      </c>
      <c r="AT29" s="152" t="str">
        <f>VLOOKUP(AS29,[1]Datos!$I$37:$J$61,2,FALSE)</f>
        <v>MODERADO</v>
      </c>
      <c r="AU29" s="52" t="s">
        <v>143</v>
      </c>
      <c r="AV29" s="53" t="s">
        <v>144</v>
      </c>
      <c r="AW29" s="53" t="s">
        <v>145</v>
      </c>
      <c r="AX29" s="54" t="s">
        <v>81</v>
      </c>
      <c r="AY29" s="54" t="s">
        <v>82</v>
      </c>
      <c r="AZ29" s="54" t="s">
        <v>83</v>
      </c>
      <c r="BA29" s="54" t="s">
        <v>146</v>
      </c>
      <c r="BB29" s="51" t="s">
        <v>84</v>
      </c>
      <c r="BC29" s="13">
        <f>IF(AX29=[1]Datos!$C$63,[1]Datos!$C$73,IF(AX29=[1]Datos!$C$64,[1]Datos!$C$74,IF(AX29=[1]Datos!$C$65,[1]Datos!$C$75,"Revisar")))+IF(AY29=[1]Datos!$D$63,[1]Datos!$D$73,IF(AY29=[1]Datos!$D$64,[1]Datos!$D$74,"Revisar"))+IF(AZ29=[1]Datos!$E$63,[1]Datos!$E$73,IF(AZ29=[1]Datos!$E$64,[1]Datos!$E$74,"Revisar"))+IF(BB29=[1]Datos!$G$63,[1]Datos!$G$73,IF(BB29=[1]Datos!$G$64,[1]Datos!$G$74,IF(BB29=[1]Datos!$G$65,[1]Datos!$G$75,"Revisar")))</f>
        <v>0.65</v>
      </c>
      <c r="BD29" s="13">
        <f>IF(AX29=[1]Datos!$C$65,BC29,0)</f>
        <v>0</v>
      </c>
      <c r="BE29" s="13">
        <f>IF(OR(AX29=[1]Datos!$C$63,AX29=[1]Datos!$C$64),BC29,0)</f>
        <v>0.65</v>
      </c>
      <c r="BF29" s="164">
        <f>IF(ROUND(AO29-SUM(BE29:BE32),0)&lt;=0,1,ROUND(AO29-SUM(BE29:BE32),0))</f>
        <v>1</v>
      </c>
      <c r="BG29" s="145" t="str">
        <f>IF(E29="Corrupción",(IF(BF29=1,"Rara Vez",IF(BF29=2,"Improbable",IF(BF29=3,"Posible",IF(BF29=4,"Probable","Seguro"))))),IF(BF29=1,"Muy Baja",IF(BF29=2,"Baja",IF(BF29=3,"Media",IF(BF29=4,"Alta","Muy Alta")))))</f>
        <v>Rara Vez</v>
      </c>
      <c r="BH29" s="164">
        <f>ROUND(AQ29-SUM(BD29:BD32),0)</f>
        <v>3</v>
      </c>
      <c r="BI29" s="164" t="str">
        <f>IF(BH29=1,"Insignificante",IF(BH29=2,"Menor",IF(BH29=3,"Moderado",IF(BH29=4,"Mayor","Catastrófico"))))</f>
        <v>Moderado</v>
      </c>
      <c r="BJ29" s="165">
        <f>_xlfn.NUMBERVALUE(CONCATENATE(BF29,BH29),"##")</f>
        <v>13</v>
      </c>
      <c r="BK29" s="198" t="str">
        <f>+VLOOKUP(BJ29,[1]Datos!$I$37:$J$65,2,FALSE)</f>
        <v>MODERADO</v>
      </c>
      <c r="BL29" s="182" t="s">
        <v>85</v>
      </c>
      <c r="BM29" s="55" t="s">
        <v>147</v>
      </c>
      <c r="BN29" s="51" t="s">
        <v>148</v>
      </c>
      <c r="BO29" s="74">
        <v>45762</v>
      </c>
      <c r="BP29" s="74">
        <v>45989</v>
      </c>
      <c r="BQ29" s="83" t="s">
        <v>149</v>
      </c>
      <c r="BR29" s="228"/>
      <c r="BS29" s="227" t="s">
        <v>185</v>
      </c>
      <c r="BT29" s="227"/>
      <c r="BU29" s="227"/>
      <c r="BV29" s="227" t="s">
        <v>185</v>
      </c>
      <c r="BW29" s="227"/>
      <c r="BX29" s="227" t="s">
        <v>185</v>
      </c>
      <c r="BY29" s="227"/>
      <c r="BZ29" s="227" t="s">
        <v>185</v>
      </c>
      <c r="CA29" s="227"/>
      <c r="CB29" s="227" t="s">
        <v>185</v>
      </c>
      <c r="CC29" s="227"/>
      <c r="CD29" s="229" t="s">
        <v>192</v>
      </c>
      <c r="CE29" s="229" t="s">
        <v>193</v>
      </c>
    </row>
    <row r="30" spans="1:83" ht="114.75" customHeight="1" x14ac:dyDescent="0.25">
      <c r="A30" s="101"/>
      <c r="B30" s="142"/>
      <c r="C30" s="104"/>
      <c r="D30" s="108"/>
      <c r="E30" s="104"/>
      <c r="F30" s="111"/>
      <c r="G30" s="111"/>
      <c r="H30" s="137"/>
      <c r="I30" s="137"/>
      <c r="J30" s="137"/>
      <c r="K30" s="139"/>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59"/>
      <c r="AJ30" s="156"/>
      <c r="AK30" s="156"/>
      <c r="AL30" s="159"/>
      <c r="AM30" s="159"/>
      <c r="AN30" s="159"/>
      <c r="AO30" s="146"/>
      <c r="AP30" s="146"/>
      <c r="AQ30" s="146"/>
      <c r="AR30" s="149"/>
      <c r="AS30" s="151"/>
      <c r="AT30" s="153"/>
      <c r="AU30" s="57" t="s">
        <v>150</v>
      </c>
      <c r="AV30" s="58" t="s">
        <v>144</v>
      </c>
      <c r="AW30" s="58" t="s">
        <v>151</v>
      </c>
      <c r="AX30" s="59" t="s">
        <v>81</v>
      </c>
      <c r="AY30" s="59" t="s">
        <v>82</v>
      </c>
      <c r="AZ30" s="59" t="s">
        <v>83</v>
      </c>
      <c r="BA30" s="59" t="s">
        <v>152</v>
      </c>
      <c r="BB30" s="56" t="s">
        <v>84</v>
      </c>
      <c r="BC30" s="60">
        <f>IF(AX30=[1]Datos!$C$63,[1]Datos!$C$73,IF(AX30=[1]Datos!$C$64,[1]Datos!$C$74,IF(AX30=[1]Datos!$C$65,[1]Datos!$C$75,"Revisar")))+IF(AY30=[1]Datos!$D$63,[1]Datos!$D$73,IF(AY30=[1]Datos!$D$64,[1]Datos!$D$74,"Revisar"))+IF(AZ30=[1]Datos!$E$63,[1]Datos!$E$73,IF(AZ30=[1]Datos!$E$64,[1]Datos!$E$74,"Revisar"))+IF(BB30=[1]Datos!$G$63,[1]Datos!$G$73,IF(BB30=[1]Datos!$G$64,[1]Datos!$G$74,IF(BB30=[1]Datos!$G$65,[1]Datos!$G$75,"Revisar")))</f>
        <v>0.65</v>
      </c>
      <c r="BD30" s="60">
        <f>IF(AX30=[1]Datos!$C$65,BC30,0)</f>
        <v>0</v>
      </c>
      <c r="BE30" s="60">
        <f>IF(OR(AX30=[1]Datos!$C$63,AX30=[1]Datos!$C$64),BC30,0)</f>
        <v>0.65</v>
      </c>
      <c r="BF30" s="146"/>
      <c r="BG30" s="146"/>
      <c r="BH30" s="146"/>
      <c r="BI30" s="146"/>
      <c r="BJ30" s="166"/>
      <c r="BK30" s="199"/>
      <c r="BL30" s="104"/>
      <c r="BM30" s="61"/>
      <c r="BN30" s="56"/>
      <c r="BO30" s="56"/>
      <c r="BP30" s="56"/>
      <c r="BQ30" s="84"/>
      <c r="BR30" s="228"/>
      <c r="BS30" s="227"/>
      <c r="BT30" s="227"/>
      <c r="BU30" s="227"/>
      <c r="BV30" s="227"/>
      <c r="BW30" s="227"/>
      <c r="BX30" s="227"/>
      <c r="BY30" s="227"/>
      <c r="BZ30" s="227"/>
      <c r="CA30" s="227"/>
      <c r="CB30" s="227"/>
      <c r="CC30" s="227"/>
      <c r="CD30" s="230"/>
      <c r="CE30" s="230"/>
    </row>
    <row r="31" spans="1:83" ht="118.5" customHeight="1" x14ac:dyDescent="0.25">
      <c r="A31" s="101"/>
      <c r="B31" s="142"/>
      <c r="C31" s="104"/>
      <c r="D31" s="108"/>
      <c r="E31" s="104"/>
      <c r="F31" s="111"/>
      <c r="G31" s="111"/>
      <c r="H31" s="137"/>
      <c r="I31" s="137"/>
      <c r="J31" s="137"/>
      <c r="K31" s="139"/>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59"/>
      <c r="AJ31" s="156"/>
      <c r="AK31" s="156"/>
      <c r="AL31" s="159"/>
      <c r="AM31" s="159"/>
      <c r="AN31" s="159"/>
      <c r="AO31" s="146"/>
      <c r="AP31" s="146"/>
      <c r="AQ31" s="146"/>
      <c r="AR31" s="149"/>
      <c r="AS31" s="151"/>
      <c r="AT31" s="153"/>
      <c r="AU31" s="72" t="s">
        <v>153</v>
      </c>
      <c r="AV31" s="58" t="s">
        <v>154</v>
      </c>
      <c r="AW31" s="58" t="s">
        <v>155</v>
      </c>
      <c r="AX31" s="59" t="s">
        <v>81</v>
      </c>
      <c r="AY31" s="59" t="s">
        <v>82</v>
      </c>
      <c r="AZ31" s="59" t="s">
        <v>83</v>
      </c>
      <c r="BA31" s="59" t="s">
        <v>146</v>
      </c>
      <c r="BB31" s="56" t="s">
        <v>84</v>
      </c>
      <c r="BC31" s="60">
        <f>IF(AX31=[1]Datos!$C$63,[1]Datos!$C$73,IF(AX31=[1]Datos!$C$64,[1]Datos!$C$74,IF(AX31=[1]Datos!$C$65,[1]Datos!$C$75,"Revisar")))+IF(AY31=[1]Datos!$D$63,[1]Datos!$D$73,IF(AY31=[1]Datos!$D$64,[1]Datos!$D$74,"Revisar"))+IF(AZ31=[1]Datos!$E$63,[1]Datos!$E$73,IF(AZ31=[1]Datos!$E$64,[1]Datos!$E$74,"Revisar"))+IF(BB31=[1]Datos!$G$63,[1]Datos!$G$73,IF(BB31=[1]Datos!$G$64,[1]Datos!$G$74,IF(BB31=[1]Datos!$G$65,[1]Datos!$G$75,"Revisar")))</f>
        <v>0.65</v>
      </c>
      <c r="BD31" s="60">
        <f>IF(AX31=[1]Datos!$C$65,BC31,0)</f>
        <v>0</v>
      </c>
      <c r="BE31" s="60">
        <f>IF(OR(AX31=[1]Datos!$C$63,AX31=[1]Datos!$C$64),BC31,0)</f>
        <v>0.65</v>
      </c>
      <c r="BF31" s="146"/>
      <c r="BG31" s="146"/>
      <c r="BH31" s="146"/>
      <c r="BI31" s="146"/>
      <c r="BJ31" s="166"/>
      <c r="BK31" s="199"/>
      <c r="BL31" s="104"/>
      <c r="BM31" s="64"/>
      <c r="BN31" s="64"/>
      <c r="BO31" s="64"/>
      <c r="BP31" s="64"/>
      <c r="BQ31" s="88"/>
      <c r="BR31" s="228"/>
      <c r="BS31" s="227"/>
      <c r="BT31" s="227"/>
      <c r="BU31" s="227"/>
      <c r="BV31" s="227"/>
      <c r="BW31" s="227"/>
      <c r="BX31" s="227"/>
      <c r="BY31" s="227"/>
      <c r="BZ31" s="227"/>
      <c r="CA31" s="227"/>
      <c r="CB31" s="227"/>
      <c r="CC31" s="227"/>
      <c r="CD31" s="230"/>
      <c r="CE31" s="230"/>
    </row>
    <row r="32" spans="1:83" ht="64.5" customHeight="1" thickBot="1" x14ac:dyDescent="0.3">
      <c r="A32" s="140"/>
      <c r="B32" s="143"/>
      <c r="C32" s="105"/>
      <c r="D32" s="144"/>
      <c r="E32" s="105"/>
      <c r="F32" s="161"/>
      <c r="G32" s="161"/>
      <c r="H32" s="162"/>
      <c r="I32" s="162"/>
      <c r="J32" s="162"/>
      <c r="K32" s="163"/>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72"/>
      <c r="AJ32" s="179"/>
      <c r="AK32" s="179"/>
      <c r="AL32" s="172"/>
      <c r="AM32" s="172"/>
      <c r="AN32" s="172"/>
      <c r="AO32" s="173"/>
      <c r="AP32" s="173"/>
      <c r="AQ32" s="173"/>
      <c r="AR32" s="174"/>
      <c r="AS32" s="175"/>
      <c r="AT32" s="176"/>
      <c r="AU32" s="73"/>
      <c r="AV32" s="69"/>
      <c r="AW32" s="69"/>
      <c r="AX32" s="70"/>
      <c r="AY32" s="70"/>
      <c r="AZ32" s="70"/>
      <c r="BA32" s="70"/>
      <c r="BB32" s="65"/>
      <c r="BC32" s="66" t="e">
        <f>IF(AX32=[1]Datos!$C$63,[1]Datos!$C$73,IF(AX32=[1]Datos!$C$64,[1]Datos!$C$74,IF(AX32=[1]Datos!$C$65,[1]Datos!$C$75,"Revisar")))+IF(AY32=[1]Datos!$D$63,[1]Datos!$D$73,IF(AY32=[1]Datos!$D$64,[1]Datos!$D$74,"Revisar"))+IF(AZ32=[1]Datos!$E$63,[1]Datos!$E$73,IF(AZ32=[1]Datos!$E$64,[1]Datos!$E$74,"Revisar"))+IF(BB32=[1]Datos!$G$63,[1]Datos!$G$73,IF(BB32=[1]Datos!$G$64,[1]Datos!$G$74,IF(BB32=[1]Datos!$G$65,[1]Datos!$G$75,"Revisar")))</f>
        <v>#VALUE!</v>
      </c>
      <c r="BD32" s="66">
        <f>IF(AX32=[1]Datos!$C$65,BC32,0)</f>
        <v>0</v>
      </c>
      <c r="BE32" s="66">
        <f>IF(OR(AX32=[1]Datos!$C$63,AX32=[1]Datos!$C$64),BC32,0)</f>
        <v>0</v>
      </c>
      <c r="BF32" s="173"/>
      <c r="BG32" s="173"/>
      <c r="BH32" s="173"/>
      <c r="BI32" s="173"/>
      <c r="BJ32" s="197"/>
      <c r="BK32" s="200"/>
      <c r="BL32" s="105"/>
      <c r="BM32" s="67"/>
      <c r="BN32" s="67"/>
      <c r="BO32" s="67"/>
      <c r="BP32" s="67"/>
      <c r="BQ32" s="87"/>
      <c r="BR32" s="228"/>
      <c r="BS32" s="227"/>
      <c r="BT32" s="227"/>
      <c r="BU32" s="227"/>
      <c r="BV32" s="227"/>
      <c r="BW32" s="227"/>
      <c r="BX32" s="227"/>
      <c r="BY32" s="227"/>
      <c r="BZ32" s="227"/>
      <c r="CA32" s="227"/>
      <c r="CB32" s="227"/>
      <c r="CC32" s="227"/>
      <c r="CD32" s="231"/>
      <c r="CE32" s="231"/>
    </row>
    <row r="33" spans="1:83" ht="102" customHeight="1" x14ac:dyDescent="0.25">
      <c r="A33" s="100">
        <v>6</v>
      </c>
      <c r="B33" s="141" t="s">
        <v>137</v>
      </c>
      <c r="C33" s="103" t="s">
        <v>138</v>
      </c>
      <c r="D33" s="107" t="s">
        <v>139</v>
      </c>
      <c r="E33" s="103" t="s">
        <v>92</v>
      </c>
      <c r="F33" s="110" t="s">
        <v>93</v>
      </c>
      <c r="G33" s="110" t="s">
        <v>156</v>
      </c>
      <c r="H33" s="136" t="s">
        <v>157</v>
      </c>
      <c r="I33" s="136" t="s">
        <v>158</v>
      </c>
      <c r="J33" s="136" t="s">
        <v>159</v>
      </c>
      <c r="K33" s="138" t="str">
        <f>CONCATENATE(H33," ",I33," ",J33)</f>
        <v>Posibilidad de incurrir en gastos de bienes y servicios tecnológicos que no se necesiten en la entidad para beneficio propio o de terceros por presiones indebidas o conflictos de interés debido a falta de ética por parte del servidor público o contratista responsable de gestionar el proceso de adquisición tecnológica</v>
      </c>
      <c r="L33" s="110" t="s">
        <v>98</v>
      </c>
      <c r="M33" s="110"/>
      <c r="N33" s="110"/>
      <c r="O33" s="110"/>
      <c r="P33" s="110" t="s">
        <v>99</v>
      </c>
      <c r="Q33" s="110" t="s">
        <v>99</v>
      </c>
      <c r="R33" s="110" t="s">
        <v>99</v>
      </c>
      <c r="S33" s="110" t="s">
        <v>99</v>
      </c>
      <c r="T33" s="110" t="s">
        <v>100</v>
      </c>
      <c r="U33" s="110" t="s">
        <v>100</v>
      </c>
      <c r="V33" s="110" t="s">
        <v>99</v>
      </c>
      <c r="W33" s="110" t="s">
        <v>99</v>
      </c>
      <c r="X33" s="110" t="s">
        <v>99</v>
      </c>
      <c r="Y33" s="110" t="s">
        <v>99</v>
      </c>
      <c r="Z33" s="110" t="s">
        <v>100</v>
      </c>
      <c r="AA33" s="110" t="s">
        <v>100</v>
      </c>
      <c r="AB33" s="110" t="s">
        <v>99</v>
      </c>
      <c r="AC33" s="110" t="s">
        <v>99</v>
      </c>
      <c r="AD33" s="110" t="s">
        <v>99</v>
      </c>
      <c r="AE33" s="110" t="s">
        <v>99</v>
      </c>
      <c r="AF33" s="110" t="s">
        <v>99</v>
      </c>
      <c r="AG33" s="110" t="s">
        <v>99</v>
      </c>
      <c r="AH33" s="110" t="s">
        <v>99</v>
      </c>
      <c r="AI33" s="158">
        <f>COUNTIF(P33:AH36,"Si")</f>
        <v>4</v>
      </c>
      <c r="AJ33" s="155">
        <f>IF((COUNTIF(O33:AH36,"Si"))&lt;=0,0,(IF((COUNTIF(O33:AH36,"Si"))&lt;=5,3,(IF(COUNTIF(O33:AH36,"Si")&lt;=11,4,5)))))</f>
        <v>3</v>
      </c>
      <c r="AK33" s="155" t="str">
        <f>IF((COUNTIF(O33:AH36,"Si"))&lt;=0,0,(IF((COUNTIF(O33:AH36,"Si"))&lt;=5,"MODERADO",(IF(COUNTIF(O33:AH36,"Si")&lt;=11,"ALTO","EXTREMO")))))</f>
        <v>MODERADO</v>
      </c>
      <c r="AL33" s="158"/>
      <c r="AM33" s="158" t="s">
        <v>114</v>
      </c>
      <c r="AN33" s="158">
        <f t="shared" ref="AN33" si="12">IF(AM33="Rara vez",1,(IF(AM33="Improbable",2,(IF(AM33="Posible",3,IF(AM33="Probable",4,IF(AM33="Seguro",5,"Revisar")))))))</f>
        <v>2</v>
      </c>
      <c r="AO33" s="145">
        <f t="shared" ref="AO33" si="13">IF(E33="Corrupción",AN33,IF(AL33&lt;=2,1,IF(AL33&lt;=24,2,IF(AL33&lt;=500,3,IF(AL33&lt;=5000,4,IF(AL33&gt;5000,5,"Revisar"))))))</f>
        <v>2</v>
      </c>
      <c r="AP33" s="145" t="str">
        <f t="shared" ref="AP33" si="14">IF(E33="Corrupción",(IF(AO33=1,"Rara Vez",IF(AO33=2,"Improbable",IF(AO33=3,"Posible",IF(AO33=4,"Probable",IF(AO33=5,"Seguro","Revisar")))))),IF(AO33=1,"Muy Baja",IF(AO33=2,"Baja",IF(AO33=3,"Media",IF(AO33=4,"Alta","Muy Alta")))))</f>
        <v>Improbable</v>
      </c>
      <c r="AQ33" s="145">
        <f>IF(E33="Corrupción",AJ33,(ROUND(((VLOOKUP(M33,[1]Datos!$B$25:$C$29,2,FALSE)*[1]Datos!$B$32)+(VLOOKUP(N33,[1]Datos!$B$25:$C$29,2,FALSE)*[1]Datos!$C$32)+(VLOOKUP(O33,[1]Datos!$B$25:$C$29,2,FALSE)*[1]Datos!$D$32))*5,0)))</f>
        <v>3</v>
      </c>
      <c r="AR33" s="148" t="str">
        <f>IF(AQ33=1,"Insignificante",IF(AQ33=2,"Menor",IF(AQ33=3,"Moderado",IF(AQ33=4,"Mayor","Catastrófico"))))</f>
        <v>Moderado</v>
      </c>
      <c r="AS33" s="150">
        <f>_xlfn.NUMBERVALUE(CONCATENATE(AO33,AQ33),"##")</f>
        <v>23</v>
      </c>
      <c r="AT33" s="152" t="str">
        <f>VLOOKUP(AS33,[1]Datos!$I$37:$J$61,2,FALSE)</f>
        <v>MODERADO</v>
      </c>
      <c r="AU33" s="201" t="s">
        <v>160</v>
      </c>
      <c r="AV33" s="204" t="s">
        <v>144</v>
      </c>
      <c r="AW33" s="204" t="s">
        <v>161</v>
      </c>
      <c r="AX33" s="168" t="s">
        <v>81</v>
      </c>
      <c r="AY33" s="168" t="s">
        <v>82</v>
      </c>
      <c r="AZ33" s="168" t="s">
        <v>83</v>
      </c>
      <c r="BA33" s="168" t="s">
        <v>121</v>
      </c>
      <c r="BB33" s="170" t="s">
        <v>84</v>
      </c>
      <c r="BC33" s="13">
        <f>IF(AX33=[1]Datos!$C$63,[1]Datos!$C$73,IF(AX33=[1]Datos!$C$64,[1]Datos!$C$74,IF(AX33=[1]Datos!$C$65,[1]Datos!$C$75,"Revisar")))+IF(AY33=[1]Datos!$D$63,[1]Datos!$D$73,IF(AY33=[1]Datos!$D$64,[1]Datos!$D$74,"Revisar"))+IF(AZ33=[1]Datos!$E$63,[1]Datos!$E$73,IF(AZ33=[1]Datos!$E$64,[1]Datos!$E$74,"Revisar"))+IF(BB33=[1]Datos!$G$63,[1]Datos!$G$73,IF(BB33=[1]Datos!$G$64,[1]Datos!$G$74,IF(BB33=[1]Datos!$G$65,[1]Datos!$G$75,"Revisar")))</f>
        <v>0.65</v>
      </c>
      <c r="BD33" s="13">
        <f>IF(AX33=[1]Datos!$C$65,BC33,0)</f>
        <v>0</v>
      </c>
      <c r="BE33" s="13">
        <f>IF(OR(AX33=[1]Datos!$C$63,AX33=[1]Datos!$C$64),BC33,0)</f>
        <v>0.65</v>
      </c>
      <c r="BF33" s="164">
        <f>IF(ROUND(AO33-SUM(BE33:BE36),0)&lt;=0,1,ROUND(AO33-SUM(BE33:BE36),0))</f>
        <v>1</v>
      </c>
      <c r="BG33" s="145" t="str">
        <f>IF(E33="Corrupción",(IF(BF33=1,"Rara Vez",IF(BF33=2,"Improbable",IF(BF33=3,"Posible",IF(BF33=4,"Probable","Seguro"))))),IF(BF33=1,"Muy Baja",IF(BF33=2,"Baja",IF(BF33=3,"Media",IF(BF33=4,"Alta","Muy Alta")))))</f>
        <v>Rara Vez</v>
      </c>
      <c r="BH33" s="164">
        <f>ROUND(AQ33-SUM(BD33:BD36),0)</f>
        <v>3</v>
      </c>
      <c r="BI33" s="164" t="str">
        <f>IF(BH33=1,"Insignificante",IF(BH33=2,"Menor",IF(BH33=3,"Moderado",IF(BH33=4,"Mayor","Catastrófico"))))</f>
        <v>Moderado</v>
      </c>
      <c r="BJ33" s="165">
        <f>_xlfn.NUMBERVALUE(CONCATENATE(BF33,BH33),"##")</f>
        <v>13</v>
      </c>
      <c r="BK33" s="198" t="str">
        <f>+VLOOKUP(BJ33,[1]Datos!$I$37:$J$65,2,FALSE)</f>
        <v>MODERADO</v>
      </c>
      <c r="BL33" s="182" t="s">
        <v>85</v>
      </c>
      <c r="BM33" s="170" t="s">
        <v>162</v>
      </c>
      <c r="BN33" s="170" t="s">
        <v>148</v>
      </c>
      <c r="BO33" s="212">
        <v>45888</v>
      </c>
      <c r="BP33" s="212">
        <v>45989</v>
      </c>
      <c r="BQ33" s="214" t="s">
        <v>163</v>
      </c>
      <c r="BR33" s="228"/>
      <c r="BS33" s="227" t="s">
        <v>185</v>
      </c>
      <c r="BT33" s="227"/>
      <c r="BU33" s="227"/>
      <c r="BV33" s="227" t="s">
        <v>185</v>
      </c>
      <c r="BW33" s="227"/>
      <c r="BX33" s="227" t="s">
        <v>185</v>
      </c>
      <c r="BY33" s="227"/>
      <c r="BZ33" s="227" t="s">
        <v>185</v>
      </c>
      <c r="CA33" s="227"/>
      <c r="CB33" s="227" t="s">
        <v>185</v>
      </c>
      <c r="CC33" s="227"/>
      <c r="CD33" s="229" t="s">
        <v>192</v>
      </c>
      <c r="CE33" s="229" t="s">
        <v>193</v>
      </c>
    </row>
    <row r="34" spans="1:83" ht="48.75" customHeight="1" x14ac:dyDescent="0.25">
      <c r="A34" s="101"/>
      <c r="B34" s="142"/>
      <c r="C34" s="104"/>
      <c r="D34" s="108"/>
      <c r="E34" s="104"/>
      <c r="F34" s="111"/>
      <c r="G34" s="111"/>
      <c r="H34" s="137"/>
      <c r="I34" s="137"/>
      <c r="J34" s="137"/>
      <c r="K34" s="139"/>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59"/>
      <c r="AJ34" s="156"/>
      <c r="AK34" s="156"/>
      <c r="AL34" s="159"/>
      <c r="AM34" s="159"/>
      <c r="AN34" s="159"/>
      <c r="AO34" s="146"/>
      <c r="AP34" s="146"/>
      <c r="AQ34" s="146"/>
      <c r="AR34" s="149"/>
      <c r="AS34" s="151"/>
      <c r="AT34" s="153"/>
      <c r="AU34" s="202"/>
      <c r="AV34" s="205"/>
      <c r="AW34" s="205"/>
      <c r="AX34" s="169"/>
      <c r="AY34" s="169"/>
      <c r="AZ34" s="169"/>
      <c r="BA34" s="169"/>
      <c r="BB34" s="171"/>
      <c r="BC34" s="60" t="e">
        <f>IF(AX34=[1]Datos!$C$63,[1]Datos!$C$73,IF(AX34=[1]Datos!$C$64,[1]Datos!$C$74,IF(AX34=[1]Datos!$C$65,[1]Datos!$C$75,"Revisar")))+IF(AY34=[1]Datos!$D$63,[1]Datos!$D$73,IF(AY34=[1]Datos!$D$64,[1]Datos!$D$74,"Revisar"))+IF(AZ34=[1]Datos!$E$63,[1]Datos!$E$73,IF(AZ34=[1]Datos!$E$64,[1]Datos!$E$74,"Revisar"))+IF(BB34=[1]Datos!$G$63,[1]Datos!$G$73,IF(BB34=[1]Datos!$G$64,[1]Datos!$G$74,IF(BB34=[1]Datos!$G$65,[1]Datos!$G$75,"Revisar")))</f>
        <v>#VALUE!</v>
      </c>
      <c r="BD34" s="60">
        <f>IF(AX34=[1]Datos!$C$65,BC34,0)</f>
        <v>0</v>
      </c>
      <c r="BE34" s="60">
        <f>IF(OR(AX34=[1]Datos!$C$63,AX34=[1]Datos!$C$64),BC34,0)</f>
        <v>0</v>
      </c>
      <c r="BF34" s="146"/>
      <c r="BG34" s="146"/>
      <c r="BH34" s="146"/>
      <c r="BI34" s="146"/>
      <c r="BJ34" s="166"/>
      <c r="BK34" s="199"/>
      <c r="BL34" s="104"/>
      <c r="BM34" s="171"/>
      <c r="BN34" s="171"/>
      <c r="BO34" s="213"/>
      <c r="BP34" s="213"/>
      <c r="BQ34" s="215"/>
      <c r="BR34" s="228"/>
      <c r="BS34" s="227"/>
      <c r="BT34" s="227"/>
      <c r="BU34" s="227"/>
      <c r="BV34" s="227"/>
      <c r="BW34" s="227"/>
      <c r="BX34" s="227"/>
      <c r="BY34" s="227"/>
      <c r="BZ34" s="227"/>
      <c r="CA34" s="227"/>
      <c r="CB34" s="227"/>
      <c r="CC34" s="227"/>
      <c r="CD34" s="230"/>
      <c r="CE34" s="230"/>
    </row>
    <row r="35" spans="1:83" ht="92.25" customHeight="1" x14ac:dyDescent="0.25">
      <c r="A35" s="101"/>
      <c r="B35" s="142"/>
      <c r="C35" s="104"/>
      <c r="D35" s="108"/>
      <c r="E35" s="104"/>
      <c r="F35" s="111"/>
      <c r="G35" s="111"/>
      <c r="H35" s="137"/>
      <c r="I35" s="137"/>
      <c r="J35" s="137"/>
      <c r="K35" s="139"/>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59"/>
      <c r="AJ35" s="156"/>
      <c r="AK35" s="156"/>
      <c r="AL35" s="159"/>
      <c r="AM35" s="159"/>
      <c r="AN35" s="159"/>
      <c r="AO35" s="146"/>
      <c r="AP35" s="146"/>
      <c r="AQ35" s="146"/>
      <c r="AR35" s="149"/>
      <c r="AS35" s="151"/>
      <c r="AT35" s="153"/>
      <c r="AU35" s="202"/>
      <c r="AV35" s="205"/>
      <c r="AW35" s="205"/>
      <c r="AX35" s="169"/>
      <c r="AY35" s="169"/>
      <c r="AZ35" s="169"/>
      <c r="BA35" s="169"/>
      <c r="BB35" s="171"/>
      <c r="BC35" s="60" t="e">
        <f>IF(AX35=[1]Datos!$C$63,[1]Datos!$C$73,IF(AX35=[1]Datos!$C$64,[1]Datos!$C$74,IF(AX35=[1]Datos!$C$65,[1]Datos!$C$75,"Revisar")))+IF(AY35=[1]Datos!$D$63,[1]Datos!$D$73,IF(AY35=[1]Datos!$D$64,[1]Datos!$D$74,"Revisar"))+IF(AZ35=[1]Datos!$E$63,[1]Datos!$E$73,IF(AZ35=[1]Datos!$E$64,[1]Datos!$E$74,"Revisar"))+IF(BB35=[1]Datos!$G$63,[1]Datos!$G$73,IF(BB35=[1]Datos!$G$64,[1]Datos!$G$74,IF(BB35=[1]Datos!$G$65,[1]Datos!$G$75,"Revisar")))</f>
        <v>#VALUE!</v>
      </c>
      <c r="BD35" s="60">
        <f>IF(AX35=[1]Datos!$C$65,BC35,0)</f>
        <v>0</v>
      </c>
      <c r="BE35" s="60">
        <f>IF(OR(AX35=[1]Datos!$C$63,AX35=[1]Datos!$C$64),BC35,0)</f>
        <v>0</v>
      </c>
      <c r="BF35" s="146"/>
      <c r="BG35" s="146"/>
      <c r="BH35" s="146"/>
      <c r="BI35" s="146"/>
      <c r="BJ35" s="166"/>
      <c r="BK35" s="199"/>
      <c r="BL35" s="104"/>
      <c r="BM35" s="171"/>
      <c r="BN35" s="171"/>
      <c r="BO35" s="213"/>
      <c r="BP35" s="213"/>
      <c r="BQ35" s="215"/>
      <c r="BR35" s="228"/>
      <c r="BS35" s="227"/>
      <c r="BT35" s="227"/>
      <c r="BU35" s="227"/>
      <c r="BV35" s="227"/>
      <c r="BW35" s="227"/>
      <c r="BX35" s="227"/>
      <c r="BY35" s="227"/>
      <c r="BZ35" s="227"/>
      <c r="CA35" s="227"/>
      <c r="CB35" s="227"/>
      <c r="CC35" s="227"/>
      <c r="CD35" s="230"/>
      <c r="CE35" s="230"/>
    </row>
    <row r="36" spans="1:83" ht="235.5" customHeight="1" thickBot="1" x14ac:dyDescent="0.3">
      <c r="A36" s="140"/>
      <c r="B36" s="143"/>
      <c r="C36" s="105"/>
      <c r="D36" s="144"/>
      <c r="E36" s="105"/>
      <c r="F36" s="161"/>
      <c r="G36" s="161"/>
      <c r="H36" s="162"/>
      <c r="I36" s="162"/>
      <c r="J36" s="162"/>
      <c r="K36" s="163"/>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72"/>
      <c r="AJ36" s="179"/>
      <c r="AK36" s="179"/>
      <c r="AL36" s="172"/>
      <c r="AM36" s="172"/>
      <c r="AN36" s="172"/>
      <c r="AO36" s="173"/>
      <c r="AP36" s="173"/>
      <c r="AQ36" s="173"/>
      <c r="AR36" s="174"/>
      <c r="AS36" s="175"/>
      <c r="AT36" s="176"/>
      <c r="AU36" s="203"/>
      <c r="AV36" s="206"/>
      <c r="AW36" s="206"/>
      <c r="AX36" s="177"/>
      <c r="AY36" s="177"/>
      <c r="AZ36" s="177"/>
      <c r="BA36" s="177"/>
      <c r="BB36" s="178"/>
      <c r="BC36" s="66" t="e">
        <f>IF(AX36=[1]Datos!$C$63,[1]Datos!$C$73,IF(AX36=[1]Datos!$C$64,[1]Datos!$C$74,IF(AX36=[1]Datos!$C$65,[1]Datos!$C$75,"Revisar")))+IF(AY36=[1]Datos!$D$63,[1]Datos!$D$73,IF(AY36=[1]Datos!$D$64,[1]Datos!$D$74,"Revisar"))+IF(AZ36=[1]Datos!$E$63,[1]Datos!$E$73,IF(AZ36=[1]Datos!$E$64,[1]Datos!$E$74,"Revisar"))+IF(BB36=[1]Datos!$G$63,[1]Datos!$G$73,IF(BB36=[1]Datos!$G$64,[1]Datos!$G$74,IF(BB36=[1]Datos!$G$65,[1]Datos!$G$75,"Revisar")))</f>
        <v>#VALUE!</v>
      </c>
      <c r="BD36" s="66">
        <f>IF(AX36=[1]Datos!$C$65,BC36,0)</f>
        <v>0</v>
      </c>
      <c r="BE36" s="66">
        <f>IF(OR(AX36=[1]Datos!$C$63,AX36=[1]Datos!$C$64),BC36,0)</f>
        <v>0</v>
      </c>
      <c r="BF36" s="173"/>
      <c r="BG36" s="173"/>
      <c r="BH36" s="173"/>
      <c r="BI36" s="173"/>
      <c r="BJ36" s="197"/>
      <c r="BK36" s="200"/>
      <c r="BL36" s="105"/>
      <c r="BM36" s="178"/>
      <c r="BN36" s="178"/>
      <c r="BO36" s="218"/>
      <c r="BP36" s="218"/>
      <c r="BQ36" s="216"/>
      <c r="BR36" s="228"/>
      <c r="BS36" s="227"/>
      <c r="BT36" s="227"/>
      <c r="BU36" s="227"/>
      <c r="BV36" s="227"/>
      <c r="BW36" s="227"/>
      <c r="BX36" s="227"/>
      <c r="BY36" s="227"/>
      <c r="BZ36" s="227"/>
      <c r="CA36" s="227"/>
      <c r="CB36" s="227"/>
      <c r="CC36" s="227"/>
      <c r="CD36" s="231"/>
      <c r="CE36" s="231"/>
    </row>
    <row r="37" spans="1:83" ht="54.75" customHeight="1" x14ac:dyDescent="0.25">
      <c r="A37" s="100">
        <v>7</v>
      </c>
      <c r="B37" s="141" t="s">
        <v>164</v>
      </c>
      <c r="C37" s="103" t="s">
        <v>165</v>
      </c>
      <c r="D37" s="107" t="s">
        <v>166</v>
      </c>
      <c r="E37" s="103" t="s">
        <v>92</v>
      </c>
      <c r="F37" s="110" t="s">
        <v>93</v>
      </c>
      <c r="G37" s="110" t="s">
        <v>156</v>
      </c>
      <c r="H37" s="110" t="s">
        <v>167</v>
      </c>
      <c r="I37" s="110" t="s">
        <v>168</v>
      </c>
      <c r="J37" s="110" t="s">
        <v>169</v>
      </c>
      <c r="K37" s="138" t="str">
        <f>CONCATENATE(H37," ",I37," ",J37)</f>
        <v>Posibilidad de recibir o solicitar dádiva o cualquier beneficio propio o de terceros en la elaboración de informes por omitir o adulterar información relevante frente a situaciones observadas en el desarrollo de las diferentes evaluaciones, auditorías y/o seguimientos establecidos en el Plan Anual de Auditorías y Seguimientos debido a la falta de ética profesional de los funcionarios y/o contratistas del GIT de Control Interno</v>
      </c>
      <c r="L37" s="110" t="s">
        <v>98</v>
      </c>
      <c r="M37" s="110"/>
      <c r="N37" s="110"/>
      <c r="O37" s="110"/>
      <c r="P37" s="110" t="s">
        <v>100</v>
      </c>
      <c r="Q37" s="110" t="s">
        <v>100</v>
      </c>
      <c r="R37" s="110" t="s">
        <v>99</v>
      </c>
      <c r="S37" s="110" t="s">
        <v>99</v>
      </c>
      <c r="T37" s="110" t="s">
        <v>100</v>
      </c>
      <c r="U37" s="110" t="s">
        <v>99</v>
      </c>
      <c r="V37" s="110" t="s">
        <v>99</v>
      </c>
      <c r="W37" s="110" t="s">
        <v>99</v>
      </c>
      <c r="X37" s="110" t="s">
        <v>99</v>
      </c>
      <c r="Y37" s="110" t="s">
        <v>100</v>
      </c>
      <c r="Z37" s="110" t="s">
        <v>100</v>
      </c>
      <c r="AA37" s="110" t="s">
        <v>100</v>
      </c>
      <c r="AB37" s="110" t="s">
        <v>99</v>
      </c>
      <c r="AC37" s="110" t="s">
        <v>100</v>
      </c>
      <c r="AD37" s="110" t="s">
        <v>100</v>
      </c>
      <c r="AE37" s="110" t="s">
        <v>99</v>
      </c>
      <c r="AF37" s="110" t="s">
        <v>99</v>
      </c>
      <c r="AG37" s="110" t="s">
        <v>99</v>
      </c>
      <c r="AH37" s="110" t="s">
        <v>99</v>
      </c>
      <c r="AI37" s="158">
        <f>COUNTIF(P37:AH40,"Si")</f>
        <v>8</v>
      </c>
      <c r="AJ37" s="155">
        <f>IF((COUNTIF(O37:AH40,"Si"))&lt;=0,0,(IF((COUNTIF(O37:AH40,"Si"))&lt;=5,3,(IF(COUNTIF(O37:AH40,"Si")&lt;=11,4,5)))))</f>
        <v>4</v>
      </c>
      <c r="AK37" s="155" t="str">
        <f>IF((COUNTIF(O37:AH40,"Si"))&lt;=0,0,(IF((COUNTIF(O37:AH40,"Si"))&lt;=5,"MODERADO",(IF(COUNTIF(O37:AH40,"Si")&lt;=11,"ALTO","EXTREMO")))))</f>
        <v>ALTO</v>
      </c>
      <c r="AL37" s="158"/>
      <c r="AM37" s="158" t="s">
        <v>101</v>
      </c>
      <c r="AN37" s="158">
        <f t="shared" ref="AN37" si="15">IF(AM37="Rara vez",1,(IF(AM37="Improbable",2,(IF(AM37="Posible",3,IF(AM37="Probable",4,IF(AM37="Seguro",5,"Revisar")))))))</f>
        <v>1</v>
      </c>
      <c r="AO37" s="145">
        <f t="shared" ref="AO37" si="16">IF(E37="Corrupción",AN37,IF(AL37&lt;=2,1,IF(AL37&lt;=24,2,IF(AL37&lt;=500,3,IF(AL37&lt;=5000,4,IF(AL37&gt;5000,5,"Revisar"))))))</f>
        <v>1</v>
      </c>
      <c r="AP37" s="145" t="str">
        <f t="shared" ref="AP37" si="17">IF(E37="Corrupción",(IF(AO37=1,"Rara Vez",IF(AO37=2,"Improbable",IF(AO37=3,"Posible",IF(AO37=4,"Probable",IF(AO37=5,"Seguro","Revisar")))))),IF(AO37=1,"Muy Baja",IF(AO37=2,"Baja",IF(AO37=3,"Media",IF(AO37=4,"Alta","Muy Alta")))))</f>
        <v>Rara Vez</v>
      </c>
      <c r="AQ37" s="145">
        <f>IF(E37="Corrupción",AJ37,(ROUND(((VLOOKUP(M37,[1]Datos!$B$25:$C$29,2,FALSE)*[1]Datos!$B$32)+(VLOOKUP(N37,[1]Datos!$B$25:$C$29,2,FALSE)*[1]Datos!$C$32)+(VLOOKUP(O37,[1]Datos!$B$25:$C$29,2,FALSE)*[1]Datos!$D$32))*5,0)))</f>
        <v>4</v>
      </c>
      <c r="AR37" s="145" t="str">
        <f>IF(AQ37=1,"Insignificante",IF(AQ37=2,"Menor",IF(AQ37=3,"Moderado",IF(AQ37=4,"Mayor","Catastrófico"))))</f>
        <v>Mayor</v>
      </c>
      <c r="AS37" s="208">
        <f>_xlfn.NUMBERVALUE(CONCATENATE(AO37,AQ37),"##")</f>
        <v>14</v>
      </c>
      <c r="AT37" s="152" t="str">
        <f>VLOOKUP(AS37,[1]Datos!$I$37:$J$61,2,FALSE)</f>
        <v>ALTO</v>
      </c>
      <c r="AU37" s="201" t="s">
        <v>170</v>
      </c>
      <c r="AV37" s="204" t="s">
        <v>171</v>
      </c>
      <c r="AW37" s="204" t="s">
        <v>172</v>
      </c>
      <c r="AX37" s="168" t="s">
        <v>81</v>
      </c>
      <c r="AY37" s="168" t="s">
        <v>82</v>
      </c>
      <c r="AZ37" s="168" t="s">
        <v>83</v>
      </c>
      <c r="BA37" s="168" t="s">
        <v>152</v>
      </c>
      <c r="BB37" s="170" t="s">
        <v>84</v>
      </c>
      <c r="BC37" s="13">
        <f>IF(AX37=[1]Datos!$C$63,[1]Datos!$C$73,IF(AX37=[1]Datos!$C$64,[1]Datos!$C$74,IF(AX37=[1]Datos!$C$65,[1]Datos!$C$75,"Revisar")))+IF(AY37=[1]Datos!$D$63,[1]Datos!$D$73,IF(AY37=[1]Datos!$D$64,[1]Datos!$D$74,"Revisar"))+IF(AZ37=[1]Datos!$E$63,[1]Datos!$E$73,IF(AZ37=[1]Datos!$E$64,[1]Datos!$E$74,"Revisar"))+IF(BB37=[1]Datos!$G$63,[1]Datos!$G$73,IF(BB37=[1]Datos!$G$64,[1]Datos!$G$74,IF(BB37=[1]Datos!$G$65,[1]Datos!$G$75,"Revisar")))</f>
        <v>0.65</v>
      </c>
      <c r="BD37" s="13">
        <f>IF(AX37=[1]Datos!$C$65,BC37,0)</f>
        <v>0</v>
      </c>
      <c r="BE37" s="13">
        <f>IF(OR(AX37=[1]Datos!$C$63,AX37=[1]Datos!$C$64),BC37,0)</f>
        <v>0.65</v>
      </c>
      <c r="BF37" s="145">
        <f>IF(ROUND(AO37-SUM(BE37:BE40),0)&lt;=0,1,ROUND(AO37-SUM(BE37:BE40),0))</f>
        <v>1</v>
      </c>
      <c r="BG37" s="145" t="str">
        <f>IF(E37="Corrupción",(IF(BF37=1,"Rara Vez",IF(BF37=2,"Improbable",IF(BF37=3,"Posible",IF(BF37=4,"Probable","Seguro"))))),IF(BF37=1,"Muy Baja",IF(BF37=2,"Baja",IF(BF37=3,"Media",IF(BF37=4,"Alta","Muy Alta")))))</f>
        <v>Rara Vez</v>
      </c>
      <c r="BH37" s="145">
        <f>ROUND(AQ37-SUM(BD37:BD40),0)</f>
        <v>4</v>
      </c>
      <c r="BI37" s="145" t="str">
        <f>IF(BH37=1,"Insignificante",IF(BH37=2,"Menor",IF(BH37=3,"Moderado",IF(BH37=4,"Mayor","Catastrófico"))))</f>
        <v>Mayor</v>
      </c>
      <c r="BJ37" s="217">
        <f>_xlfn.NUMBERVALUE(CONCATENATE(BF37,BH37),"##")</f>
        <v>14</v>
      </c>
      <c r="BK37" s="207" t="str">
        <f>+VLOOKUP(BJ37,[1]Datos!$I$37:$J$65,2,FALSE)</f>
        <v>ALTO</v>
      </c>
      <c r="BL37" s="103" t="s">
        <v>85</v>
      </c>
      <c r="BM37" s="170" t="s">
        <v>173</v>
      </c>
      <c r="BN37" s="170" t="s">
        <v>171</v>
      </c>
      <c r="BO37" s="212">
        <v>45870</v>
      </c>
      <c r="BP37" s="212">
        <v>45931</v>
      </c>
      <c r="BQ37" s="214" t="s">
        <v>174</v>
      </c>
      <c r="BR37" s="228"/>
      <c r="BS37" s="227" t="s">
        <v>185</v>
      </c>
      <c r="BT37" s="227"/>
      <c r="BU37" s="227"/>
      <c r="BV37" s="227" t="s">
        <v>185</v>
      </c>
      <c r="BW37" s="227"/>
      <c r="BX37" s="227" t="s">
        <v>185</v>
      </c>
      <c r="BY37" s="227"/>
      <c r="BZ37" s="227" t="s">
        <v>185</v>
      </c>
      <c r="CA37" s="227"/>
      <c r="CB37" s="227" t="s">
        <v>185</v>
      </c>
      <c r="CC37" s="227"/>
      <c r="CD37" s="229" t="s">
        <v>194</v>
      </c>
      <c r="CE37" s="223" t="s">
        <v>189</v>
      </c>
    </row>
    <row r="38" spans="1:83" ht="54.75" customHeight="1" x14ac:dyDescent="0.25">
      <c r="A38" s="101"/>
      <c r="B38" s="142"/>
      <c r="C38" s="104"/>
      <c r="D38" s="108"/>
      <c r="E38" s="104"/>
      <c r="F38" s="111"/>
      <c r="G38" s="111"/>
      <c r="H38" s="111"/>
      <c r="I38" s="111"/>
      <c r="J38" s="111"/>
      <c r="K38" s="139"/>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59"/>
      <c r="AJ38" s="156"/>
      <c r="AK38" s="156"/>
      <c r="AL38" s="159"/>
      <c r="AM38" s="159"/>
      <c r="AN38" s="159"/>
      <c r="AO38" s="146"/>
      <c r="AP38" s="146"/>
      <c r="AQ38" s="146"/>
      <c r="AR38" s="146"/>
      <c r="AS38" s="194"/>
      <c r="AT38" s="153"/>
      <c r="AU38" s="202"/>
      <c r="AV38" s="205"/>
      <c r="AW38" s="205"/>
      <c r="AX38" s="169"/>
      <c r="AY38" s="169"/>
      <c r="AZ38" s="169"/>
      <c r="BA38" s="169"/>
      <c r="BB38" s="171"/>
      <c r="BC38" s="60" t="e">
        <f>IF(AX38=[1]Datos!$C$63,[1]Datos!$C$73,IF(AX38=[1]Datos!$C$64,[1]Datos!$C$74,IF(AX38=[1]Datos!$C$65,[1]Datos!$C$75,"Revisar")))+IF(AY38=[1]Datos!$D$63,[1]Datos!$D$73,IF(AY38=[1]Datos!$D$64,[1]Datos!$D$74,"Revisar"))+IF(AZ38=[1]Datos!$E$63,[1]Datos!$E$73,IF(AZ38=[1]Datos!$E$64,[1]Datos!$E$74,"Revisar"))+IF(BB38=[1]Datos!$G$63,[1]Datos!$G$73,IF(BB38=[1]Datos!$G$64,[1]Datos!$G$74,IF(BB38=[1]Datos!$G$65,[1]Datos!$G$75,"Revisar")))</f>
        <v>#VALUE!</v>
      </c>
      <c r="BD38" s="60">
        <f>IF(AX38=[1]Datos!$C$65,BC38,0)</f>
        <v>0</v>
      </c>
      <c r="BE38" s="60">
        <f>IF(OR(AX38=[1]Datos!$C$63,AX38=[1]Datos!$C$64),BC38,0)</f>
        <v>0</v>
      </c>
      <c r="BF38" s="146"/>
      <c r="BG38" s="146"/>
      <c r="BH38" s="146"/>
      <c r="BI38" s="146"/>
      <c r="BJ38" s="166"/>
      <c r="BK38" s="199"/>
      <c r="BL38" s="104"/>
      <c r="BM38" s="171"/>
      <c r="BN38" s="171"/>
      <c r="BO38" s="213"/>
      <c r="BP38" s="213"/>
      <c r="BQ38" s="215"/>
      <c r="BR38" s="228"/>
      <c r="BS38" s="227"/>
      <c r="BT38" s="227"/>
      <c r="BU38" s="227"/>
      <c r="BV38" s="227"/>
      <c r="BW38" s="227"/>
      <c r="BX38" s="227"/>
      <c r="BY38" s="227"/>
      <c r="BZ38" s="227"/>
      <c r="CA38" s="227"/>
      <c r="CB38" s="227"/>
      <c r="CC38" s="227"/>
      <c r="CD38" s="230"/>
      <c r="CE38" s="224"/>
    </row>
    <row r="39" spans="1:83" ht="62.25" customHeight="1" x14ac:dyDescent="0.25">
      <c r="A39" s="101"/>
      <c r="B39" s="142"/>
      <c r="C39" s="104"/>
      <c r="D39" s="108"/>
      <c r="E39" s="104"/>
      <c r="F39" s="111"/>
      <c r="G39" s="111"/>
      <c r="H39" s="111"/>
      <c r="I39" s="111"/>
      <c r="J39" s="111"/>
      <c r="K39" s="139"/>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59"/>
      <c r="AJ39" s="156"/>
      <c r="AK39" s="156"/>
      <c r="AL39" s="159"/>
      <c r="AM39" s="159"/>
      <c r="AN39" s="159"/>
      <c r="AO39" s="146"/>
      <c r="AP39" s="146"/>
      <c r="AQ39" s="146"/>
      <c r="AR39" s="146"/>
      <c r="AS39" s="194"/>
      <c r="AT39" s="153"/>
      <c r="AU39" s="202"/>
      <c r="AV39" s="205"/>
      <c r="AW39" s="205"/>
      <c r="AX39" s="169"/>
      <c r="AY39" s="169"/>
      <c r="AZ39" s="169"/>
      <c r="BA39" s="169"/>
      <c r="BB39" s="171"/>
      <c r="BC39" s="60" t="e">
        <f>IF(AX39=[1]Datos!$C$63,[1]Datos!$C$73,IF(AX39=[1]Datos!$C$64,[1]Datos!$C$74,IF(AX39=[1]Datos!$C$65,[1]Datos!$C$75,"Revisar")))+IF(AY39=[1]Datos!$D$63,[1]Datos!$D$73,IF(AY39=[1]Datos!$D$64,[1]Datos!$D$74,"Revisar"))+IF(AZ39=[1]Datos!$E$63,[1]Datos!$E$73,IF(AZ39=[1]Datos!$E$64,[1]Datos!$E$74,"Revisar"))+IF(BB39=[1]Datos!$G$63,[1]Datos!$G$73,IF(BB39=[1]Datos!$G$64,[1]Datos!$G$74,IF(BB39=[1]Datos!$G$65,[1]Datos!$G$75,"Revisar")))</f>
        <v>#VALUE!</v>
      </c>
      <c r="BD39" s="60">
        <f>IF(AX39=[1]Datos!$C$65,BC39,0)</f>
        <v>0</v>
      </c>
      <c r="BE39" s="60">
        <f>IF(OR(AX39=[1]Datos!$C$63,AX39=[1]Datos!$C$64),BC39,0)</f>
        <v>0</v>
      </c>
      <c r="BF39" s="146"/>
      <c r="BG39" s="146"/>
      <c r="BH39" s="146"/>
      <c r="BI39" s="146"/>
      <c r="BJ39" s="166"/>
      <c r="BK39" s="199"/>
      <c r="BL39" s="104"/>
      <c r="BM39" s="171"/>
      <c r="BN39" s="171"/>
      <c r="BO39" s="213"/>
      <c r="BP39" s="213"/>
      <c r="BQ39" s="215"/>
      <c r="BR39" s="228"/>
      <c r="BS39" s="227"/>
      <c r="BT39" s="227"/>
      <c r="BU39" s="227"/>
      <c r="BV39" s="227"/>
      <c r="BW39" s="227"/>
      <c r="BX39" s="227"/>
      <c r="BY39" s="227"/>
      <c r="BZ39" s="227"/>
      <c r="CA39" s="227"/>
      <c r="CB39" s="227"/>
      <c r="CC39" s="227"/>
      <c r="CD39" s="230"/>
      <c r="CE39" s="224"/>
    </row>
    <row r="40" spans="1:83" ht="102.75" customHeight="1" thickBot="1" x14ac:dyDescent="0.3">
      <c r="A40" s="140"/>
      <c r="B40" s="143"/>
      <c r="C40" s="105"/>
      <c r="D40" s="144"/>
      <c r="E40" s="105"/>
      <c r="F40" s="161"/>
      <c r="G40" s="161"/>
      <c r="H40" s="161"/>
      <c r="I40" s="161"/>
      <c r="J40" s="161"/>
      <c r="K40" s="163"/>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72"/>
      <c r="AJ40" s="179"/>
      <c r="AK40" s="179"/>
      <c r="AL40" s="172"/>
      <c r="AM40" s="172"/>
      <c r="AN40" s="172"/>
      <c r="AO40" s="173"/>
      <c r="AP40" s="173"/>
      <c r="AQ40" s="173"/>
      <c r="AR40" s="173"/>
      <c r="AS40" s="195"/>
      <c r="AT40" s="176"/>
      <c r="AU40" s="203"/>
      <c r="AV40" s="206"/>
      <c r="AW40" s="206"/>
      <c r="AX40" s="177"/>
      <c r="AY40" s="177"/>
      <c r="AZ40" s="177"/>
      <c r="BA40" s="177"/>
      <c r="BB40" s="178"/>
      <c r="BC40" s="66" t="e">
        <f>IF(AX40=[1]Datos!$C$63,[1]Datos!$C$73,IF(AX40=[1]Datos!$C$64,[1]Datos!$C$74,IF(AX40=[1]Datos!$C$65,[1]Datos!$C$75,"Revisar")))+IF(AY40=[1]Datos!$D$63,[1]Datos!$D$73,IF(AY40=[1]Datos!$D$64,[1]Datos!$D$74,"Revisar"))+IF(AZ40=[1]Datos!$E$63,[1]Datos!$E$73,IF(AZ40=[1]Datos!$E$64,[1]Datos!$E$74,"Revisar"))+IF(BB40=[1]Datos!$G$63,[1]Datos!$G$73,IF(BB40=[1]Datos!$G$64,[1]Datos!$G$74,IF(BB40=[1]Datos!$G$65,[1]Datos!$G$75,"Revisar")))</f>
        <v>#VALUE!</v>
      </c>
      <c r="BD40" s="66">
        <f>IF(AX40=[1]Datos!$C$65,BC40,0)</f>
        <v>0</v>
      </c>
      <c r="BE40" s="66">
        <f>IF(OR(AX40=[1]Datos!$C$63,AX40=[1]Datos!$C$64),BC40,0)</f>
        <v>0</v>
      </c>
      <c r="BF40" s="173"/>
      <c r="BG40" s="173"/>
      <c r="BH40" s="173"/>
      <c r="BI40" s="173"/>
      <c r="BJ40" s="197"/>
      <c r="BK40" s="200"/>
      <c r="BL40" s="105"/>
      <c r="BM40" s="178"/>
      <c r="BN40" s="178"/>
      <c r="BO40" s="218"/>
      <c r="BP40" s="218"/>
      <c r="BQ40" s="216"/>
      <c r="BR40" s="228"/>
      <c r="BS40" s="227"/>
      <c r="BT40" s="227"/>
      <c r="BU40" s="227"/>
      <c r="BV40" s="227"/>
      <c r="BW40" s="227"/>
      <c r="BX40" s="227"/>
      <c r="BY40" s="227"/>
      <c r="BZ40" s="227"/>
      <c r="CA40" s="227"/>
      <c r="CB40" s="227"/>
      <c r="CC40" s="227"/>
      <c r="CD40" s="231"/>
      <c r="CE40" s="225"/>
    </row>
  </sheetData>
  <autoFilter ref="A15:CE15" xr:uid="{2B588A3D-36AD-4A31-A241-A950900BE618}">
    <filterColumn colId="34" showButton="0"/>
    <filterColumn colId="35" showButton="0"/>
    <filterColumn colId="40" showButton="0"/>
    <filterColumn colId="42" showButton="0"/>
    <filterColumn colId="57" showButton="0"/>
    <filterColumn colId="59" showButton="0"/>
  </autoFilter>
  <mergeCells count="504">
    <mergeCell ref="CE37:CE40"/>
    <mergeCell ref="BY37:BY40"/>
    <mergeCell ref="BZ37:BZ40"/>
    <mergeCell ref="CA37:CA40"/>
    <mergeCell ref="CB37:CB40"/>
    <mergeCell ref="CC37:CC40"/>
    <mergeCell ref="CD37:CD40"/>
    <mergeCell ref="CC33:CC36"/>
    <mergeCell ref="CD33:CD36"/>
    <mergeCell ref="CE33:CE36"/>
    <mergeCell ref="BY33:BY36"/>
    <mergeCell ref="BZ33:BZ36"/>
    <mergeCell ref="CA33:CA36"/>
    <mergeCell ref="CB33:CB36"/>
    <mergeCell ref="BR37:BR40"/>
    <mergeCell ref="BS37:BS40"/>
    <mergeCell ref="BT37:BT40"/>
    <mergeCell ref="BU37:BU40"/>
    <mergeCell ref="BV37:BV40"/>
    <mergeCell ref="BW37:BW40"/>
    <mergeCell ref="BX37:BX40"/>
    <mergeCell ref="BW33:BW36"/>
    <mergeCell ref="BX33:BX36"/>
    <mergeCell ref="CB29:CB32"/>
    <mergeCell ref="CC29:CC32"/>
    <mergeCell ref="CD29:CD32"/>
    <mergeCell ref="CE29:CE32"/>
    <mergeCell ref="BR33:BR36"/>
    <mergeCell ref="BS33:BS36"/>
    <mergeCell ref="BT33:BT36"/>
    <mergeCell ref="BU33:BU36"/>
    <mergeCell ref="BV33:BV36"/>
    <mergeCell ref="CE25:CE28"/>
    <mergeCell ref="BR25:BR28"/>
    <mergeCell ref="BS25:BS28"/>
    <mergeCell ref="BT25:BT28"/>
    <mergeCell ref="BU25:BU28"/>
    <mergeCell ref="BV25:BV28"/>
    <mergeCell ref="BW25:BW28"/>
    <mergeCell ref="BX25:BX28"/>
    <mergeCell ref="BR29:BR32"/>
    <mergeCell ref="BS29:BS32"/>
    <mergeCell ref="BT29:BT32"/>
    <mergeCell ref="BU29:BU32"/>
    <mergeCell ref="BV29:BV32"/>
    <mergeCell ref="BW29:BW32"/>
    <mergeCell ref="BX29:BX32"/>
    <mergeCell ref="BY29:BY32"/>
    <mergeCell ref="BZ29:BZ32"/>
    <mergeCell ref="BY25:BY28"/>
    <mergeCell ref="BZ25:BZ28"/>
    <mergeCell ref="CA25:CA28"/>
    <mergeCell ref="CB25:CB28"/>
    <mergeCell ref="CC25:CC28"/>
    <mergeCell ref="CD25:CD28"/>
    <mergeCell ref="CA29:CA32"/>
    <mergeCell ref="CE17:CE20"/>
    <mergeCell ref="BR21:BR24"/>
    <mergeCell ref="BS21:BS24"/>
    <mergeCell ref="BT21:BT24"/>
    <mergeCell ref="BU21:BU24"/>
    <mergeCell ref="BV21:BV24"/>
    <mergeCell ref="BW21:BW24"/>
    <mergeCell ref="BX21:BX24"/>
    <mergeCell ref="BY21:BY24"/>
    <mergeCell ref="BZ21:BZ24"/>
    <mergeCell ref="BV17:BV20"/>
    <mergeCell ref="BW17:BW20"/>
    <mergeCell ref="BX17:BX20"/>
    <mergeCell ref="CA21:CA24"/>
    <mergeCell ref="CB21:CB24"/>
    <mergeCell ref="CC21:CC24"/>
    <mergeCell ref="CD21:CD24"/>
    <mergeCell ref="CE21:CE24"/>
    <mergeCell ref="CD14:CD16"/>
    <mergeCell ref="CD17:CD20"/>
    <mergeCell ref="BR15:BR16"/>
    <mergeCell ref="BS15:BS16"/>
    <mergeCell ref="BT15:BT16"/>
    <mergeCell ref="BU15:BU16"/>
    <mergeCell ref="BV15:BV16"/>
    <mergeCell ref="BW15:BW16"/>
    <mergeCell ref="BX15:BX16"/>
    <mergeCell ref="BY15:BY16"/>
    <mergeCell ref="BY17:BY20"/>
    <mergeCell ref="BZ17:BZ20"/>
    <mergeCell ref="CA17:CA20"/>
    <mergeCell ref="CB17:CB20"/>
    <mergeCell ref="CC17:CC20"/>
    <mergeCell ref="BR17:BR20"/>
    <mergeCell ref="BS17:BS20"/>
    <mergeCell ref="BT17:BT20"/>
    <mergeCell ref="BU17:BU20"/>
    <mergeCell ref="BM37:BM40"/>
    <mergeCell ref="BN37:BN40"/>
    <mergeCell ref="BO37:BO40"/>
    <mergeCell ref="BP37:BP40"/>
    <mergeCell ref="BQ37:BQ40"/>
    <mergeCell ref="BO33:BO36"/>
    <mergeCell ref="BP33:BP36"/>
    <mergeCell ref="BQ33:BQ36"/>
    <mergeCell ref="AU37:AU40"/>
    <mergeCell ref="AV37:AV40"/>
    <mergeCell ref="AW37:AW40"/>
    <mergeCell ref="AX37:AX40"/>
    <mergeCell ref="AY37:AY40"/>
    <mergeCell ref="AZ37:AZ40"/>
    <mergeCell ref="BA37:BA40"/>
    <mergeCell ref="AY33:AY36"/>
    <mergeCell ref="AZ33:AZ36"/>
    <mergeCell ref="BA33:BA36"/>
    <mergeCell ref="BB33:BB36"/>
    <mergeCell ref="BM33:BM36"/>
    <mergeCell ref="BN33:BN36"/>
    <mergeCell ref="BH37:BH40"/>
    <mergeCell ref="BI37:BI40"/>
    <mergeCell ref="BJ37:BJ40"/>
    <mergeCell ref="BJ21:BJ24"/>
    <mergeCell ref="BK21:BK24"/>
    <mergeCell ref="BL21:BL24"/>
    <mergeCell ref="BM21:BM24"/>
    <mergeCell ref="BN21:BN24"/>
    <mergeCell ref="BO21:BO24"/>
    <mergeCell ref="BP21:BP24"/>
    <mergeCell ref="BQ21:BQ24"/>
    <mergeCell ref="AU25:AU28"/>
    <mergeCell ref="AV25:AV28"/>
    <mergeCell ref="AW25:AW28"/>
    <mergeCell ref="AX25:AX28"/>
    <mergeCell ref="AY25:AY28"/>
    <mergeCell ref="BG25:BG28"/>
    <mergeCell ref="BH25:BH28"/>
    <mergeCell ref="BI25:BI28"/>
    <mergeCell ref="BJ25:BJ28"/>
    <mergeCell ref="BK25:BK28"/>
    <mergeCell ref="BL25:BL28"/>
    <mergeCell ref="BR13:CE13"/>
    <mergeCell ref="AU17:AU20"/>
    <mergeCell ref="AV17:AV20"/>
    <mergeCell ref="AW17:AW20"/>
    <mergeCell ref="AX17:AX20"/>
    <mergeCell ref="AY17:AY20"/>
    <mergeCell ref="AZ17:AZ20"/>
    <mergeCell ref="BR14:BT14"/>
    <mergeCell ref="BU14:BW14"/>
    <mergeCell ref="BX14:BY14"/>
    <mergeCell ref="BZ14:CA14"/>
    <mergeCell ref="CB14:CC14"/>
    <mergeCell ref="BK17:BK20"/>
    <mergeCell ref="BL17:BL20"/>
    <mergeCell ref="BM17:BM20"/>
    <mergeCell ref="BN17:BN20"/>
    <mergeCell ref="BO17:BO20"/>
    <mergeCell ref="BP17:BP20"/>
    <mergeCell ref="BQ17:BQ20"/>
    <mergeCell ref="BZ15:BZ16"/>
    <mergeCell ref="CA15:CA16"/>
    <mergeCell ref="CB15:CB16"/>
    <mergeCell ref="CC15:CC16"/>
    <mergeCell ref="CE14:CE16"/>
    <mergeCell ref="BK37:BK40"/>
    <mergeCell ref="BL37:BL40"/>
    <mergeCell ref="AQ37:AQ40"/>
    <mergeCell ref="AR37:AR40"/>
    <mergeCell ref="AS37:AS40"/>
    <mergeCell ref="AT37:AT40"/>
    <mergeCell ref="BF37:BF40"/>
    <mergeCell ref="BG37:BG40"/>
    <mergeCell ref="BB37:BB40"/>
    <mergeCell ref="AK37:AK40"/>
    <mergeCell ref="AL37:AL40"/>
    <mergeCell ref="AM37:AM40"/>
    <mergeCell ref="AN37:AN40"/>
    <mergeCell ref="AO37:AO40"/>
    <mergeCell ref="AP37:AP40"/>
    <mergeCell ref="AE37:AE40"/>
    <mergeCell ref="AF37:AF40"/>
    <mergeCell ref="AG37:AG40"/>
    <mergeCell ref="AH37:AH40"/>
    <mergeCell ref="AI37:AI40"/>
    <mergeCell ref="AJ37:AJ40"/>
    <mergeCell ref="Y37:Y40"/>
    <mergeCell ref="Z37:Z40"/>
    <mergeCell ref="AA37:AA40"/>
    <mergeCell ref="AB37:AB40"/>
    <mergeCell ref="AC37:AC40"/>
    <mergeCell ref="AD37:AD40"/>
    <mergeCell ref="S37:S40"/>
    <mergeCell ref="T37:T40"/>
    <mergeCell ref="U37:U40"/>
    <mergeCell ref="V37:V40"/>
    <mergeCell ref="W37:W40"/>
    <mergeCell ref="X37:X40"/>
    <mergeCell ref="M37:M40"/>
    <mergeCell ref="N37:N40"/>
    <mergeCell ref="O37:O40"/>
    <mergeCell ref="P37:P40"/>
    <mergeCell ref="Q37:Q40"/>
    <mergeCell ref="R37:R40"/>
    <mergeCell ref="G37:G40"/>
    <mergeCell ref="H37:H40"/>
    <mergeCell ref="I37:I40"/>
    <mergeCell ref="J37:J40"/>
    <mergeCell ref="K37:K40"/>
    <mergeCell ref="L37:L40"/>
    <mergeCell ref="A37:A40"/>
    <mergeCell ref="B37:B40"/>
    <mergeCell ref="C37:C40"/>
    <mergeCell ref="D37:D40"/>
    <mergeCell ref="E37:E40"/>
    <mergeCell ref="F37:F40"/>
    <mergeCell ref="BG33:BG36"/>
    <mergeCell ref="BH33:BH36"/>
    <mergeCell ref="BI33:BI36"/>
    <mergeCell ref="AJ33:AJ36"/>
    <mergeCell ref="AK33:AK36"/>
    <mergeCell ref="AL33:AL36"/>
    <mergeCell ref="AM33:AM36"/>
    <mergeCell ref="AN33:AN36"/>
    <mergeCell ref="AO33:AO36"/>
    <mergeCell ref="AD33:AD36"/>
    <mergeCell ref="AE33:AE36"/>
    <mergeCell ref="AF33:AF36"/>
    <mergeCell ref="AG33:AG36"/>
    <mergeCell ref="AH33:AH36"/>
    <mergeCell ref="AI33:AI36"/>
    <mergeCell ref="X33:X36"/>
    <mergeCell ref="Y33:Y36"/>
    <mergeCell ref="Z33:Z36"/>
    <mergeCell ref="BJ33:BJ36"/>
    <mergeCell ref="BK33:BK36"/>
    <mergeCell ref="BL33:BL36"/>
    <mergeCell ref="AP33:AP36"/>
    <mergeCell ref="AQ33:AQ36"/>
    <mergeCell ref="AR33:AR36"/>
    <mergeCell ref="AS33:AS36"/>
    <mergeCell ref="AT33:AT36"/>
    <mergeCell ref="BF33:BF36"/>
    <mergeCell ref="AU33:AU36"/>
    <mergeCell ref="AV33:AV36"/>
    <mergeCell ref="AW33:AW36"/>
    <mergeCell ref="AX33:AX36"/>
    <mergeCell ref="AA33:AA36"/>
    <mergeCell ref="AB33:AB36"/>
    <mergeCell ref="AC33:AC36"/>
    <mergeCell ref="R33:R36"/>
    <mergeCell ref="S33:S36"/>
    <mergeCell ref="T33:T36"/>
    <mergeCell ref="U33:U36"/>
    <mergeCell ref="V33:V36"/>
    <mergeCell ref="W33:W36"/>
    <mergeCell ref="L33:L36"/>
    <mergeCell ref="M33:M36"/>
    <mergeCell ref="N33:N36"/>
    <mergeCell ref="O33:O36"/>
    <mergeCell ref="P33:P36"/>
    <mergeCell ref="Q33:Q36"/>
    <mergeCell ref="F33:F36"/>
    <mergeCell ref="G33:G36"/>
    <mergeCell ref="H33:H36"/>
    <mergeCell ref="I33:I36"/>
    <mergeCell ref="J33:J36"/>
    <mergeCell ref="K33:K36"/>
    <mergeCell ref="BH29:BH32"/>
    <mergeCell ref="BI29:BI32"/>
    <mergeCell ref="BJ29:BJ32"/>
    <mergeCell ref="BK29:BK32"/>
    <mergeCell ref="BL29:BL32"/>
    <mergeCell ref="A33:A36"/>
    <mergeCell ref="B33:B36"/>
    <mergeCell ref="C33:C36"/>
    <mergeCell ref="D33:D36"/>
    <mergeCell ref="E33:E36"/>
    <mergeCell ref="AQ29:AQ32"/>
    <mergeCell ref="AR29:AR32"/>
    <mergeCell ref="AS29:AS32"/>
    <mergeCell ref="AT29:AT32"/>
    <mergeCell ref="BF29:BF32"/>
    <mergeCell ref="BG29:BG32"/>
    <mergeCell ref="AK29:AK32"/>
    <mergeCell ref="AL29:AL32"/>
    <mergeCell ref="AM29:AM32"/>
    <mergeCell ref="AN29:AN32"/>
    <mergeCell ref="AO29:AO32"/>
    <mergeCell ref="AP29:AP32"/>
    <mergeCell ref="AE29:AE32"/>
    <mergeCell ref="AF29:AF32"/>
    <mergeCell ref="AG29:AG32"/>
    <mergeCell ref="AH29:AH32"/>
    <mergeCell ref="AI29:AI32"/>
    <mergeCell ref="AJ29:AJ32"/>
    <mergeCell ref="Y29:Y32"/>
    <mergeCell ref="Z29:Z32"/>
    <mergeCell ref="AA29:AA32"/>
    <mergeCell ref="AB29:AB32"/>
    <mergeCell ref="AC29:AC32"/>
    <mergeCell ref="AD29:AD32"/>
    <mergeCell ref="S29:S32"/>
    <mergeCell ref="T29:T32"/>
    <mergeCell ref="U29:U32"/>
    <mergeCell ref="V29:V32"/>
    <mergeCell ref="W29:W32"/>
    <mergeCell ref="X29:X32"/>
    <mergeCell ref="M29:M32"/>
    <mergeCell ref="N29:N32"/>
    <mergeCell ref="O29:O32"/>
    <mergeCell ref="P29:P32"/>
    <mergeCell ref="Q29:Q32"/>
    <mergeCell ref="R29:R32"/>
    <mergeCell ref="G29:G32"/>
    <mergeCell ref="H29:H32"/>
    <mergeCell ref="I29:I32"/>
    <mergeCell ref="J29:J32"/>
    <mergeCell ref="K29:K32"/>
    <mergeCell ref="L29:L32"/>
    <mergeCell ref="A29:A32"/>
    <mergeCell ref="B29:B32"/>
    <mergeCell ref="C29:C32"/>
    <mergeCell ref="D29:D32"/>
    <mergeCell ref="E29:E32"/>
    <mergeCell ref="F29:F32"/>
    <mergeCell ref="AP25:AP28"/>
    <mergeCell ref="AQ25:AQ28"/>
    <mergeCell ref="AR25:AR28"/>
    <mergeCell ref="AS25:AS28"/>
    <mergeCell ref="AT25:AT28"/>
    <mergeCell ref="BF25:BF28"/>
    <mergeCell ref="AZ25:AZ28"/>
    <mergeCell ref="BA25:BA28"/>
    <mergeCell ref="BB25:BB28"/>
    <mergeCell ref="AJ25:AJ28"/>
    <mergeCell ref="AK25:AK28"/>
    <mergeCell ref="AL25:AL28"/>
    <mergeCell ref="AM25:AM28"/>
    <mergeCell ref="AN25:AN28"/>
    <mergeCell ref="AO25:AO28"/>
    <mergeCell ref="AD25:AD28"/>
    <mergeCell ref="AE25:AE28"/>
    <mergeCell ref="AF25:AF28"/>
    <mergeCell ref="AG25:AG28"/>
    <mergeCell ref="AH25:AH28"/>
    <mergeCell ref="AI25:AI28"/>
    <mergeCell ref="Y25:Y28"/>
    <mergeCell ref="Z25:Z28"/>
    <mergeCell ref="AA25:AA28"/>
    <mergeCell ref="AB25:AB28"/>
    <mergeCell ref="AC25:AC28"/>
    <mergeCell ref="R25:R28"/>
    <mergeCell ref="S25:S28"/>
    <mergeCell ref="T25:T28"/>
    <mergeCell ref="U25:U28"/>
    <mergeCell ref="V25:V28"/>
    <mergeCell ref="W25:W28"/>
    <mergeCell ref="AJ21:AJ24"/>
    <mergeCell ref="AK21:AK24"/>
    <mergeCell ref="AL21:AL24"/>
    <mergeCell ref="AM21:AM24"/>
    <mergeCell ref="AN21:AN24"/>
    <mergeCell ref="AO21:AO24"/>
    <mergeCell ref="A25:A28"/>
    <mergeCell ref="B25:B28"/>
    <mergeCell ref="C25:C28"/>
    <mergeCell ref="D25:D28"/>
    <mergeCell ref="E25:E28"/>
    <mergeCell ref="L25:L28"/>
    <mergeCell ref="M25:M28"/>
    <mergeCell ref="N25:N28"/>
    <mergeCell ref="O25:O28"/>
    <mergeCell ref="P25:P28"/>
    <mergeCell ref="Q25:Q28"/>
    <mergeCell ref="F25:F28"/>
    <mergeCell ref="G25:G28"/>
    <mergeCell ref="H25:H28"/>
    <mergeCell ref="I25:I28"/>
    <mergeCell ref="J25:J28"/>
    <mergeCell ref="K25:K28"/>
    <mergeCell ref="X25:X28"/>
    <mergeCell ref="BG21:BG24"/>
    <mergeCell ref="BH21:BH24"/>
    <mergeCell ref="BI21:BI24"/>
    <mergeCell ref="AP21:AP24"/>
    <mergeCell ref="AQ21:AQ24"/>
    <mergeCell ref="AR21:AR24"/>
    <mergeCell ref="AS21:AS24"/>
    <mergeCell ref="AT21:AT24"/>
    <mergeCell ref="BF21:BF24"/>
    <mergeCell ref="AZ21:AZ24"/>
    <mergeCell ref="BA21:BA24"/>
    <mergeCell ref="BB21:BB24"/>
    <mergeCell ref="AU21:AU24"/>
    <mergeCell ref="AV21:AV24"/>
    <mergeCell ref="AW21:AW24"/>
    <mergeCell ref="AX21:AX24"/>
    <mergeCell ref="AY21:AY24"/>
    <mergeCell ref="AD21:AD24"/>
    <mergeCell ref="AE21:AE24"/>
    <mergeCell ref="AF21:AF24"/>
    <mergeCell ref="AG21:AG24"/>
    <mergeCell ref="AH21:AH24"/>
    <mergeCell ref="AI21:AI24"/>
    <mergeCell ref="X21:X24"/>
    <mergeCell ref="Y21:Y24"/>
    <mergeCell ref="Z21:Z24"/>
    <mergeCell ref="AA21:AA24"/>
    <mergeCell ref="AB21:AB24"/>
    <mergeCell ref="AC21:AC24"/>
    <mergeCell ref="M17:M20"/>
    <mergeCell ref="N17:N20"/>
    <mergeCell ref="R21:R24"/>
    <mergeCell ref="S21:S24"/>
    <mergeCell ref="T21:T24"/>
    <mergeCell ref="U21:U24"/>
    <mergeCell ref="V21:V24"/>
    <mergeCell ref="W21:W24"/>
    <mergeCell ref="L21:L24"/>
    <mergeCell ref="M21:M24"/>
    <mergeCell ref="N21:N24"/>
    <mergeCell ref="O21:O24"/>
    <mergeCell ref="P21:P24"/>
    <mergeCell ref="Q21:Q24"/>
    <mergeCell ref="BH17:BH20"/>
    <mergeCell ref="BI17:BI20"/>
    <mergeCell ref="BJ17:BJ20"/>
    <mergeCell ref="BF17:BF20"/>
    <mergeCell ref="BG17:BG20"/>
    <mergeCell ref="BA17:BA20"/>
    <mergeCell ref="BB17:BB20"/>
    <mergeCell ref="AB17:AB20"/>
    <mergeCell ref="AC17:AC20"/>
    <mergeCell ref="AD17:AD20"/>
    <mergeCell ref="AS17:AS20"/>
    <mergeCell ref="AT17:AT20"/>
    <mergeCell ref="AK17:AK20"/>
    <mergeCell ref="AL17:AL20"/>
    <mergeCell ref="AM17:AM20"/>
    <mergeCell ref="AN17:AN20"/>
    <mergeCell ref="AO17:AO20"/>
    <mergeCell ref="AP17:AP20"/>
    <mergeCell ref="AE17:AE20"/>
    <mergeCell ref="AF17:AF20"/>
    <mergeCell ref="AG17:AG20"/>
    <mergeCell ref="AH17:AH20"/>
    <mergeCell ref="AI17:AI20"/>
    <mergeCell ref="AJ17:AJ20"/>
    <mergeCell ref="K17:K20"/>
    <mergeCell ref="L17:L20"/>
    <mergeCell ref="A21:A24"/>
    <mergeCell ref="B21:B24"/>
    <mergeCell ref="C21:C24"/>
    <mergeCell ref="D21:D24"/>
    <mergeCell ref="E21:E24"/>
    <mergeCell ref="AQ17:AQ20"/>
    <mergeCell ref="AR17:AR20"/>
    <mergeCell ref="Y17:Y20"/>
    <mergeCell ref="Z17:Z20"/>
    <mergeCell ref="AA17:AA20"/>
    <mergeCell ref="F21:F24"/>
    <mergeCell ref="G21:G24"/>
    <mergeCell ref="H21:H24"/>
    <mergeCell ref="I21:I24"/>
    <mergeCell ref="J21:J24"/>
    <mergeCell ref="K21:K24"/>
    <mergeCell ref="S17:S20"/>
    <mergeCell ref="T17:T20"/>
    <mergeCell ref="U17:U20"/>
    <mergeCell ref="V17:V20"/>
    <mergeCell ref="W17:W20"/>
    <mergeCell ref="X17:X20"/>
    <mergeCell ref="A17:A20"/>
    <mergeCell ref="B17:B20"/>
    <mergeCell ref="C17:C20"/>
    <mergeCell ref="D17:D20"/>
    <mergeCell ref="E17:E20"/>
    <mergeCell ref="F17:F20"/>
    <mergeCell ref="AU13:BB14"/>
    <mergeCell ref="BF13:BL14"/>
    <mergeCell ref="BM13:BQ14"/>
    <mergeCell ref="M14:O14"/>
    <mergeCell ref="P14:AK14"/>
    <mergeCell ref="AI15:AK15"/>
    <mergeCell ref="AO15:AP15"/>
    <mergeCell ref="AQ15:AR15"/>
    <mergeCell ref="BF15:BG15"/>
    <mergeCell ref="BH15:BI15"/>
    <mergeCell ref="O17:O20"/>
    <mergeCell ref="P17:P20"/>
    <mergeCell ref="Q17:Q20"/>
    <mergeCell ref="R17:R20"/>
    <mergeCell ref="G17:G20"/>
    <mergeCell ref="H17:H20"/>
    <mergeCell ref="I17:I20"/>
    <mergeCell ref="J17:J20"/>
    <mergeCell ref="C9:D9"/>
    <mergeCell ref="E9:F9"/>
    <mergeCell ref="G9:H9"/>
    <mergeCell ref="B11:L11"/>
    <mergeCell ref="A13:AH13"/>
    <mergeCell ref="AL13:AT13"/>
    <mergeCell ref="B5:H5"/>
    <mergeCell ref="C6:H6"/>
    <mergeCell ref="C7:H7"/>
    <mergeCell ref="C8:D8"/>
    <mergeCell ref="E8:F8"/>
    <mergeCell ref="G8:H8"/>
  </mergeCells>
  <conditionalFormatting sqref="AP17:AP40 BG17:BG40">
    <cfRule type="cellIs" dxfId="82" priority="1" operator="equal">
      <formula>"Seguro"</formula>
    </cfRule>
    <cfRule type="cellIs" dxfId="81" priority="2" operator="equal">
      <formula>"Probable"</formula>
    </cfRule>
    <cfRule type="cellIs" dxfId="80" priority="3" operator="equal">
      <formula>"Posible"</formula>
    </cfRule>
    <cfRule type="cellIs" dxfId="79" priority="4" operator="equal">
      <formula>"Improbable"</formula>
    </cfRule>
    <cfRule type="cellIs" dxfId="78" priority="5" operator="equal">
      <formula>"Rara Vez"</formula>
    </cfRule>
    <cfRule type="cellIs" dxfId="77" priority="6" operator="equal">
      <formula>"Muy Alta"</formula>
    </cfRule>
    <cfRule type="cellIs" dxfId="76" priority="7" operator="equal">
      <formula>"Alta"</formula>
    </cfRule>
    <cfRule type="cellIs" dxfId="75" priority="8" operator="equal">
      <formula>"Media"</formula>
    </cfRule>
    <cfRule type="cellIs" dxfId="74" priority="9" operator="equal">
      <formula>"Baja"</formula>
    </cfRule>
    <cfRule type="cellIs" dxfId="73" priority="10" operator="equal">
      <formula>"Muy Baja"</formula>
    </cfRule>
  </conditionalFormatting>
  <conditionalFormatting sqref="AR17:AR40 BI17:BI40">
    <cfRule type="cellIs" dxfId="72" priority="11" operator="equal">
      <formula>"Catastrófico"</formula>
    </cfRule>
    <cfRule type="cellIs" dxfId="71" priority="12" operator="equal">
      <formula>"Mayor"</formula>
    </cfRule>
    <cfRule type="cellIs" dxfId="70" priority="13" operator="equal">
      <formula>"Moderado"</formula>
    </cfRule>
    <cfRule type="cellIs" dxfId="69" priority="14" operator="equal">
      <formula>"Menor"</formula>
    </cfRule>
    <cfRule type="cellIs" dxfId="68" priority="15" operator="equal">
      <formula>"Insignificante"</formula>
    </cfRule>
  </conditionalFormatting>
  <conditionalFormatting sqref="AT17">
    <cfRule type="containsText" dxfId="67" priority="197" operator="containsText" text="BAJO">
      <formula>NOT(ISERROR(SEARCH("BAJO",AT17)))</formula>
    </cfRule>
    <cfRule type="containsText" dxfId="66" priority="200" operator="containsText" text="EXTREMO">
      <formula>NOT(ISERROR(SEARCH("EXTREMO",AT17)))</formula>
    </cfRule>
    <cfRule type="containsText" dxfId="65" priority="199" operator="containsText" text="ALTO">
      <formula>NOT(ISERROR(SEARCH("ALTO",AT17)))</formula>
    </cfRule>
    <cfRule type="containsText" dxfId="64" priority="198" operator="containsText" text="MODERADO">
      <formula>NOT(ISERROR(SEARCH("MODERADO",AT17)))</formula>
    </cfRule>
  </conditionalFormatting>
  <conditionalFormatting sqref="AT21">
    <cfRule type="containsText" dxfId="63" priority="172" operator="containsText" text="ALTO">
      <formula>NOT(ISERROR(SEARCH("ALTO",AT21)))</formula>
    </cfRule>
    <cfRule type="containsText" dxfId="62" priority="171" operator="containsText" text="MODERADO">
      <formula>NOT(ISERROR(SEARCH("MODERADO",AT21)))</formula>
    </cfRule>
    <cfRule type="containsText" dxfId="61" priority="170" operator="containsText" text="BAJO">
      <formula>NOT(ISERROR(SEARCH("BAJO",AT21)))</formula>
    </cfRule>
    <cfRule type="containsText" dxfId="60" priority="173" operator="containsText" text="EXTREMO">
      <formula>NOT(ISERROR(SEARCH("EXTREMO",AT21)))</formula>
    </cfRule>
  </conditionalFormatting>
  <conditionalFormatting sqref="AT25">
    <cfRule type="containsText" dxfId="59" priority="104" operator="containsText" text="EXTREMO">
      <formula>NOT(ISERROR(SEARCH("EXTREMO",AT25)))</formula>
    </cfRule>
    <cfRule type="containsText" dxfId="58" priority="103" operator="containsText" text="ALTO">
      <formula>NOT(ISERROR(SEARCH("ALTO",AT25)))</formula>
    </cfRule>
    <cfRule type="containsText" dxfId="57" priority="102" operator="containsText" text="MODERADO">
      <formula>NOT(ISERROR(SEARCH("MODERADO",AT25)))</formula>
    </cfRule>
    <cfRule type="containsText" dxfId="56" priority="101" operator="containsText" text="BAJO">
      <formula>NOT(ISERROR(SEARCH("BAJO",AT25)))</formula>
    </cfRule>
  </conditionalFormatting>
  <conditionalFormatting sqref="AT29">
    <cfRule type="containsText" dxfId="55" priority="75" operator="containsText" text="MODERADO">
      <formula>NOT(ISERROR(SEARCH("MODERADO",AT29)))</formula>
    </cfRule>
    <cfRule type="containsText" dxfId="54" priority="74" operator="containsText" text="BAJO">
      <formula>NOT(ISERROR(SEARCH("BAJO",AT29)))</formula>
    </cfRule>
    <cfRule type="containsText" dxfId="53" priority="77" operator="containsText" text="EXTREMO">
      <formula>NOT(ISERROR(SEARCH("EXTREMO",AT29)))</formula>
    </cfRule>
    <cfRule type="containsText" dxfId="52" priority="76" operator="containsText" text="ALTO">
      <formula>NOT(ISERROR(SEARCH("ALTO",AT29)))</formula>
    </cfRule>
  </conditionalFormatting>
  <conditionalFormatting sqref="AT33">
    <cfRule type="containsText" dxfId="51" priority="66" operator="containsText" text="BAJO">
      <formula>NOT(ISERROR(SEARCH("BAJO",AT33)))</formula>
    </cfRule>
    <cfRule type="containsText" dxfId="50" priority="67" operator="containsText" text="MODERADO">
      <formula>NOT(ISERROR(SEARCH("MODERADO",AT33)))</formula>
    </cfRule>
    <cfRule type="containsText" dxfId="49" priority="68" operator="containsText" text="ALTO">
      <formula>NOT(ISERROR(SEARCH("ALTO",AT33)))</formula>
    </cfRule>
    <cfRule type="containsText" dxfId="48" priority="69" operator="containsText" text="EXTREMO">
      <formula>NOT(ISERROR(SEARCH("EXTREMO",AT33)))</formula>
    </cfRule>
  </conditionalFormatting>
  <conditionalFormatting sqref="AT37">
    <cfRule type="containsText" dxfId="47" priority="24" operator="containsText" text="BAJO">
      <formula>NOT(ISERROR(SEARCH("BAJO",AT37)))</formula>
    </cfRule>
    <cfRule type="containsText" dxfId="46" priority="25" operator="containsText" text="MODERADO">
      <formula>NOT(ISERROR(SEARCH("MODERADO",AT37)))</formula>
    </cfRule>
    <cfRule type="containsText" dxfId="45" priority="26" operator="containsText" text="ALTO">
      <formula>NOT(ISERROR(SEARCH("ALTO",AT37)))</formula>
    </cfRule>
    <cfRule type="containsText" dxfId="44" priority="27" operator="containsText" text="EXTREMO">
      <formula>NOT(ISERROR(SEARCH("EXTREMO",AT37)))</formula>
    </cfRule>
  </conditionalFormatting>
  <conditionalFormatting sqref="BK17">
    <cfRule type="containsText" dxfId="43" priority="191" operator="containsText" text="ALTO">
      <formula>NOT(ISERROR(SEARCH("ALTO",BK17)))</formula>
    </cfRule>
    <cfRule type="containsText" dxfId="42" priority="192" operator="containsText" text="EXTREMO">
      <formula>NOT(ISERROR(SEARCH("EXTREMO",BK17)))</formula>
    </cfRule>
    <cfRule type="containsText" dxfId="41" priority="190" operator="containsText" text="MODERADO">
      <formula>NOT(ISERROR(SEARCH("MODERADO",BK17)))</formula>
    </cfRule>
    <cfRule type="containsText" dxfId="40" priority="189" operator="containsText" text="BAJO">
      <formula>NOT(ISERROR(SEARCH("BAJO",BK17)))</formula>
    </cfRule>
  </conditionalFormatting>
  <conditionalFormatting sqref="BK21">
    <cfRule type="containsText" dxfId="39" priority="165" operator="containsText" text="EXTREMO">
      <formula>NOT(ISERROR(SEARCH("EXTREMO",BK21)))</formula>
    </cfRule>
    <cfRule type="containsText" dxfId="38" priority="162" operator="containsText" text="BAJO">
      <formula>NOT(ISERROR(SEARCH("BAJO",BK21)))</formula>
    </cfRule>
    <cfRule type="containsText" dxfId="37" priority="163" operator="containsText" text="MODERADO">
      <formula>NOT(ISERROR(SEARCH("MODERADO",BK21)))</formula>
    </cfRule>
    <cfRule type="containsText" dxfId="36" priority="164" operator="containsText" text="ALTO">
      <formula>NOT(ISERROR(SEARCH("ALTO",BK21)))</formula>
    </cfRule>
  </conditionalFormatting>
  <conditionalFormatting sqref="BK25">
    <cfRule type="containsText" dxfId="35" priority="93" operator="containsText" text="BAJO">
      <formula>NOT(ISERROR(SEARCH("BAJO",BK25)))</formula>
    </cfRule>
    <cfRule type="containsText" dxfId="34" priority="94" operator="containsText" text="MODERADO">
      <formula>NOT(ISERROR(SEARCH("MODERADO",BK25)))</formula>
    </cfRule>
    <cfRule type="containsText" dxfId="33" priority="95" operator="containsText" text="ALTO">
      <formula>NOT(ISERROR(SEARCH("ALTO",BK25)))</formula>
    </cfRule>
    <cfRule type="containsText" dxfId="32" priority="96" operator="containsText" text="EXTREMO">
      <formula>NOT(ISERROR(SEARCH("EXTREMO",BK25)))</formula>
    </cfRule>
  </conditionalFormatting>
  <conditionalFormatting sqref="BK29 BK33">
    <cfRule type="containsText" dxfId="31" priority="59" operator="containsText" text="MODERADO">
      <formula>NOT(ISERROR(SEARCH("MODERADO",BK29)))</formula>
    </cfRule>
    <cfRule type="containsText" dxfId="30" priority="58" operator="containsText" text="BAJO">
      <formula>NOT(ISERROR(SEARCH("BAJO",BK29)))</formula>
    </cfRule>
    <cfRule type="containsText" dxfId="29" priority="61" operator="containsText" text="EXTREMO">
      <formula>NOT(ISERROR(SEARCH("EXTREMO",BK29)))</formula>
    </cfRule>
    <cfRule type="containsText" dxfId="28" priority="60" operator="containsText" text="ALTO">
      <formula>NOT(ISERROR(SEARCH("ALTO",BK29)))</formula>
    </cfRule>
  </conditionalFormatting>
  <conditionalFormatting sqref="BK37">
    <cfRule type="containsText" dxfId="27" priority="17" operator="containsText" text="MODERADO">
      <formula>NOT(ISERROR(SEARCH("MODERADO",BK37)))</formula>
    </cfRule>
    <cfRule type="containsText" dxfId="26" priority="18" operator="containsText" text="ALTO">
      <formula>NOT(ISERROR(SEARCH("ALTO",BK37)))</formula>
    </cfRule>
    <cfRule type="containsText" dxfId="25" priority="16" operator="containsText" text="BAJO">
      <formula>NOT(ISERROR(SEARCH("BAJO",BK37)))</formula>
    </cfRule>
    <cfRule type="containsText" dxfId="24" priority="19" operator="containsText" text="EXTREMO">
      <formula>NOT(ISERROR(SEARCH("EXTREMO",BK37)))</formula>
    </cfRule>
  </conditionalFormatting>
  <conditionalFormatting sqref="BL17">
    <cfRule type="containsText" dxfId="23" priority="193" operator="containsText" text="RIESGO BAJO">
      <formula>NOT(ISERROR(SEARCH("RIESGO BAJO",BL17)))</formula>
    </cfRule>
    <cfRule type="containsText" dxfId="22" priority="194" operator="containsText" text="RIESGO MODERADO">
      <formula>NOT(ISERROR(SEARCH("RIESGO MODERADO",BL17)))</formula>
    </cfRule>
    <cfRule type="containsText" dxfId="21" priority="195" operator="containsText" text="RIESGO ALTO">
      <formula>NOT(ISERROR(SEARCH("RIESGO ALTO",BL17)))</formula>
    </cfRule>
    <cfRule type="containsText" dxfId="20" priority="196" operator="containsText" text="RIESGO EXTREMO">
      <formula>NOT(ISERROR(SEARCH("RIESGO EXTREMO",BL17)))</formula>
    </cfRule>
  </conditionalFormatting>
  <conditionalFormatting sqref="BL21">
    <cfRule type="containsText" dxfId="19" priority="169" operator="containsText" text="RIESGO EXTREMO">
      <formula>NOT(ISERROR(SEARCH("RIESGO EXTREMO",BL21)))</formula>
    </cfRule>
    <cfRule type="containsText" dxfId="18" priority="167" operator="containsText" text="RIESGO MODERADO">
      <formula>NOT(ISERROR(SEARCH("RIESGO MODERADO",BL21)))</formula>
    </cfRule>
    <cfRule type="containsText" dxfId="17" priority="168" operator="containsText" text="RIESGO ALTO">
      <formula>NOT(ISERROR(SEARCH("RIESGO ALTO",BL21)))</formula>
    </cfRule>
    <cfRule type="containsText" dxfId="16" priority="166" operator="containsText" text="RIESGO BAJO">
      <formula>NOT(ISERROR(SEARCH("RIESGO BAJO",BL21)))</formula>
    </cfRule>
  </conditionalFormatting>
  <conditionalFormatting sqref="BL25">
    <cfRule type="containsText" dxfId="15" priority="98" operator="containsText" text="RIESGO MODERADO">
      <formula>NOT(ISERROR(SEARCH("RIESGO MODERADO",BL25)))</formula>
    </cfRule>
    <cfRule type="containsText" dxfId="14" priority="99" operator="containsText" text="RIESGO ALTO">
      <formula>NOT(ISERROR(SEARCH("RIESGO ALTO",BL25)))</formula>
    </cfRule>
    <cfRule type="containsText" dxfId="13" priority="100" operator="containsText" text="RIESGO EXTREMO">
      <formula>NOT(ISERROR(SEARCH("RIESGO EXTREMO",BL25)))</formula>
    </cfRule>
    <cfRule type="containsText" dxfId="12" priority="97" operator="containsText" text="RIESGO BAJO">
      <formula>NOT(ISERROR(SEARCH("RIESGO BAJO",BL25)))</formula>
    </cfRule>
  </conditionalFormatting>
  <conditionalFormatting sqref="BL29">
    <cfRule type="containsText" dxfId="11" priority="73" operator="containsText" text="RIESGO EXTREMO">
      <formula>NOT(ISERROR(SEARCH("RIESGO EXTREMO",BL29)))</formula>
    </cfRule>
    <cfRule type="containsText" dxfId="10" priority="72" operator="containsText" text="RIESGO ALTO">
      <formula>NOT(ISERROR(SEARCH("RIESGO ALTO",BL29)))</formula>
    </cfRule>
    <cfRule type="containsText" dxfId="9" priority="71" operator="containsText" text="RIESGO MODERADO">
      <formula>NOT(ISERROR(SEARCH("RIESGO MODERADO",BL29)))</formula>
    </cfRule>
    <cfRule type="containsText" dxfId="8" priority="70" operator="containsText" text="RIESGO BAJO">
      <formula>NOT(ISERROR(SEARCH("RIESGO BAJO",BL29)))</formula>
    </cfRule>
  </conditionalFormatting>
  <conditionalFormatting sqref="BL33">
    <cfRule type="containsText" dxfId="7" priority="65" operator="containsText" text="RIESGO EXTREMO">
      <formula>NOT(ISERROR(SEARCH("RIESGO EXTREMO",BL33)))</formula>
    </cfRule>
    <cfRule type="containsText" dxfId="6" priority="64" operator="containsText" text="RIESGO ALTO">
      <formula>NOT(ISERROR(SEARCH("RIESGO ALTO",BL33)))</formula>
    </cfRule>
    <cfRule type="containsText" dxfId="5" priority="62" operator="containsText" text="RIESGO BAJO">
      <formula>NOT(ISERROR(SEARCH("RIESGO BAJO",BL33)))</formula>
    </cfRule>
    <cfRule type="containsText" dxfId="4" priority="63" operator="containsText" text="RIESGO MODERADO">
      <formula>NOT(ISERROR(SEARCH("RIESGO MODERADO",BL33)))</formula>
    </cfRule>
  </conditionalFormatting>
  <conditionalFormatting sqref="BL37">
    <cfRule type="containsText" dxfId="3" priority="23" operator="containsText" text="RIESGO EXTREMO">
      <formula>NOT(ISERROR(SEARCH("RIESGO EXTREMO",BL37)))</formula>
    </cfRule>
    <cfRule type="containsText" dxfId="2" priority="22" operator="containsText" text="RIESGO ALTO">
      <formula>NOT(ISERROR(SEARCH("RIESGO ALTO",BL37)))</formula>
    </cfRule>
    <cfRule type="containsText" dxfId="1" priority="21" operator="containsText" text="RIESGO MODERADO">
      <formula>NOT(ISERROR(SEARCH("RIESGO MODERADO",BL37)))</formula>
    </cfRule>
    <cfRule type="containsText" dxfId="0" priority="20" operator="containsText" text="RIESGO BAJO">
      <formula>NOT(ISERROR(SEARCH("RIESGO BAJO",BL37)))</formula>
    </cfRule>
  </conditionalFormatting>
  <dataValidations count="1">
    <dataValidation type="list" allowBlank="1" showInputMessage="1" showErrorMessage="1" sqref="G17:G40" xr:uid="{E747D40D-B412-4E65-BF49-C2A330A0227A}">
      <formula1>INDIRECT(F17)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Hernandez Sotto - GIT de Control Interno</dc:creator>
  <cp:lastModifiedBy>GIT de Control Interno</cp:lastModifiedBy>
  <dcterms:created xsi:type="dcterms:W3CDTF">2026-01-02T19:32:03Z</dcterms:created>
  <dcterms:modified xsi:type="dcterms:W3CDTF">2026-01-09T17:17:26Z</dcterms:modified>
</cp:coreProperties>
</file>