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https://uaecgn-my.sharepoint.com/personal/jpulido_contaduria_gov_co/Documents/JPULIDO/2026/Riesgos institucionales/Seguimiento/"/>
    </mc:Choice>
  </mc:AlternateContent>
  <xr:revisionPtr revIDLastSave="0" documentId="8_{EC4F3D5F-FE17-4BE8-9DA1-64F5CE3A3859}" xr6:coauthVersionLast="47" xr6:coauthVersionMax="47" xr10:uidLastSave="{00000000-0000-0000-0000-000000000000}"/>
  <bookViews>
    <workbookView xWindow="-120" yWindow="-120" windowWidth="29040" windowHeight="15720" xr2:uid="{9207C9BE-D877-434E-B2D5-ECB406282520}"/>
  </bookViews>
  <sheets>
    <sheet name="Seguimiento 1 Cuatrimestre" sheetId="2" r:id="rId1"/>
  </sheets>
  <externalReferences>
    <externalReference r:id="rId2"/>
    <externalReference r:id="rId3"/>
    <externalReference r:id="rId4"/>
    <externalReference r:id="rId5"/>
    <externalReference r:id="rId6"/>
  </externalReferences>
  <definedNames>
    <definedName name="_xlnm._FilterDatabase" localSheetId="0" hidden="1">'Seguimiento 1 Cuatrimestre'!$A$15:$CE$15</definedName>
    <definedName name="CALIFICACION">#REF!</definedName>
    <definedName name="Dimensiones">#REF!</definedName>
    <definedName name="Estrategias">#REF!</definedName>
    <definedName name="Evento_Externo">[4]Datos!$L$10:$L$13</definedName>
    <definedName name="Google_Sheet_Link_1290272265" hidden="1">Evento_Externo</definedName>
    <definedName name="Google_Sheet_Link_1967541463" hidden="1">Talento_Humano</definedName>
    <definedName name="Google_Sheet_Link_2022767026" hidden="1">Tecnología</definedName>
    <definedName name="Google_Sheet_Link_370150043" hidden="1">Infraestructura</definedName>
    <definedName name="Google_Sheet_Link_390104716" hidden="1">Procesos</definedName>
    <definedName name="Infraestructura">[4]Datos!$K$10:$K$12</definedName>
    <definedName name="Lista_proceso">[5]PA_SERVCIUDA!$F$2</definedName>
    <definedName name="Lista_reporte">[5]REPORTE!$C$5</definedName>
    <definedName name="Objetivo_1">#REF!</definedName>
    <definedName name="Objetivo_2">#REF!</definedName>
    <definedName name="Objetivo_3">#REF!</definedName>
    <definedName name="Objetivo_4">#REF!</definedName>
    <definedName name="Objetivo_5">#REF!</definedName>
    <definedName name="objetivos_institucionales">#REF!</definedName>
    <definedName name="Planes_institucionales">#REF!</definedName>
    <definedName name="Politica">#REF!</definedName>
    <definedName name="PROBABILIDAD">#REF!</definedName>
    <definedName name="Proceso">#REF!</definedName>
    <definedName name="Procesos">[4]Datos!$H$10:$H$13</definedName>
    <definedName name="Recursos">#REF!</definedName>
    <definedName name="SERVCIUDA">#REF!</definedName>
    <definedName name="SERVICIO_AL_CIUDADANO_Y_PARTICIPACION">#REF!</definedName>
    <definedName name="Talento_Humano">[4]Datos!$I$10:$I$12</definedName>
    <definedName name="Tecnología">[4]Datos!$J$10:$J$12</definedName>
    <definedName name="Tipo_indicador">#REF!</definedName>
    <definedName name="TipoControl">#REF!</definedName>
    <definedName name="Unidad_medida">#REF!</definedName>
    <definedName name="Valore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K17" i="2" l="1"/>
  <c r="AI17" i="2"/>
  <c r="AJ17" i="2"/>
  <c r="AQ17" i="2" s="1"/>
  <c r="AK17" i="2"/>
  <c r="AN17" i="2"/>
  <c r="AO17" i="2"/>
  <c r="AS17" i="2" s="1"/>
  <c r="AT17" i="2" s="1"/>
  <c r="AP17" i="2"/>
  <c r="BC17" i="2"/>
  <c r="BD17" i="2"/>
  <c r="BE17" i="2"/>
  <c r="BF17" i="2"/>
  <c r="BG17" i="2" s="1"/>
  <c r="BC18" i="2"/>
  <c r="BD18" i="2"/>
  <c r="BE18" i="2"/>
  <c r="BC19" i="2"/>
  <c r="BD19" i="2"/>
  <c r="BE19" i="2"/>
  <c r="BC20" i="2"/>
  <c r="BD20" i="2"/>
  <c r="BE20" i="2"/>
  <c r="K21" i="2"/>
  <c r="AI21" i="2"/>
  <c r="AJ21" i="2"/>
  <c r="AK21" i="2"/>
  <c r="AN21" i="2"/>
  <c r="AO21" i="2"/>
  <c r="BF21" i="2" s="1"/>
  <c r="AP21" i="2"/>
  <c r="AQ21" i="2"/>
  <c r="BC21" i="2"/>
  <c r="BD21" i="2" s="1"/>
  <c r="BE21" i="2"/>
  <c r="BC22" i="2"/>
  <c r="BD22" i="2"/>
  <c r="BE22" i="2"/>
  <c r="BC23" i="2"/>
  <c r="BD23" i="2"/>
  <c r="BE23" i="2"/>
  <c r="BC24" i="2"/>
  <c r="BD24" i="2"/>
  <c r="BE24" i="2"/>
  <c r="K25" i="2"/>
  <c r="AI25" i="2"/>
  <c r="AJ25" i="2"/>
  <c r="AQ25" i="2" s="1"/>
  <c r="AK25" i="2"/>
  <c r="AN25" i="2"/>
  <c r="AO25" i="2" s="1"/>
  <c r="BC25" i="2"/>
  <c r="BD25" i="2"/>
  <c r="BE25" i="2"/>
  <c r="BC26" i="2"/>
  <c r="BD26" i="2"/>
  <c r="BE26" i="2"/>
  <c r="BC27" i="2"/>
  <c r="BD27" i="2"/>
  <c r="BE27" i="2"/>
  <c r="BC28" i="2"/>
  <c r="BD28" i="2"/>
  <c r="BE28" i="2"/>
  <c r="K29" i="2"/>
  <c r="AI29" i="2"/>
  <c r="AJ29" i="2"/>
  <c r="AK29" i="2"/>
  <c r="AN29" i="2"/>
  <c r="AO29" i="2"/>
  <c r="BF29" i="2" s="1"/>
  <c r="AP29" i="2"/>
  <c r="AQ29" i="2"/>
  <c r="BH29" i="2" s="1"/>
  <c r="BI29" i="2" s="1"/>
  <c r="AR29" i="2"/>
  <c r="AS29" i="2"/>
  <c r="AT29" i="2" s="1"/>
  <c r="BC29" i="2"/>
  <c r="BD29" i="2"/>
  <c r="BE29" i="2"/>
  <c r="BC30" i="2"/>
  <c r="BD30" i="2"/>
  <c r="BE30" i="2"/>
  <c r="BC31" i="2"/>
  <c r="BD31" i="2"/>
  <c r="BE31" i="2"/>
  <c r="BC32" i="2"/>
  <c r="BD32" i="2"/>
  <c r="BE32" i="2"/>
  <c r="K33" i="2"/>
  <c r="AI33" i="2"/>
  <c r="AJ33" i="2"/>
  <c r="AQ33" i="2" s="1"/>
  <c r="AK33" i="2"/>
  <c r="AN33" i="2"/>
  <c r="AO33" i="2" s="1"/>
  <c r="BC33" i="2"/>
  <c r="BE33" i="2" s="1"/>
  <c r="BD33" i="2"/>
  <c r="BC34" i="2"/>
  <c r="BE34" i="2" s="1"/>
  <c r="BD34" i="2"/>
  <c r="BC35" i="2"/>
  <c r="BE35" i="2" s="1"/>
  <c r="BD35" i="2"/>
  <c r="BC36" i="2"/>
  <c r="BD36" i="2"/>
  <c r="BE36" i="2"/>
  <c r="K37" i="2"/>
  <c r="AI37" i="2"/>
  <c r="AJ37" i="2"/>
  <c r="AK37" i="2"/>
  <c r="AN37" i="2"/>
  <c r="AO37" i="2"/>
  <c r="AP37" i="2"/>
  <c r="AQ37" i="2"/>
  <c r="BH37" i="2" s="1"/>
  <c r="BI37" i="2" s="1"/>
  <c r="AR37" i="2"/>
  <c r="AS37" i="2"/>
  <c r="AT37" i="2" s="1"/>
  <c r="BC37" i="2"/>
  <c r="BE37" i="2" s="1"/>
  <c r="BF37" i="2" s="1"/>
  <c r="BD37" i="2"/>
  <c r="BC38" i="2"/>
  <c r="BD38" i="2"/>
  <c r="BE38" i="2"/>
  <c r="BC39" i="2"/>
  <c r="BD39" i="2"/>
  <c r="BE39" i="2"/>
  <c r="BC40" i="2"/>
  <c r="BD40" i="2"/>
  <c r="BE40" i="2"/>
  <c r="K41" i="2"/>
  <c r="AI41" i="2"/>
  <c r="AJ41" i="2"/>
  <c r="AQ41" i="2" s="1"/>
  <c r="AK41" i="2"/>
  <c r="AN41" i="2"/>
  <c r="AO41" i="2"/>
  <c r="AP41" i="2" s="1"/>
  <c r="BC41" i="2"/>
  <c r="BD41" i="2"/>
  <c r="BE41" i="2"/>
  <c r="BC42" i="2"/>
  <c r="BD42" i="2"/>
  <c r="BE42" i="2"/>
  <c r="BC43" i="2"/>
  <c r="BD43" i="2"/>
  <c r="BE43" i="2"/>
  <c r="BC44" i="2"/>
  <c r="BD44" i="2"/>
  <c r="BE44" i="2"/>
  <c r="BG29" i="2" l="1"/>
  <c r="BJ29" i="2"/>
  <c r="BK29" i="2" s="1"/>
  <c r="AR25" i="2"/>
  <c r="BH25" i="2"/>
  <c r="BI25" i="2" s="1"/>
  <c r="AR33" i="2"/>
  <c r="BH33" i="2"/>
  <c r="BI33" i="2" s="1"/>
  <c r="AR41" i="2"/>
  <c r="BH41" i="2"/>
  <c r="BI41" i="2" s="1"/>
  <c r="BH21" i="2"/>
  <c r="BI21" i="2" s="1"/>
  <c r="BG21" i="2"/>
  <c r="BJ21" i="2"/>
  <c r="BK21" i="2" s="1"/>
  <c r="BF25" i="2"/>
  <c r="AP25" i="2"/>
  <c r="AS25" i="2"/>
  <c r="AT25" i="2" s="1"/>
  <c r="BG37" i="2"/>
  <c r="BJ37" i="2"/>
  <c r="BK37" i="2" s="1"/>
  <c r="AP33" i="2"/>
  <c r="AS33" i="2"/>
  <c r="AT33" i="2" s="1"/>
  <c r="BF33" i="2"/>
  <c r="AR17" i="2"/>
  <c r="BH17" i="2"/>
  <c r="BI17" i="2" s="1"/>
  <c r="AS21" i="2"/>
  <c r="AT21" i="2" s="1"/>
  <c r="AR21" i="2"/>
  <c r="BF41" i="2"/>
  <c r="AS41" i="2"/>
  <c r="AT41" i="2" s="1"/>
  <c r="BG33" i="2" l="1"/>
  <c r="BJ33" i="2"/>
  <c r="BK33" i="2" s="1"/>
  <c r="BJ41" i="2"/>
  <c r="BK41" i="2" s="1"/>
  <c r="BG41" i="2"/>
  <c r="BG25" i="2"/>
  <c r="BJ25" i="2"/>
  <c r="BK25" i="2" s="1"/>
  <c r="BJ17" i="2"/>
  <c r="BK17" i="2" s="1"/>
</calcChain>
</file>

<file path=xl/sharedStrings.xml><?xml version="1.0" encoding="utf-8"?>
<sst xmlns="http://schemas.openxmlformats.org/spreadsheetml/2006/main" count="464" uniqueCount="214">
  <si>
    <t xml:space="preserve">Se recomienda documentar y conservar la evidencia asociada a la evaluación de apropiación del conocimiento contemplada en el control, de manera que permita verificar en futuros seguimientos la ejecución integral de las actividades definidas para su aplicación.
Adicionalmente, y en concordancia con lo señalado la segunda línea de defensa frente al plan de acción definido, se recomienda su actualización para el ciclo 2026 una vez adoptada la Política de Administración de Riesgos fundamentada en la Guía para la Gestión Integral del Riesgo en su versión 7. </t>
  </si>
  <si>
    <t xml:space="preserve">La revisión efectuada permitió observar que, durante el periodo evaluado, se adelantó parcialmente la ejecución del control mediante la realización de actividades de socialización en materia de ética e integridad pública. Asimismo, las actividades restantes asociadas a la evaluación de apropiación del conocimiento se encuentran previstas para los meses posteriores, conforme a la periodicidad semestral establecida para el control.
Con respecto al plan de acción, la metodología establece que los riesgos de corrupción no tienen nivel de aceptación, por lo que es necesario que se adopten acciones que mitiguen o transfieran el riesgo. Una vez verificado el monitoreo realizado por la primera línea de defensa, así como el correspondiente seguimiento por parte de la segunda línea, se observó que en el periodo evaluado no hubo ejecución de actividades adicionales que mitigaran o transfirieran el riesgo residual. </t>
  </si>
  <si>
    <t>X</t>
  </si>
  <si>
    <t>Correo electrónico enviado al GIT de Control Interno que incluya la pieza gráfica</t>
  </si>
  <si>
    <t>Coordinador del GIT de control interno</t>
  </si>
  <si>
    <t>Divulgar una pieza gráfica para recordar los compromisos éticos del GIT de Control Interno mediante correo electrónico</t>
  </si>
  <si>
    <t>Reducir-Mitigar riesgo</t>
  </si>
  <si>
    <t>Completa</t>
  </si>
  <si>
    <t>Semestralmente</t>
  </si>
  <si>
    <t>SI</t>
  </si>
  <si>
    <t>Manual</t>
  </si>
  <si>
    <t>Preventivo</t>
  </si>
  <si>
    <t>Lista de asistencia de socialización, presentación de socialización y reporte de evaluación de apropiación de conocimiento.</t>
  </si>
  <si>
    <t>El Coordinador del GIT de control interno verifica semestralmente el nivel de apropiación de los conocimientos sobre ética e integridad pública por parte de  los funcionarios y/o contratistas, a través de una socialización y evaluación relacionada con las conductas y actos asociados a la  corrupción en el sector público y sus responsabilidades y consecuencias. En caso desviación, se efectúa retroalimentación al funcionario y/o contratista.
Evidencia: Lista de asistencia de socialización, presentación de socialización y reporte de evaluación de apropiación de conocimiento.</t>
  </si>
  <si>
    <t>Rara vez</t>
  </si>
  <si>
    <t>No</t>
  </si>
  <si>
    <t>Si</t>
  </si>
  <si>
    <t>Fraude Interno</t>
  </si>
  <si>
    <t>debido a la falta de ética profesional de los funcionarios y/o contratistas del GIT de Control Interno</t>
  </si>
  <si>
    <t>por omitir o adulterar información relevante frente a situaciones observadas en el desarrollo de las diferentes evaluaciones, auditorías y/o seguimientos establecidos en el Plan Anual de Auditorías y Seguimientos</t>
  </si>
  <si>
    <t>Posibilidad de recibir o solicitar dádiva o cualquier beneficio propio o de terceros en la elaboración de informes</t>
  </si>
  <si>
    <t>Comportamiento anti-ético</t>
  </si>
  <si>
    <t>Talento_Humano</t>
  </si>
  <si>
    <t>Corrupción</t>
  </si>
  <si>
    <t>Coordinador(a) GIT de Control Interno</t>
  </si>
  <si>
    <t>Control y Evaluación</t>
  </si>
  <si>
    <t>CYE</t>
  </si>
  <si>
    <t xml:space="preserve">Se recomienda revisar la redacción del control con el fin de fortalecer la claridad respecto del mecanismo mediante el cual se realiza y documenta el análisis de necesidades asociado a los procesos de adquisición tecnológica.
Adicionalmente, y en concordancia con lo señalado la segunda línea de defensa frente al plan de acción definido, se recomienda su actualización para el ciclo 2026 una vez adoptada la Política de Administración de Riesgos fundamentada en la Guía para la Gestión Integral del Riesgo en su versión 7. </t>
  </si>
  <si>
    <t xml:space="preserve">El proceso aportó como evidencia dos fichas de viabilidad técnica asociadas a procesos de adquisición de bienes y servicios tecnológicos, debidamente elaboradas, revisadas y aprobadas, lo que permitió observar la aplicación y trazabilidad del control definido. Asimismo, los formatos contienen la identificación y justificación de las necesidades asociadas a las adquisiciones evaluadas, permitiendo evidenciar el análisis técnico efectuado previo a la contratación.
Con respecto al plan de acción, la metodología establece que los riesgos de corrupción no tienen nivel de aceptación, por lo que es necesario que se adopten acciones que mitiguen o transfieran el riesgo. Una vez verificado el monitoreo realizado por la primera línea de defensa, así como el correspondiente seguimiento por parte de la segunda línea, se observó que en el periodo evaluado no hubo ejecución de actividades adicionales que mitigaran o transfirieran el riesgo residual. </t>
  </si>
  <si>
    <t>Correo electrónico con lineamiento y soporte de asistencia de charlas</t>
  </si>
  <si>
    <t>Coordinador GIT de Apoyo Informático</t>
  </si>
  <si>
    <t>Establecer la obligatoriedad de asistencia a las charlas sobre anticorrupción y código de integridad que realiza el GIT de Jurídica</t>
  </si>
  <si>
    <t>Continuo</t>
  </si>
  <si>
    <t>Formato GTI04-FOR01 Ficha de Viabilidad técnica diligenciada, revisada y aprobada</t>
  </si>
  <si>
    <t>Coordinador del GIT de Apoyo Informático</t>
  </si>
  <si>
    <t>El Coordinador del GIT de Apoyo Informático realiza, cada vez que se evalúe un proceso de adquisición, un análisis de la necesidad, en pares, para revisar la ficha de viabilidad técnica, con el objetivo de evitar la adquisición de bienes y servicios no necesarios. En caso de desviación, se ajusta el Plan Anual de Adquisiciones.
Evidencia: Formato GTI04-FOR01 Ficha de Viabilidad técnica diligenciada, revisada y aprobada</t>
  </si>
  <si>
    <t>Improbable</t>
  </si>
  <si>
    <t>debido a falta de ética por parte del servidor público o contratista responsable de gestionar el proceso de adquisición tecnológica</t>
  </si>
  <si>
    <t>por presiones indebidas o conflictos de interés</t>
  </si>
  <si>
    <t>Posibilidad de incurrir en gastos de bienes y servicios tecnológicos que no se necesiten en la entidad para beneficio propio o de terceros</t>
  </si>
  <si>
    <t>Coordinador(a) GIT de Apoyo Informático</t>
  </si>
  <si>
    <t>Gestión TICS</t>
  </si>
  <si>
    <t>GTI</t>
  </si>
  <si>
    <t>A solicitud</t>
  </si>
  <si>
    <t>Caso en GLPI.
Formato: GTI10-FOR09 Gestión de cuentas de usuario</t>
  </si>
  <si>
    <t xml:space="preserve"> Coordinador del GIT de Apoyo Informático</t>
  </si>
  <si>
    <t>El Coordinador del GIT de Apoyo Informático valida el cumplimiento de la realización de la solicitud en GLPI, cada vez que ingrese un nuevo servidor al GIT o cambie sus funciones, con el fin de garantizar que puedan tener acceso solo a la información que sea necesaria para el desarrollo de sus actividades. En caso de desviación se debe generar una nueva solicitud para ajustar los accesos de acuerdo a las funciones.
Evidencia: Caso en GLPI. Formato: GTI10-FOR09 Gestión de cuentas de usuario</t>
  </si>
  <si>
    <t xml:space="preserve">Plan Comunicaciones Seguridad </t>
  </si>
  <si>
    <t xml:space="preserve">El Coordinador del GIT de Apoyo Informático, semestralmente valida la realización y ejecución del plan de sensibilización de Seguridad y Privacidad de la información adoptado como parte de la implementación del modelo de Seguridad y Privacidad de la Información; mediante divulgación de piezas gráficas y correos electrónicos. En caso de desviación se realiza actualización en el siguiente periodo
Evidencia: Plan Comunicaciones Seguridad </t>
  </si>
  <si>
    <t xml:space="preserve">Se recomienda fortalecer los mecanismos de documentación, conservación y trazabilidad de las evidencias asociadas a los controles definidos para la mitigación del riesgo evaluado, de manera que la evidencia permita verificar de forma suficiente la ejecución de las actividades de seguimiento por parte del coordinador del GIT (control 1), sensibilización (control 2) y validación de accesos (control 3), así como la completitud de las actividades realizadas durante el periodo evaluado (controles 1 y 3).
Adicionalmente, y en concordancia con lo señalado la segunda línea de defensa frente al plan de acción definido, se recomienda su actualización para el ciclo 2026 una vez adoptada la Política de Administración de Riesgos fundamentada en la Guía para la Gestión Integral del Riesgo en su versión 7. </t>
  </si>
  <si>
    <t xml:space="preserve">Respecto del primer control establecido, el proceso aportó como muestra dos (2) acuerdos de confidencialidad suscritos por contratistas vinculados durante el periodo evaluado, evidenciándose la formalización de dichos acuerdos. No obstante, la evidencia remitida no permitió verificar de manera suficiente las actividades de seguimiento efectuadas por parte del Coordinador del GIT de Apoyo Informático definidas en el control, para validar la suscripción de los acuerdos de confidencialidad y gestionar posibles desviaciones. Adicionalmente, los soportes allegados corresponden a una muestra de casos y no a la totalidad de acuerdos suscritos durante el periodo evaluado.
Frente al segundo control, se evidenció la existencia del Plan de Comunicaciones y Sensibilización de Seguridad de la Información y Seguridad Digital, el cual incorpora el cronograma de actividades y campos destinados al registro de enlaces de almacenamiento de las evidencias de ejecución correspondientes a las sensibilizaciones efectuadas durante febrero y marzo. Lo anterior permitió observar seguimiento a las actividades definidas en el control y trazabilidad respecto de la ubicación de sus soportes de ejecución.
En relación con el tercer control, la evidencia aportada permitió verificar, mediante una muestra de dos (2) casos en GLPI, la gestión de solicitudes de cuentas de usuario a través del formato GTI10-FOR09, observándose aplicación del control orientado a validar los accesos asignados conforme a las funciones desempeñadas. No obstante, la evidencia remitida no corresponde a la totalidad de solicitudes tramitadas durante el periodo evaluado.
Por último,  con respecto al plan de acción, la metodología establece que los riesgos de corrupción no tienen nivel de aceptación, por lo que es necesario que se adopten acciones que mitiguen o transfieran el riesgo. Una vez verificado el monitoreo realizado por la primera línea de defensa, así como el correspondiente seguimiento por parte de la segunda línea, se observó que en el periodo evaluado no hubo ejecución de actividades adicionales que mitigaran o transfirieran el riesgo residual. </t>
  </si>
  <si>
    <t>Ayuda de memoria de la charla o acta de reunión</t>
  </si>
  <si>
    <t xml:space="preserve">Gestionar la realización de charlas al GIT de Apoyo Informático sobre temas asociados a la adopción e implementación de la Política de Gobierno Digital </t>
  </si>
  <si>
    <t>Acuerdo de confidencialidad firmado</t>
  </si>
  <si>
    <t>El Coordinador del GIT de Apoyo Informático realiza, cada vez que ingrese un nuevo servidor público o contratista natural o jurídico al GIT, seguimiento a la firma del acuerdo de confidencialidad, verificando que el contratista ha firmado el formato "MAN01-FOR31 Acuerdo de confidencialidad y aceptación de las políticas de la seguridad de la información";  con el fin de asegurar que se conozcan las implicaciones de hacer  uso indebido de la información a cargo. En caso de desviación se gestiona la firma del acuerdo de confidencialidad con el servidor público o contratista natural o jurídico.
Evidencia: Acuerdo de confidencialidad firmado</t>
  </si>
  <si>
    <t>debido a la no suscripción de los acuerdos de confidencialidad y de la aceptación formal de las políticas de seguridad, que controlen el acceso a la información conforme a las funciones y responsabilidades del personal</t>
  </si>
  <si>
    <t>por la utilización inapropiada de la información de la entidad</t>
  </si>
  <si>
    <t>Posibilidad de recibir o solicitar dadivas o beneficios a nombre propio o de terceros para favorecer intereses particulares</t>
  </si>
  <si>
    <t>Fraude interno (corrupción, soborno)</t>
  </si>
  <si>
    <t>Pantallazo de participación en la capacitación y correo electrónico  enviado por el operador de la plataforma SIIF a las personas que registraron asistencia.</t>
  </si>
  <si>
    <t xml:space="preserve"> Administrador de la Caja Menor</t>
  </si>
  <si>
    <t xml:space="preserve">El administrador de la Caja Menor participará en todas las capacitaciones obligatorias convocadas por el operador de la plataforma SIIF con el fin de fortalecer el manejo adecuado de los recursos.
</t>
  </si>
  <si>
    <t xml:space="preserve">Se recomienda fortalecer la ejecución del control y la recopilación y envío oportuno de sus evidencias, de forma que estas permitan verificar la realización de las validaciones definidas en el control, la correspondencia de los saldos revisados y su aplicación conforme a la frecuencia establecida, asegurando trazabilidad suficiente sobre las verificaciones efectuadas.
Adicionalmente, y en concordancia con lo señalado la segunda línea de defensa frente al plan de acción definido, se recomienda su actualización para el ciclo 2026 una vez adoptada la Política de Administración de Riesgos fundamentada en la Guía para la Gestión Integral del Riesgo en su versión 7. </t>
  </si>
  <si>
    <t xml:space="preserve">Conforme lo señaló el informe realizado por la segunda línea de defensa al monitoreo de los riesgos respecto del primer trimestre de 2026, durante el periodo evaluado únicamente se evidenció la aplicación del control correspondiente al mes de marzo, mediante formato de arqueo de caja menor firmado por las responsables; no obstante, no se aportaron los soportes complementarios definidos en el control, tales como extractos bancarios y auxiliares contables, que permitan verificar el cruce y validación de los saldos reportados. Asimismo, no se evidenció la ejecución del control para los demás meses del periodo evaluado, limitando la verificación de su aplicación conforme a la periodicidad establecida.
Respecto del plan de acción, la metodología establece que los riesgos de corrupción no tienen nivel de aceptación, por lo que es necesario que se adopten acciones que mitiguen o transfieran el riesgo. Una vez verificado el monitoreo realizado por la primera línea de defensa, así como el correspondiente seguimiento por parte de la segunda línea, se observó que en el periodo evaluado no hubo ejecución de actividades adicionales que mitigaran o transfirieran el riesgo residual. </t>
  </si>
  <si>
    <t>Correo enviado por la Coordinadora del GIT de Servicios Generales, Administrativos y Financieros al Administrador de la Caja Menor informando el lineamiento.</t>
  </si>
  <si>
    <t>Coordinador del GIT de Servicios Generales, Administrativos y financieros</t>
  </si>
  <si>
    <t xml:space="preserve">La coordinadora del GIT de Servicios Generales, Administrativos y Financieros dará el lineamiento al Administrador de la Caja Menor sobre la importancia de informar presiones indebidas en el momento en que se presenten y que estén relacionadas con el manejo de la caja menor, así mismo, de informarlas de inmediato al Coordinador del GIT de Servicios Generales, Administrativos y Financieros, y a la Secretaría General. 
Esta acción se realizará con el fin de tomar las medidas necesarias y adelantar el trámite administrativo correspondiente que permita evitar la materialización del riesgo. </t>
  </si>
  <si>
    <t>Mensualmente</t>
  </si>
  <si>
    <t>Detectivo</t>
  </si>
  <si>
    <t>Formato de arqueo de caja menor y soportes del arqueo debidamente firmados (extractos bancarios, auxiliar contable de las cuentas bancarias)</t>
  </si>
  <si>
    <t>Profesional Especializado con funciones de Contador y el delegado del equipo de contabilidad</t>
  </si>
  <si>
    <t>El delegado del equipo de contabilidad realiza el arqueo de caja menor, a través del formato establecido por la entidad, el control se ejecuta mensualmente con el fin de cruzar el dinero en efectivo disponible, los saldos en bancos y el flujo de caja del mes. Además, el Profesional Especializado con funciones de Contador verifica y firma cada uno de los formatos diligenciados, con el fin de asegurar que coincidan con los saldos reales. 
En caso de encontrarse desviaciones, se deben documentar y comunicar a la coordinación del GIT de Servicios Generales, Administrativos y Financieros.
Evidencia: Formato de arqueo de caja menor y soportes del arqueo debidamente firmados (extractos bancarios, auxiliar contable de las cuentas bancarias)</t>
  </si>
  <si>
    <t>Posible</t>
  </si>
  <si>
    <t>debido a intereses particulares y presiones de terceros</t>
  </si>
  <si>
    <t>por desviación de los recursos asignados,</t>
  </si>
  <si>
    <t xml:space="preserve">Posibilidad de recibir o solicitar cualquier dádiva en la caja menor  </t>
  </si>
  <si>
    <t>Coordinador(a) GIT de Servicios Generales, Administrativos y Financieros</t>
  </si>
  <si>
    <t>Gestión Recursos Financieros</t>
  </si>
  <si>
    <t>GFI</t>
  </si>
  <si>
    <t xml:space="preserve">Se recomienda revisar la conformación de los equipos estructuradores y evaluadores con el fin de fortalecer los mecanismos de revisión conjunta e imparcialidad previstos en el control.
Adicionalmente, y en concordancia con lo señalado la segunda línea de defensa frente al plan de acción definido, se recomienda su actualización para el ciclo 2026 una vez adoptada la Política de Administración de Riesgos fundamentada en la Guía para la Gestión Integral del Riesgo en su versión 7. </t>
  </si>
  <si>
    <t xml:space="preserve">La revisión de la evidencia permitió observar la designación de equipos estructuradores y comités evaluadores para cuatro procesos contractuales, evidenciándose la aplicación del control definido mediante actas y formatos de asignación correspondientes, lo que da cuenta de la operación del control conforme fue establecido. No obstante, se observó que, en los procesos revisados, algunos integrantes designados para los componentes jurídico y financiero participaron tanto en el equipo estructurador como en el comité evaluador, situación que podría limitar la independencia funcional pretendida mediante la revisión conjunta establecida en el control.
Con respecto al plan de acción, la metodología establece que los riesgos de corrupción no tienen nivel de aceptación, por lo que es necesario que se adopten acciones que mitiguen o transfieran el riesgo. Una vez verificado el monitoreo realizado por la primera línea de defensa, así como el correspondiente seguimiento por parte de la segunda línea, se observó que en el periodo evaluado no hubo ejecución de actividades adicionales que mitigaran o transfirieran el riesgo residual. </t>
  </si>
  <si>
    <t>Material de apoyo y ayuda de memoria</t>
  </si>
  <si>
    <t>Coordinador del GIT de Servicios Generales, Administrativos y Financieros</t>
  </si>
  <si>
    <t xml:space="preserve">El Coordinador del GIT de Servicios Generales, Administrativos y Financieros efectuará una sensibilización focalizada en temas de transparencia y selección objetiva en los procesos de selección y contratación con el propósito de prevenir actos de corrupción.  </t>
  </si>
  <si>
    <t xml:space="preserve">Designación de equipo estructurador y equipo evaluador </t>
  </si>
  <si>
    <t xml:space="preserve">Secretario General </t>
  </si>
  <si>
    <r>
      <rPr>
        <sz val="11"/>
        <color theme="1"/>
        <rFont val="Arial"/>
        <family val="2"/>
      </rPr>
      <t xml:space="preserve">El Secretario General designa para cada proceso de contratación un equipo estructurador y un equipo evaluador como un miembro colectivo impar, a través del formato dispuesto por la entidad, con el fin de llevar a cabo la revisión y vigilancia conjunta de la estructuración y evaluación de los procesos de selección.
En caso de desviaciones, en el que un miembro del equipo evaluador salve voto de la selección del proveedor, deberá comunicarlo por escrito con las razones y/o fundamentos de tal decisión con el fin de advertir una posible situación anómala al proceso.
Evidencia: Designación de equipo estructurador y equipo evaluador
</t>
    </r>
    <r>
      <rPr>
        <sz val="11"/>
        <color rgb="FFFF0000"/>
        <rFont val="Arial"/>
        <family val="2"/>
      </rPr>
      <t xml:space="preserve">
</t>
    </r>
  </si>
  <si>
    <t>Ejecución y administración de procesos</t>
  </si>
  <si>
    <t xml:space="preserve">debido a intereses particulares o al uso indebido de la función pública o de la información. </t>
  </si>
  <si>
    <t>por el direccionamiento en las condiciones del proceso, para favorecer a terceros,</t>
  </si>
  <si>
    <t xml:space="preserve">
Posibilidad de recibir o solicitar cualquier dádiva o beneficio a nombre propio o de terceros, en los procesos contractuales</t>
  </si>
  <si>
    <t>Errores en la ejecución de protocolos, manuales o procedimientos</t>
  </si>
  <si>
    <t>Procesos</t>
  </si>
  <si>
    <t xml:space="preserve">Gestión Administrativa </t>
  </si>
  <si>
    <t>GAD</t>
  </si>
  <si>
    <t xml:space="preserve">Se recomienda revisar la periodicidad definida para el control, considerando que su ejecución está supeditada a la presentación de las necesidades que hagan las áreas respecto de la solicitud de modificación, y efectuar los ajustes que se consideren necesarios.
Adicionalmente, y en concordancia con lo señalado la segunda línea de defensa frente al plan de acción definido, se recomienda su actualización para el ciclo 2026 una vez adoptada la Política de Administración de Riesgos fundamentada en la Guía para la Gestión Integral del Riesgo en su versión 7. </t>
  </si>
  <si>
    <t xml:space="preserve">La revisión de la evidencia que soporta la aplicación del control permitió al GIT de Control Interno, en su calidad de tercera línea de defensa, observar que el control operó y fue efectivo en tanto que se socializó el proyecto de modificación del Manual de Funciones con la organización sindical y hubo respuesta por parte de la misma, retroalimentado el contenido del proyecto. Ello permitió evidenciar el fortalecimiento de la transparencia en el proceso de modificación y/o actualización del Manual, mitigando el riesgo identificado. Ahora bien, es preciso señalar que el control operó una vez en el periodo, de acuerdo con lo señalado en el monitoreo, siendo que la frecuencia establecida para el control es “mensual”. 
Respecto del plan de acción, la metodología establece que los riesgos de corrupción no tienen nivel de aceptación, por lo que es necesario que se adopten acciones que mitiguen o transfieran el riesgo. Una vez verificado el monitoreo realizado por la primera línea de defensa, así como el correspondiente seguimiento por parte de la segunda línea, se observó que en el periodo evaluado no hubo ejecución de actividades adicionales que mitigaran o transfirieran el riesgo residual. </t>
  </si>
  <si>
    <t>Ayuda de memoria de la reunión</t>
  </si>
  <si>
    <t>Coordinadora del GIT de Talento Humano y Prestaciones Sociales</t>
  </si>
  <si>
    <t xml:space="preserve">Se realiza una reunión semestral con el objetivo de identificar posibles incumplimientos los controles establecidos.
(Reunión riesgos)
Evidencia: ayuda de memoria </t>
  </si>
  <si>
    <t>Correctivo</t>
  </si>
  <si>
    <t>Constancia de revisión y comentarios del ajuste al Manual de Funciones de la CGN por parte del Sindicato, basado en los lineamientos de la ley (Correo Electrónico)</t>
  </si>
  <si>
    <t>La Coordinadora del GIT de Talento Humano y Prestaciones Sociales realiza en todos los casos la revisión, adición, modificación o actualización al manual de funciones de la CGN y socialización con la organización sindical, de acuerdo a lo estipulado en el Artículo 4 del Decreto 498 de 2020, con el fin de fortalecer la transparencia en el proceso de selección, vinculación y desvinculación de personal. lo anterior a partir de la presentación de las necesidades del área y la aprobación del contador general de la Nación.
Evidencia: Constancia de revisión y comentarios del ajuste al Manual de Funciones de la CGN por parte del Sindicato, basado en los lineamientos de la ley (Correo Electrónico)</t>
  </si>
  <si>
    <t xml:space="preserve">a causa de un ajuste en los requisitos  </t>
  </si>
  <si>
    <t>por medio de la selección o vinculación de personal</t>
  </si>
  <si>
    <t>Posibilidad de incurrir en favorecimiento a un tercero,</t>
  </si>
  <si>
    <t>Coordinador(a) GIT de Talento Humano y Prestaciones Sociales</t>
  </si>
  <si>
    <t>Gestión Humana</t>
  </si>
  <si>
    <t>GTH</t>
  </si>
  <si>
    <t xml:space="preserve">Ajustar el diseño del control de forma que precise los criterios considerados en la revisión orientada a identificar posibles omisiones en los requerimientos realizados, así como la evidencia que permita dar cuenta de la ejecución y alcance del seguimiento efectuado. 
Adicionalmente, y en concordancia con lo señalado la segunda línea de defensa frente al plan de acción definido, se recomienda su actualización para el ciclo 2026 una vez adoptada la Política de Administración de Riesgos fundamentada en la Guía para la Gestión Integral del Riesgo en su versión 7. </t>
  </si>
  <si>
    <t xml:space="preserve">La evidencia permitió observar el reporte consolidado de requerimientos realizados por los analistas, efectuados por temática, y el seguimiento mensual realizado por el coordinador correspondiente. No obstante, esta no permite verificar la completitud de los requerimientos realizados, ni identificar el universo total de entidades contables públicas sujetas a requerimiento, limitando la capacidad del control para detectar posibles omisiones.
En ese orden de ideas, el GIT de Control Interno constató que hubo seguimiento sobre actividades reportadas, pero la evidencia no necesariamente permite validar integridad o completitud de los requerimientos efectuados.
Respecto del plan de acción, la metodología establece que los riesgos de corrupción no tienen nivel de aceptación, por lo que es necesario que se adopten acciones que mitiguen o transfieran el riesgo. Una vez verificado el monitoreo realizado por la primera línea de defensa, así como el correspondiente seguimiento por parte de la segunda línea, se observó que en el periodo evaluado no hubo ejecución de actividades adicionales que mitigaran o transfirieran el riesgo residual. </t>
  </si>
  <si>
    <t>Grabación de presentación virtual</t>
  </si>
  <si>
    <t>Subcontador de Centralización de la Información</t>
  </si>
  <si>
    <t>Sensibilización virtual de los valores y el código de Integridad del Servidor Público y sus actividades  frente al proceso de Centralización de la Información</t>
  </si>
  <si>
    <t>Formato  MAN02 FOR 01 Informe de supervisión del contrato y Formato de Informe interno de actividades</t>
  </si>
  <si>
    <t xml:space="preserve"> Coordinadores de los GIT de gestión de la Subcontaduría de Centralización de la información</t>
  </si>
  <si>
    <t>Los Coordinadores de los GIT de gestión de la Subcontaduría de Centralización de la Información realizan seguimiento mensual a las actividades de los analistas, incluyendo el trámite de requerimientos, para verificar que se estén cumpliendo las actividades propuestas. El seguimiento se realiza revisando el formato MAN02 FOR 01 Informe de supervisión del contrato y el formato interno de actividades. Si se identifican desviaciones, se contacta al responsable para revisar las novedades.
Evidencias: Formato  MAN02 FOR 01 Informe de supervisión del contrato y Formato de Informe interno de actividades.</t>
  </si>
  <si>
    <t>debido a intereses  de la entidad contable pública y su reporte de la Información requerida por los analistas</t>
  </si>
  <si>
    <t>por omitir requerimientos formulados desde la CGN</t>
  </si>
  <si>
    <t>Posibilidad de recibir o solicitar cualquier dádiva o beneficio a nombre propio</t>
  </si>
  <si>
    <t>Subcontador(a) de Centralización de la Información</t>
  </si>
  <si>
    <t>Centralización de la Información</t>
  </si>
  <si>
    <t>CEN</t>
  </si>
  <si>
    <t>NO</t>
  </si>
  <si>
    <t>NO TIENE CONTROLES</t>
  </si>
  <si>
    <t>EVIDENCIA / ENTREGABLE</t>
  </si>
  <si>
    <t>FECHA DE FINALIZACIÓN</t>
  </si>
  <si>
    <t>FECHA DE INICIO</t>
  </si>
  <si>
    <t>RESPONSABLE</t>
  </si>
  <si>
    <t>PLAN DE ACCIÓN</t>
  </si>
  <si>
    <t>OPCIONES DE MANEJO DEL RIESGO RESIDUAL</t>
  </si>
  <si>
    <r>
      <t xml:space="preserve">NIVEL DE RIESGO </t>
    </r>
    <r>
      <rPr>
        <b/>
        <sz val="12"/>
        <color theme="1" tint="4.9989318521683403E-2"/>
        <rFont val="Aptos Narrow"/>
        <family val="2"/>
        <scheme val="minor"/>
      </rPr>
      <t>RESIDUAL</t>
    </r>
    <r>
      <rPr>
        <b/>
        <sz val="12"/>
        <color theme="0"/>
        <rFont val="Aptos Narrow"/>
        <family val="2"/>
        <scheme val="minor"/>
      </rPr>
      <t xml:space="preserve">
(ZONA)</t>
    </r>
  </si>
  <si>
    <t>CAL 2</t>
  </si>
  <si>
    <t>IMPACTO</t>
  </si>
  <si>
    <t>PROBABILIDAD</t>
  </si>
  <si>
    <t>CAL 5_PRO</t>
  </si>
  <si>
    <t>CAL 4_IMP</t>
  </si>
  <si>
    <t>CAL 3</t>
  </si>
  <si>
    <t>Evidencia</t>
  </si>
  <si>
    <t>Frecuencia del control</t>
  </si>
  <si>
    <t>¿El control está documentado?</t>
  </si>
  <si>
    <t>Funcionamiento del control</t>
  </si>
  <si>
    <t>Tipo de control</t>
  </si>
  <si>
    <t>ENTREGABLE / EVIDENCIA</t>
  </si>
  <si>
    <t xml:space="preserve">RESPONSABLE DE EJECUTAR EL CONTROL </t>
  </si>
  <si>
    <t>CONTROLES</t>
  </si>
  <si>
    <r>
      <t xml:space="preserve">NIVEL DE RIESGO </t>
    </r>
    <r>
      <rPr>
        <b/>
        <sz val="12"/>
        <color theme="1" tint="4.9989318521683403E-2"/>
        <rFont val="Aptos Narrow"/>
        <family val="2"/>
        <scheme val="minor"/>
      </rPr>
      <t>INHERENTE</t>
    </r>
    <r>
      <rPr>
        <b/>
        <sz val="12"/>
        <color theme="0"/>
        <rFont val="Aptos Narrow"/>
        <family val="2"/>
        <scheme val="minor"/>
      </rPr>
      <t xml:space="preserve">
(ZONA)</t>
    </r>
  </si>
  <si>
    <t>CAL 1</t>
  </si>
  <si>
    <t>Cal</t>
  </si>
  <si>
    <t>RIESGOS DE CORRPCIÓN
Probabilidad</t>
  </si>
  <si>
    <t>RIESGOS DE GESTIÓN Y FISCALES
FRECUENCIA DE LA ACTIVIDAD
Veces por año</t>
  </si>
  <si>
    <t>Calificación del impacto</t>
  </si>
  <si>
    <t>¿Afecta la imagen internacional?</t>
  </si>
  <si>
    <t>¿Afecta la imagen nacional?</t>
  </si>
  <si>
    <t>¿Afecta la imagen regional?</t>
  </si>
  <si>
    <t>¿Ocasiona lesiones físicas o pérdidas de vidas humanas?</t>
  </si>
  <si>
    <t>¿Genera pérdida de credibilidad del sector?</t>
  </si>
  <si>
    <t>¿Da lugar a procesos penales?</t>
  </si>
  <si>
    <t>¿Da lugar a procesos fiscales?</t>
  </si>
  <si>
    <t>¿Da lugar a procesos disciplinarios?</t>
  </si>
  <si>
    <t>¿Da lugar a procesos sancionatorios?</t>
  </si>
  <si>
    <t>¿Genera intervención de los órganos de control, de la Fiscalía u otro ente?</t>
  </si>
  <si>
    <t>¿Genera pérdida de la información de la entidad?</t>
  </si>
  <si>
    <t>¿Podría causar un detrimento de calidad de vida de la comunidad por la pérdida de bienes, servicios o recursos públicos?</t>
  </si>
  <si>
    <t>¿Afecta la generación de los productos o la prestación de los servicios?</t>
  </si>
  <si>
    <t>¿Genera pérdida de recursos económicos?</t>
  </si>
  <si>
    <t>¿Genera pérdida de confianza de la entidad, afectando su reputación?</t>
  </si>
  <si>
    <t>¿Afectar el cumplimiento de la misión del sector al que pertenece la entidad?</t>
  </si>
  <si>
    <t>¿Afecta el cumplimiento de la misión de la entidad?</t>
  </si>
  <si>
    <t>¿Afecta el cumplimiento de metas y objetivos de la dependencia?</t>
  </si>
  <si>
    <t>¿Afecta al grupo de funcionarios del proceso?</t>
  </si>
  <si>
    <t>Afectación reputacional
(30%)</t>
  </si>
  <si>
    <t>Afectación Operacional
(30%)</t>
  </si>
  <si>
    <t>Afectación económica
(40%)</t>
  </si>
  <si>
    <t>CLASIFICACIÓN DEL RIESGO</t>
  </si>
  <si>
    <t>DESCRIPCIÓN DEL RIESGO</t>
  </si>
  <si>
    <t>¿POR QUÉ?
CAUSA RAÍZ
(Iniciar con 
debido a/a causa de)</t>
  </si>
  <si>
    <t>¿CÓMO?
CAUSA INMEDIATA 
(Iniciar con la palabra 
por)</t>
  </si>
  <si>
    <t>¿QUÉ ?
IMPACTO</t>
  </si>
  <si>
    <t>DESCRIPCIÓN DEL FACTOR DE RIESGO</t>
  </si>
  <si>
    <t>FACTOR DE RIESGO</t>
  </si>
  <si>
    <t>TIPOLOGÍA DE RIESGO</t>
  </si>
  <si>
    <t>LÍDER DEL PROCESO</t>
  </si>
  <si>
    <t>PROCESO</t>
  </si>
  <si>
    <t>CÓDIGO DEL PROCESO</t>
  </si>
  <si>
    <t>N°</t>
  </si>
  <si>
    <t>RECOMENDACIONES</t>
  </si>
  <si>
    <t>OBSERVACIONES</t>
  </si>
  <si>
    <t>Evidencias de los controles: ¿Se cuenta con pruebas del control?</t>
  </si>
  <si>
    <t>Periodicidad de los controles: ¿Son oportunos para la mitigación del riesgo?</t>
  </si>
  <si>
    <t>Responsable de los controles: ¿Cuentan con responsables para ejercer la actividad?</t>
  </si>
  <si>
    <t>Efectividad de los controles: ¿Previenen o detectan las causas, son confiables para la mitigación del riesgo?</t>
  </si>
  <si>
    <t>¿Se analizaron los
controles?</t>
  </si>
  <si>
    <t>DILIGENCIAR UNICAMENTE PARA RIESGO DE CORRUPCIÓN</t>
  </si>
  <si>
    <t>DILIGENCIAR ÚNICAMENTE PARA RIESGOS DE GESTIÓN Y FISCALES</t>
  </si>
  <si>
    <t>SEGUIMIENTO PRIMER CUATRIMESTRE 2026</t>
  </si>
  <si>
    <t>PLANES DE ACCIÓN PARA EL TRATAMIENTO DE RIESGOS</t>
  </si>
  <si>
    <t>NIVEL DE RIESGO RESIDUAL</t>
  </si>
  <si>
    <t>EVALUACIÓN DEL CONTROL</t>
  </si>
  <si>
    <t>VALORACIÓN DEL RIESGO INHERENTE</t>
  </si>
  <si>
    <t>IDENTIFICACIÓN DEL RIESGO</t>
  </si>
  <si>
    <t>Matriz de Riesgos 2025 - Contaduría General de la Nación</t>
  </si>
  <si>
    <t>1 de 1</t>
  </si>
  <si>
    <t>PI02-FOR01</t>
  </si>
  <si>
    <t>10/06/20225</t>
  </si>
  <si>
    <t>PÁGINA:</t>
  </si>
  <si>
    <t>VERSIÓN:</t>
  </si>
  <si>
    <t>CÓDIGO:</t>
  </si>
  <si>
    <t>FECHA DE APROBACIÓN:</t>
  </si>
  <si>
    <t>POLÍTICA DE ADMINISTRACIÓN DEL RIESGO</t>
  </si>
  <si>
    <t>PROCEDIMIENTO:</t>
  </si>
  <si>
    <t>PLANEACIÓN INSTITUCIONAL</t>
  </si>
  <si>
    <t>PROCESO:</t>
  </si>
  <si>
    <t>MATRIZ DE RIESGOS DE GESTIÓN, FISCALES Y CORRUPCIÓN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</si>
</sst>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30" x14ac:knownFonts="1">
    <font>
      <sz val="11"/>
      <color theme="1"/>
      <name val="Aptos Narrow"/>
      <family val="2"/>
      <scheme val="minor"/>
    </font>
    <font>
      <sz val="11"/>
      <color theme="1"/>
      <name val="Aptos Narrow"/>
      <family val="2"/>
      <scheme val="minor"/>
    </font>
    <font>
      <b/>
      <sz val="11"/>
      <color theme="1"/>
      <name val="Aptos Narrow"/>
      <family val="2"/>
      <scheme val="minor"/>
    </font>
    <font>
      <sz val="10"/>
      <color theme="1"/>
      <name val="Verdana"/>
      <family val="2"/>
    </font>
    <font>
      <b/>
      <sz val="11"/>
      <color theme="1"/>
      <name val="Verdana"/>
      <family val="2"/>
    </font>
    <font>
      <sz val="12"/>
      <name val="Arial"/>
      <family val="2"/>
    </font>
    <font>
      <b/>
      <sz val="12"/>
      <name val="Arial"/>
      <family val="2"/>
    </font>
    <font>
      <b/>
      <sz val="14"/>
      <name val="Arial"/>
      <family val="2"/>
    </font>
    <font>
      <sz val="11"/>
      <color theme="1"/>
      <name val="Arial"/>
      <family val="2"/>
    </font>
    <font>
      <sz val="12"/>
      <color theme="1"/>
      <name val="Arial"/>
      <family val="2"/>
    </font>
    <font>
      <sz val="12"/>
      <color rgb="FF0070C0"/>
      <name val="Arial"/>
      <family val="2"/>
    </font>
    <font>
      <sz val="11"/>
      <color rgb="FF0070C0"/>
      <name val="Aptos Narrow"/>
      <family val="2"/>
      <scheme val="minor"/>
    </font>
    <font>
      <sz val="11"/>
      <color rgb="FF0070C0"/>
      <name val="Arial"/>
      <family val="2"/>
    </font>
    <font>
      <sz val="11"/>
      <name val="Arial"/>
      <family val="2"/>
    </font>
    <font>
      <sz val="11"/>
      <color theme="4"/>
      <name val="Calibri"/>
      <family val="2"/>
    </font>
    <font>
      <sz val="11"/>
      <name val="Calibri"/>
      <family val="2"/>
    </font>
    <font>
      <b/>
      <sz val="11"/>
      <color theme="1"/>
      <name val="Arial"/>
      <family val="2"/>
    </font>
    <font>
      <sz val="11"/>
      <color theme="4"/>
      <name val="Arial"/>
      <family val="2"/>
    </font>
    <font>
      <sz val="11"/>
      <color rgb="FFFF0000"/>
      <name val="Arial"/>
      <family val="2"/>
    </font>
    <font>
      <b/>
      <sz val="12"/>
      <color theme="0"/>
      <name val="Aptos Narrow"/>
      <family val="2"/>
      <scheme val="minor"/>
    </font>
    <font>
      <b/>
      <sz val="16"/>
      <color theme="0"/>
      <name val="Aptos Narrow"/>
      <family val="2"/>
      <scheme val="minor"/>
    </font>
    <font>
      <b/>
      <sz val="12"/>
      <color theme="1" tint="4.9989318521683403E-2"/>
      <name val="Aptos Narrow"/>
      <family val="2"/>
      <scheme val="minor"/>
    </font>
    <font>
      <sz val="18"/>
      <color theme="1"/>
      <name val="Arial"/>
      <family val="2"/>
    </font>
    <font>
      <b/>
      <sz val="18"/>
      <color theme="0"/>
      <name val="Aptos Narrow"/>
      <family val="2"/>
      <scheme val="minor"/>
    </font>
    <font>
      <b/>
      <sz val="14"/>
      <color theme="0"/>
      <name val="Aptos Narrow"/>
      <family val="2"/>
      <scheme val="minor"/>
    </font>
    <font>
      <sz val="10"/>
      <name val="Arial"/>
      <family val="2"/>
    </font>
    <font>
      <b/>
      <sz val="36"/>
      <color theme="0"/>
      <name val="Aptos Narrow"/>
      <family val="2"/>
      <scheme val="minor"/>
    </font>
    <font>
      <b/>
      <sz val="48"/>
      <color theme="0"/>
      <name val="Aptos Narrow"/>
      <family val="2"/>
      <scheme val="minor"/>
    </font>
    <font>
      <sz val="10"/>
      <name val="Verdana"/>
      <family val="2"/>
    </font>
    <font>
      <sz val="11"/>
      <color theme="1"/>
      <name val="Verdana"/>
      <family val="2"/>
    </font>
  </fonts>
  <fills count="21">
    <fill>
      <patternFill patternType="none"/>
    </fill>
    <fill>
      <patternFill patternType="gray125"/>
    </fill>
    <fill>
      <patternFill patternType="solid">
        <fgColor theme="9"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theme="0"/>
        <bgColor indexed="64"/>
      </patternFill>
    </fill>
    <fill>
      <patternFill patternType="solid">
        <fgColor rgb="FFD8D8D8"/>
        <bgColor rgb="FFD8D8D8"/>
      </patternFill>
    </fill>
    <fill>
      <patternFill patternType="solid">
        <fgColor rgb="FFDEEAF6"/>
        <bgColor rgb="FFDEEAF6"/>
      </patternFill>
    </fill>
    <fill>
      <patternFill patternType="solid">
        <fgColor rgb="FFE2EFD9"/>
        <bgColor rgb="FFE2EFD9"/>
      </patternFill>
    </fill>
    <fill>
      <patternFill patternType="solid">
        <fgColor theme="0"/>
        <bgColor theme="0"/>
      </patternFill>
    </fill>
    <fill>
      <patternFill patternType="solid">
        <fgColor rgb="FFBFBFBF"/>
        <bgColor rgb="FFBFBFBF"/>
      </patternFill>
    </fill>
    <fill>
      <patternFill patternType="solid">
        <fgColor theme="4" tint="0.79998168889431442"/>
        <bgColor indexed="64"/>
      </patternFill>
    </fill>
    <fill>
      <patternFill patternType="solid">
        <fgColor rgb="FFD3441D"/>
        <bgColor indexed="64"/>
      </patternFill>
    </fill>
    <fill>
      <patternFill patternType="solid">
        <fgColor theme="5" tint="-0.249977111117893"/>
        <bgColor indexed="64"/>
      </patternFill>
    </fill>
    <fill>
      <patternFill patternType="solid">
        <fgColor rgb="FFFFFF00"/>
        <bgColor indexed="64"/>
      </patternFill>
    </fill>
    <fill>
      <patternFill patternType="solid">
        <fgColor theme="9" tint="-0.249977111117893"/>
        <bgColor indexed="64"/>
      </patternFill>
    </fill>
    <fill>
      <patternFill patternType="solid">
        <fgColor theme="8" tint="-0.499984740745262"/>
        <bgColor indexed="64"/>
      </patternFill>
    </fill>
    <fill>
      <patternFill patternType="solid">
        <fgColor theme="3" tint="-0.249977111117893"/>
        <bgColor indexed="64"/>
      </patternFill>
    </fill>
    <fill>
      <patternFill patternType="solid">
        <fgColor theme="3" tint="-0.499984740745262"/>
        <bgColor indexed="64"/>
      </patternFill>
    </fill>
    <fill>
      <patternFill patternType="solid">
        <fgColor rgb="FF006005"/>
        <bgColor indexed="64"/>
      </patternFill>
    </fill>
  </fills>
  <borders count="89">
    <border>
      <left/>
      <right/>
      <top/>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
      <left style="medium">
        <color indexed="64"/>
      </left>
      <right style="thin">
        <color indexed="64"/>
      </right>
      <top/>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bottom style="thin">
        <color indexed="64"/>
      </bottom>
      <diagonal/>
    </border>
    <border>
      <left style="thin">
        <color rgb="FF000000"/>
      </left>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thin">
        <color rgb="FF000000"/>
      </right>
      <top/>
      <bottom style="medium">
        <color rgb="FF000000"/>
      </bottom>
      <diagonal/>
    </border>
    <border>
      <left/>
      <right style="thin">
        <color rgb="FF000000"/>
      </right>
      <top/>
      <bottom style="medium">
        <color rgb="FF000000"/>
      </bottom>
      <diagonal/>
    </border>
    <border>
      <left style="thin">
        <color rgb="FF000000"/>
      </left>
      <right style="medium">
        <color indexed="64"/>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medium">
        <color indexed="64"/>
      </left>
      <right style="thin">
        <color rgb="FF000000"/>
      </right>
      <top style="thin">
        <color rgb="FF000000"/>
      </top>
      <bottom style="medium">
        <color indexed="64"/>
      </bottom>
      <diagonal/>
    </border>
    <border>
      <left style="thin">
        <color rgb="FF000000"/>
      </left>
      <right style="medium">
        <color indexed="64"/>
      </right>
      <top/>
      <bottom style="medium">
        <color indexed="64"/>
      </bottom>
      <diagonal/>
    </border>
    <border>
      <left style="thin">
        <color rgb="FF000000"/>
      </left>
      <right style="thin">
        <color rgb="FF000000"/>
      </right>
      <top/>
      <bottom style="medium">
        <color indexed="64"/>
      </bottom>
      <diagonal/>
    </border>
    <border>
      <left style="medium">
        <color indexed="64"/>
      </left>
      <right style="thin">
        <color rgb="FF000000"/>
      </right>
      <top/>
      <bottom style="medium">
        <color indexed="64"/>
      </bottom>
      <diagonal/>
    </border>
    <border>
      <left/>
      <right style="thin">
        <color rgb="FF000000"/>
      </right>
      <top/>
      <bottom style="medium">
        <color indexed="64"/>
      </bottom>
      <diagonal/>
    </border>
    <border>
      <left style="medium">
        <color indexed="64"/>
      </left>
      <right/>
      <top/>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right style="thin">
        <color rgb="FF000000"/>
      </right>
      <top/>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bottom/>
      <diagonal/>
    </border>
    <border>
      <left style="medium">
        <color indexed="64"/>
      </left>
      <right style="thin">
        <color rgb="FF000000"/>
      </right>
      <top/>
      <bottom/>
      <diagonal/>
    </border>
    <border>
      <left style="medium">
        <color indexed="64"/>
      </left>
      <right/>
      <top style="thin">
        <color indexed="64"/>
      </top>
      <bottom/>
      <diagonal/>
    </border>
    <border>
      <left style="thin">
        <color rgb="FF000000"/>
      </left>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diagonal/>
    </border>
    <border>
      <left/>
      <right style="thin">
        <color rgb="FF000000"/>
      </right>
      <top style="medium">
        <color rgb="FF000000"/>
      </top>
      <bottom/>
      <diagonal/>
    </border>
    <border>
      <left style="thin">
        <color rgb="FF000000"/>
      </left>
      <right style="medium">
        <color indexed="64"/>
      </right>
      <top style="medium">
        <color indexed="64"/>
      </top>
      <bottom style="thin">
        <color rgb="FF000000"/>
      </bottom>
      <diagonal/>
    </border>
    <border>
      <left style="thin">
        <color rgb="FF000000"/>
      </left>
      <right style="thin">
        <color rgb="FF000000"/>
      </right>
      <top style="medium">
        <color indexed="64"/>
      </top>
      <bottom style="thin">
        <color rgb="FF000000"/>
      </bottom>
      <diagonal/>
    </border>
    <border>
      <left style="medium">
        <color indexed="64"/>
      </left>
      <right style="thin">
        <color rgb="FF000000"/>
      </right>
      <top style="medium">
        <color indexed="64"/>
      </top>
      <bottom style="thin">
        <color rgb="FF000000"/>
      </bottom>
      <diagonal/>
    </border>
    <border>
      <left style="thin">
        <color rgb="FF000000"/>
      </left>
      <right style="medium">
        <color indexed="64"/>
      </right>
      <top style="medium">
        <color indexed="64"/>
      </top>
      <bottom/>
      <diagonal/>
    </border>
    <border>
      <left style="thin">
        <color rgb="FF000000"/>
      </left>
      <right style="thin">
        <color rgb="FF000000"/>
      </right>
      <top style="medium">
        <color indexed="64"/>
      </top>
      <bottom/>
      <diagonal/>
    </border>
    <border>
      <left style="medium">
        <color indexed="64"/>
      </left>
      <right style="thin">
        <color rgb="FF000000"/>
      </right>
      <top style="medium">
        <color indexed="64"/>
      </top>
      <bottom/>
      <diagonal/>
    </border>
    <border>
      <left/>
      <right style="thin">
        <color rgb="FF000000"/>
      </right>
      <top style="medium">
        <color indexed="64"/>
      </top>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style="medium">
        <color indexed="64"/>
      </bottom>
      <diagonal/>
    </border>
    <border>
      <left style="medium">
        <color indexed="64"/>
      </left>
      <right/>
      <top/>
      <bottom style="medium">
        <color indexed="64"/>
      </bottom>
      <diagonal/>
    </border>
    <border>
      <left/>
      <right style="thin">
        <color indexed="64"/>
      </right>
      <top/>
      <bottom/>
      <diagonal/>
    </border>
    <border>
      <left style="medium">
        <color indexed="64"/>
      </left>
      <right style="medium">
        <color indexed="64"/>
      </right>
      <top/>
      <bottom style="medium">
        <color indexed="64"/>
      </bottom>
      <diagonal/>
    </border>
    <border>
      <left/>
      <right style="thin">
        <color indexed="64"/>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s>
  <cellStyleXfs count="4">
    <xf numFmtId="0" fontId="0" fillId="0" borderId="0"/>
    <xf numFmtId="43" fontId="1" fillId="0" borderId="0" applyFont="0" applyFill="0" applyBorder="0" applyAlignment="0" applyProtection="0"/>
    <xf numFmtId="0" fontId="1" fillId="0" borderId="0">
      <alignment wrapText="1"/>
    </xf>
    <xf numFmtId="0" fontId="25" fillId="0" borderId="0"/>
  </cellStyleXfs>
  <cellXfs count="352">
    <xf numFmtId="0" fontId="0" fillId="0" borderId="0" xfId="0"/>
    <xf numFmtId="0" fontId="1" fillId="0" borderId="0" xfId="2" applyProtection="1">
      <alignment wrapText="1"/>
      <protection locked="0"/>
    </xf>
    <xf numFmtId="0" fontId="3" fillId="0" borderId="1" xfId="2" applyFont="1" applyBorder="1" applyAlignment="1" applyProtection="1">
      <alignment horizontal="justify" vertical="center" wrapText="1"/>
      <protection locked="0"/>
    </xf>
    <xf numFmtId="0" fontId="3" fillId="0" borderId="2" xfId="2" applyFont="1" applyBorder="1" applyAlignment="1" applyProtection="1">
      <alignment horizontal="justify" vertical="center" wrapText="1"/>
      <protection locked="0"/>
    </xf>
    <xf numFmtId="0" fontId="4" fillId="0" borderId="3" xfId="2" applyFont="1" applyBorder="1" applyAlignment="1">
      <alignment horizontal="center" vertical="center" wrapText="1"/>
    </xf>
    <xf numFmtId="0" fontId="4" fillId="0" borderId="4" xfId="2" applyFont="1" applyBorder="1" applyAlignment="1">
      <alignment horizontal="center" vertical="center" wrapText="1"/>
    </xf>
    <xf numFmtId="0" fontId="5" fillId="0" borderId="5" xfId="2" applyFont="1" applyBorder="1" applyAlignment="1" applyProtection="1">
      <alignment horizontal="center" vertical="center" wrapText="1"/>
      <protection locked="0"/>
    </xf>
    <xf numFmtId="14" fontId="5" fillId="0" borderId="2" xfId="2" applyNumberFormat="1" applyFont="1" applyBorder="1" applyAlignment="1" applyProtection="1">
      <alignment horizontal="center" vertical="center" wrapText="1"/>
      <protection locked="0"/>
    </xf>
    <xf numFmtId="0" fontId="5" fillId="0" borderId="2" xfId="2" applyFont="1" applyBorder="1" applyAlignment="1" applyProtection="1">
      <alignment horizontal="center" vertical="center" wrapText="1"/>
      <protection locked="0"/>
    </xf>
    <xf numFmtId="0" fontId="6" fillId="2" borderId="3" xfId="2" applyFont="1" applyFill="1" applyBorder="1" applyAlignment="1" applyProtection="1">
      <alignment horizontal="center" vertical="center" wrapText="1"/>
      <protection locked="0"/>
    </xf>
    <xf numFmtId="0" fontId="6" fillId="3" borderId="3" xfId="2" applyFont="1" applyFill="1" applyBorder="1" applyAlignment="1">
      <alignment horizontal="center" vertical="center" wrapText="1"/>
    </xf>
    <xf numFmtId="0" fontId="6" fillId="3" borderId="3" xfId="2" applyFont="1" applyFill="1" applyBorder="1" applyAlignment="1">
      <alignment horizontal="center" vertical="center"/>
    </xf>
    <xf numFmtId="1" fontId="7" fillId="3" borderId="3" xfId="2" applyNumberFormat="1" applyFont="1" applyFill="1" applyBorder="1" applyAlignment="1">
      <alignment horizontal="center" vertical="center" wrapText="1"/>
    </xf>
    <xf numFmtId="2" fontId="8" fillId="4" borderId="3" xfId="2" applyNumberFormat="1" applyFont="1" applyFill="1" applyBorder="1" applyAlignment="1" applyProtection="1">
      <alignment horizontal="center" vertical="center"/>
      <protection locked="0"/>
    </xf>
    <xf numFmtId="2" fontId="8" fillId="4" borderId="6" xfId="2" applyNumberFormat="1" applyFont="1" applyFill="1" applyBorder="1" applyAlignment="1" applyProtection="1">
      <alignment horizontal="center" vertical="center"/>
      <protection locked="0"/>
    </xf>
    <xf numFmtId="0" fontId="5" fillId="0" borderId="1" xfId="2" applyFont="1" applyBorder="1" applyAlignment="1" applyProtection="1">
      <alignment horizontal="center" vertical="center" wrapText="1"/>
      <protection locked="0"/>
    </xf>
    <xf numFmtId="0" fontId="5" fillId="0" borderId="2" xfId="2" applyFont="1" applyBorder="1" applyAlignment="1" applyProtection="1">
      <alignment horizontal="center" vertical="center"/>
      <protection locked="0"/>
    </xf>
    <xf numFmtId="0" fontId="5" fillId="5" borderId="2" xfId="2" applyFont="1" applyFill="1" applyBorder="1" applyAlignment="1" applyProtection="1">
      <alignment horizontal="center" vertical="center" wrapText="1"/>
      <protection locked="0"/>
    </xf>
    <xf numFmtId="0" fontId="5" fillId="5" borderId="7" xfId="2" applyFont="1" applyFill="1" applyBorder="1" applyAlignment="1" applyProtection="1">
      <alignment horizontal="center" vertical="top" wrapText="1"/>
      <protection locked="0"/>
    </xf>
    <xf numFmtId="0" fontId="6" fillId="0" borderId="8" xfId="2" applyFont="1" applyBorder="1" applyAlignment="1">
      <alignment horizontal="center" vertical="center" wrapText="1"/>
    </xf>
    <xf numFmtId="0" fontId="6" fillId="0" borderId="3" xfId="2" applyFont="1" applyBorder="1" applyAlignment="1">
      <alignment horizontal="center" vertical="center"/>
    </xf>
    <xf numFmtId="0" fontId="5" fillId="0" borderId="3" xfId="2" applyFont="1" applyBorder="1" applyAlignment="1" applyProtection="1">
      <alignment horizontal="center" vertical="center" wrapText="1"/>
      <protection locked="0"/>
    </xf>
    <xf numFmtId="0" fontId="5" fillId="0" borderId="6" xfId="2" applyFont="1" applyBorder="1" applyAlignment="1" applyProtection="1">
      <alignment horizontal="center" vertical="center" wrapText="1"/>
      <protection locked="0"/>
    </xf>
    <xf numFmtId="1" fontId="5" fillId="0" borderId="9" xfId="2" applyNumberFormat="1" applyFont="1" applyBorder="1" applyAlignment="1" applyProtection="1">
      <alignment horizontal="center" vertical="center" wrapText="1"/>
      <protection locked="0"/>
    </xf>
    <xf numFmtId="1" fontId="5" fillId="0" borderId="3" xfId="2" applyNumberFormat="1" applyFont="1" applyBorder="1" applyAlignment="1" applyProtection="1">
      <alignment horizontal="center" vertical="center" wrapText="1"/>
      <protection locked="0"/>
    </xf>
    <xf numFmtId="0" fontId="5" fillId="2" borderId="3" xfId="2" applyFont="1" applyFill="1" applyBorder="1" applyAlignment="1" applyProtection="1">
      <alignment horizontal="center" vertical="center" wrapText="1"/>
      <protection locked="0"/>
    </xf>
    <xf numFmtId="0" fontId="6" fillId="5" borderId="3" xfId="2" applyFont="1" applyFill="1" applyBorder="1" applyAlignment="1">
      <alignment horizontal="center" vertical="center" wrapText="1"/>
    </xf>
    <xf numFmtId="0" fontId="6" fillId="2" borderId="3" xfId="1" applyNumberFormat="1" applyFont="1" applyFill="1" applyBorder="1" applyAlignment="1" applyProtection="1">
      <alignment horizontal="center" vertical="center" wrapText="1"/>
      <protection locked="0"/>
    </xf>
    <xf numFmtId="0" fontId="6" fillId="2" borderId="3" xfId="2" applyFont="1" applyFill="1" applyBorder="1" applyAlignment="1" applyProtection="1">
      <alignment horizontal="center" vertical="center"/>
      <protection locked="0"/>
    </xf>
    <xf numFmtId="0" fontId="6" fillId="6" borderId="4" xfId="2" applyFont="1" applyFill="1" applyBorder="1" applyAlignment="1" applyProtection="1">
      <alignment horizontal="center" vertical="center"/>
      <protection locked="0"/>
    </xf>
    <xf numFmtId="0" fontId="3" fillId="0" borderId="10" xfId="2" applyFont="1" applyBorder="1" applyAlignment="1" applyProtection="1">
      <alignment horizontal="justify" vertical="center" wrapText="1"/>
      <protection locked="0"/>
    </xf>
    <xf numFmtId="0" fontId="3" fillId="0" borderId="11" xfId="2" applyFont="1" applyBorder="1" applyAlignment="1" applyProtection="1">
      <alignment horizontal="justify" vertical="center" wrapText="1"/>
      <protection locked="0"/>
    </xf>
    <xf numFmtId="0" fontId="4" fillId="0" borderId="12" xfId="2" applyFont="1" applyBorder="1" applyAlignment="1">
      <alignment horizontal="center" vertical="center" wrapText="1"/>
    </xf>
    <xf numFmtId="0" fontId="4" fillId="0" borderId="13" xfId="2" applyFont="1" applyBorder="1" applyAlignment="1">
      <alignment horizontal="center" vertical="center" wrapText="1"/>
    </xf>
    <xf numFmtId="0" fontId="5" fillId="0" borderId="14" xfId="2" applyFont="1" applyBorder="1" applyAlignment="1" applyProtection="1">
      <alignment horizontal="center" vertical="center" wrapText="1"/>
      <protection locked="0"/>
    </xf>
    <xf numFmtId="14" fontId="5" fillId="0" borderId="11" xfId="2" applyNumberFormat="1" applyFont="1" applyBorder="1" applyAlignment="1" applyProtection="1">
      <alignment horizontal="center" vertical="center" wrapText="1"/>
      <protection locked="0"/>
    </xf>
    <xf numFmtId="0" fontId="5" fillId="0" borderId="11" xfId="2" applyFont="1" applyBorder="1" applyAlignment="1" applyProtection="1">
      <alignment horizontal="center" vertical="center" wrapText="1"/>
      <protection locked="0"/>
    </xf>
    <xf numFmtId="0" fontId="6" fillId="2" borderId="12" xfId="2" applyFont="1" applyFill="1" applyBorder="1" applyAlignment="1" applyProtection="1">
      <alignment horizontal="center" vertical="center" wrapText="1"/>
      <protection locked="0"/>
    </xf>
    <xf numFmtId="0" fontId="6" fillId="3" borderId="12" xfId="2" applyFont="1" applyFill="1" applyBorder="1" applyAlignment="1">
      <alignment horizontal="center" vertical="center" wrapText="1"/>
    </xf>
    <xf numFmtId="0" fontId="6" fillId="3" borderId="12" xfId="2" applyFont="1" applyFill="1" applyBorder="1" applyAlignment="1">
      <alignment horizontal="center" vertical="center"/>
    </xf>
    <xf numFmtId="1" fontId="7" fillId="3" borderId="12" xfId="2" applyNumberFormat="1" applyFont="1" applyFill="1" applyBorder="1" applyAlignment="1">
      <alignment horizontal="center" vertical="center" wrapText="1"/>
    </xf>
    <xf numFmtId="2" fontId="8" fillId="4" borderId="12" xfId="2" applyNumberFormat="1" applyFont="1" applyFill="1" applyBorder="1" applyAlignment="1" applyProtection="1">
      <alignment horizontal="center" vertical="center"/>
      <protection locked="0"/>
    </xf>
    <xf numFmtId="2" fontId="8" fillId="4" borderId="15" xfId="2" applyNumberFormat="1" applyFont="1" applyFill="1" applyBorder="1" applyAlignment="1" applyProtection="1">
      <alignment horizontal="center" vertical="center"/>
      <protection locked="0"/>
    </xf>
    <xf numFmtId="0" fontId="5" fillId="0" borderId="10" xfId="2" applyFont="1" applyBorder="1" applyAlignment="1" applyProtection="1">
      <alignment horizontal="center" vertical="center" wrapText="1"/>
      <protection locked="0"/>
    </xf>
    <xf numFmtId="0" fontId="5" fillId="0" borderId="11" xfId="2" applyFont="1" applyBorder="1" applyAlignment="1" applyProtection="1">
      <alignment horizontal="center" vertical="center"/>
      <protection locked="0"/>
    </xf>
    <xf numFmtId="0" fontId="5" fillId="5" borderId="11" xfId="2" applyFont="1" applyFill="1" applyBorder="1" applyAlignment="1" applyProtection="1">
      <alignment horizontal="center" vertical="center" wrapText="1"/>
      <protection locked="0"/>
    </xf>
    <xf numFmtId="0" fontId="5" fillId="5" borderId="16" xfId="2" applyFont="1" applyFill="1" applyBorder="1" applyAlignment="1" applyProtection="1">
      <alignment horizontal="center" vertical="top" wrapText="1"/>
      <protection locked="0"/>
    </xf>
    <xf numFmtId="0" fontId="6" fillId="0" borderId="17" xfId="2" applyFont="1" applyBorder="1" applyAlignment="1">
      <alignment horizontal="center" vertical="center" wrapText="1"/>
    </xf>
    <xf numFmtId="0" fontId="6" fillId="0" borderId="12" xfId="2" applyFont="1" applyBorder="1" applyAlignment="1">
      <alignment horizontal="center" vertical="center"/>
    </xf>
    <xf numFmtId="0" fontId="5" fillId="0" borderId="12" xfId="2" applyFont="1" applyBorder="1" applyAlignment="1" applyProtection="1">
      <alignment horizontal="center" vertical="center" wrapText="1"/>
      <protection locked="0"/>
    </xf>
    <xf numFmtId="0" fontId="5" fillId="0" borderId="15" xfId="2" applyFont="1" applyBorder="1" applyAlignment="1" applyProtection="1">
      <alignment horizontal="center" vertical="center" wrapText="1"/>
      <protection locked="0"/>
    </xf>
    <xf numFmtId="1" fontId="5" fillId="0" borderId="18" xfId="2" applyNumberFormat="1" applyFont="1" applyBorder="1" applyAlignment="1" applyProtection="1">
      <alignment horizontal="center" vertical="center" wrapText="1"/>
      <protection locked="0"/>
    </xf>
    <xf numFmtId="1" fontId="5" fillId="0" borderId="12" xfId="2" applyNumberFormat="1" applyFont="1" applyBorder="1" applyAlignment="1" applyProtection="1">
      <alignment horizontal="center" vertical="center" wrapText="1"/>
      <protection locked="0"/>
    </xf>
    <xf numFmtId="0" fontId="5" fillId="2" borderId="12" xfId="2" applyFont="1" applyFill="1" applyBorder="1" applyAlignment="1" applyProtection="1">
      <alignment horizontal="center" vertical="center" wrapText="1"/>
      <protection locked="0"/>
    </xf>
    <xf numFmtId="0" fontId="6" fillId="5" borderId="12" xfId="2" applyFont="1" applyFill="1" applyBorder="1" applyAlignment="1">
      <alignment horizontal="center" vertical="center" wrapText="1"/>
    </xf>
    <xf numFmtId="0" fontId="6" fillId="2" borderId="12" xfId="1" applyNumberFormat="1" applyFont="1" applyFill="1" applyBorder="1" applyAlignment="1" applyProtection="1">
      <alignment horizontal="center" vertical="center" wrapText="1"/>
      <protection locked="0"/>
    </xf>
    <xf numFmtId="0" fontId="6" fillId="2" borderId="12" xfId="2" applyFont="1" applyFill="1" applyBorder="1" applyAlignment="1" applyProtection="1">
      <alignment horizontal="center" vertical="center"/>
      <protection locked="0"/>
    </xf>
    <xf numFmtId="0" fontId="6" fillId="6" borderId="13" xfId="2" applyFont="1" applyFill="1" applyBorder="1" applyAlignment="1" applyProtection="1">
      <alignment horizontal="center" vertical="center"/>
      <protection locked="0"/>
    </xf>
    <xf numFmtId="0" fontId="3" fillId="0" borderId="19" xfId="2" applyFont="1" applyBorder="1" applyAlignment="1" applyProtection="1">
      <alignment horizontal="justify" vertical="center" wrapText="1"/>
      <protection locked="0"/>
    </xf>
    <xf numFmtId="0" fontId="3" fillId="0" borderId="20" xfId="2" applyFont="1" applyBorder="1" applyAlignment="1" applyProtection="1">
      <alignment horizontal="justify" vertical="center" wrapText="1"/>
      <protection locked="0"/>
    </xf>
    <xf numFmtId="0" fontId="5" fillId="0" borderId="21" xfId="2" applyFont="1" applyBorder="1" applyAlignment="1" applyProtection="1">
      <alignment horizontal="center" vertical="center" wrapText="1"/>
      <protection locked="0"/>
    </xf>
    <xf numFmtId="14" fontId="5" fillId="0" borderId="22" xfId="2" applyNumberFormat="1" applyFont="1" applyBorder="1" applyAlignment="1" applyProtection="1">
      <alignment horizontal="center" vertical="center" wrapText="1"/>
      <protection locked="0"/>
    </xf>
    <xf numFmtId="0" fontId="5" fillId="0" borderId="22" xfId="2" applyFont="1" applyBorder="1" applyAlignment="1" applyProtection="1">
      <alignment horizontal="center" vertical="center" wrapText="1"/>
      <protection locked="0"/>
    </xf>
    <xf numFmtId="0" fontId="6" fillId="2" borderId="23" xfId="2" applyFont="1" applyFill="1" applyBorder="1" applyAlignment="1" applyProtection="1">
      <alignment horizontal="center" vertical="center" wrapText="1"/>
      <protection locked="0"/>
    </xf>
    <xf numFmtId="0" fontId="6" fillId="3" borderId="23" xfId="2" applyFont="1" applyFill="1" applyBorder="1" applyAlignment="1">
      <alignment horizontal="center" vertical="center" wrapText="1"/>
    </xf>
    <xf numFmtId="0" fontId="6" fillId="3" borderId="23" xfId="2" applyFont="1" applyFill="1" applyBorder="1" applyAlignment="1">
      <alignment horizontal="center" vertical="center"/>
    </xf>
    <xf numFmtId="1" fontId="7" fillId="3" borderId="23" xfId="2" applyNumberFormat="1" applyFont="1" applyFill="1" applyBorder="1" applyAlignment="1">
      <alignment horizontal="center" vertical="center" wrapText="1"/>
    </xf>
    <xf numFmtId="2" fontId="8" fillId="4" borderId="23" xfId="2" applyNumberFormat="1" applyFont="1" applyFill="1" applyBorder="1" applyAlignment="1" applyProtection="1">
      <alignment horizontal="center" vertical="center"/>
      <protection locked="0"/>
    </xf>
    <xf numFmtId="2" fontId="8" fillId="4" borderId="24" xfId="2" applyNumberFormat="1" applyFont="1" applyFill="1" applyBorder="1" applyAlignment="1" applyProtection="1">
      <alignment horizontal="center" vertical="center"/>
      <protection locked="0"/>
    </xf>
    <xf numFmtId="0" fontId="5" fillId="0" borderId="25" xfId="2" applyFont="1" applyBorder="1" applyAlignment="1" applyProtection="1">
      <alignment horizontal="center" vertical="center" wrapText="1"/>
      <protection locked="0"/>
    </xf>
    <xf numFmtId="0" fontId="5" fillId="0" borderId="22" xfId="2" applyFont="1" applyBorder="1" applyAlignment="1" applyProtection="1">
      <alignment horizontal="center" vertical="center"/>
      <protection locked="0"/>
    </xf>
    <xf numFmtId="0" fontId="5" fillId="5" borderId="22" xfId="2" applyFont="1" applyFill="1" applyBorder="1" applyAlignment="1" applyProtection="1">
      <alignment horizontal="center" vertical="center" wrapText="1"/>
      <protection locked="0"/>
    </xf>
    <xf numFmtId="0" fontId="5" fillId="5" borderId="26" xfId="2" applyFont="1" applyFill="1" applyBorder="1" applyAlignment="1" applyProtection="1">
      <alignment horizontal="center" vertical="top" wrapText="1"/>
      <protection locked="0"/>
    </xf>
    <xf numFmtId="0" fontId="6" fillId="0" borderId="27" xfId="2" applyFont="1" applyBorder="1" applyAlignment="1">
      <alignment horizontal="center" vertical="center" wrapText="1"/>
    </xf>
    <xf numFmtId="0" fontId="6" fillId="0" borderId="23" xfId="2" applyFont="1" applyBorder="1" applyAlignment="1">
      <alignment horizontal="center" vertical="center"/>
    </xf>
    <xf numFmtId="0" fontId="5" fillId="0" borderId="23" xfId="2" applyFont="1" applyBorder="1" applyAlignment="1" applyProtection="1">
      <alignment horizontal="center" vertical="center" wrapText="1"/>
      <protection locked="0"/>
    </xf>
    <xf numFmtId="0" fontId="5" fillId="0" borderId="24" xfId="2" applyFont="1" applyBorder="1" applyAlignment="1" applyProtection="1">
      <alignment horizontal="center" vertical="center" wrapText="1"/>
      <protection locked="0"/>
    </xf>
    <xf numFmtId="1" fontId="5" fillId="0" borderId="28" xfId="2" applyNumberFormat="1" applyFont="1" applyBorder="1" applyAlignment="1" applyProtection="1">
      <alignment horizontal="center" vertical="center" wrapText="1"/>
      <protection locked="0"/>
    </xf>
    <xf numFmtId="1" fontId="5" fillId="0" borderId="23" xfId="2" applyNumberFormat="1" applyFont="1" applyBorder="1" applyAlignment="1" applyProtection="1">
      <alignment horizontal="center" vertical="center" wrapText="1"/>
      <protection locked="0"/>
    </xf>
    <xf numFmtId="0" fontId="5" fillId="2" borderId="23" xfId="2" applyFont="1" applyFill="1" applyBorder="1" applyAlignment="1" applyProtection="1">
      <alignment horizontal="center" vertical="center" wrapText="1"/>
      <protection locked="0"/>
    </xf>
    <xf numFmtId="0" fontId="6" fillId="5" borderId="23" xfId="2" applyFont="1" applyFill="1" applyBorder="1" applyAlignment="1">
      <alignment horizontal="center" vertical="center" wrapText="1"/>
    </xf>
    <xf numFmtId="0" fontId="6" fillId="2" borderId="23" xfId="1" applyNumberFormat="1" applyFont="1" applyFill="1" applyBorder="1" applyAlignment="1" applyProtection="1">
      <alignment horizontal="center" vertical="center" wrapText="1"/>
      <protection locked="0"/>
    </xf>
    <xf numFmtId="0" fontId="6" fillId="2" borderId="23" xfId="2" applyFont="1" applyFill="1" applyBorder="1" applyAlignment="1" applyProtection="1">
      <alignment horizontal="center" vertical="center"/>
      <protection locked="0"/>
    </xf>
    <xf numFmtId="0" fontId="6" fillId="6" borderId="29" xfId="2" applyFont="1" applyFill="1" applyBorder="1" applyAlignment="1" applyProtection="1">
      <alignment horizontal="center" vertical="center"/>
      <protection locked="0"/>
    </xf>
    <xf numFmtId="0" fontId="3" fillId="0" borderId="30" xfId="2" applyFont="1" applyBorder="1" applyAlignment="1" applyProtection="1">
      <alignment horizontal="justify" vertical="center" wrapText="1"/>
      <protection locked="0"/>
    </xf>
    <xf numFmtId="0" fontId="3" fillId="0" borderId="31" xfId="2" applyFont="1" applyBorder="1" applyAlignment="1" applyProtection="1">
      <alignment horizontal="justify" vertical="center" wrapText="1"/>
      <protection locked="0"/>
    </xf>
    <xf numFmtId="0" fontId="6" fillId="0" borderId="2" xfId="2" applyFont="1" applyBorder="1" applyAlignment="1">
      <alignment horizontal="center" vertical="center"/>
    </xf>
    <xf numFmtId="1" fontId="7" fillId="3" borderId="2" xfId="2" applyNumberFormat="1" applyFont="1" applyFill="1" applyBorder="1" applyAlignment="1">
      <alignment horizontal="center" vertical="center" wrapText="1"/>
    </xf>
    <xf numFmtId="0" fontId="5" fillId="2" borderId="2" xfId="2" applyFont="1" applyFill="1" applyBorder="1" applyAlignment="1" applyProtection="1">
      <alignment horizontal="center" vertical="center" wrapText="1"/>
      <protection locked="0"/>
    </xf>
    <xf numFmtId="0" fontId="6" fillId="0" borderId="11" xfId="2" applyFont="1" applyBorder="1" applyAlignment="1">
      <alignment horizontal="center" vertical="center"/>
    </xf>
    <xf numFmtId="1" fontId="7" fillId="3" borderId="11" xfId="2" applyNumberFormat="1" applyFont="1" applyFill="1" applyBorder="1" applyAlignment="1">
      <alignment horizontal="center" vertical="center" wrapText="1"/>
    </xf>
    <xf numFmtId="0" fontId="5" fillId="2" borderId="11" xfId="2" applyFont="1" applyFill="1" applyBorder="1" applyAlignment="1" applyProtection="1">
      <alignment horizontal="center" vertical="center" wrapText="1"/>
      <protection locked="0"/>
    </xf>
    <xf numFmtId="0" fontId="6" fillId="2" borderId="31" xfId="2" applyFont="1" applyFill="1" applyBorder="1" applyAlignment="1" applyProtection="1">
      <alignment horizontal="center" vertical="center" wrapText="1"/>
      <protection locked="0"/>
    </xf>
    <xf numFmtId="0" fontId="6" fillId="3" borderId="31" xfId="2" applyFont="1" applyFill="1" applyBorder="1" applyAlignment="1">
      <alignment horizontal="center" vertical="center" wrapText="1"/>
    </xf>
    <xf numFmtId="0" fontId="6" fillId="3" borderId="31" xfId="2" applyFont="1" applyFill="1" applyBorder="1" applyAlignment="1">
      <alignment horizontal="center" vertical="center"/>
    </xf>
    <xf numFmtId="1" fontId="7" fillId="3" borderId="31" xfId="2" applyNumberFormat="1" applyFont="1" applyFill="1" applyBorder="1" applyAlignment="1">
      <alignment horizontal="center" vertical="center" wrapText="1"/>
    </xf>
    <xf numFmtId="0" fontId="6" fillId="0" borderId="22" xfId="2" applyFont="1" applyBorder="1" applyAlignment="1">
      <alignment horizontal="center" vertical="center"/>
    </xf>
    <xf numFmtId="1" fontId="7" fillId="3" borderId="22" xfId="2" applyNumberFormat="1" applyFont="1" applyFill="1" applyBorder="1" applyAlignment="1">
      <alignment horizontal="center" vertical="center" wrapText="1"/>
    </xf>
    <xf numFmtId="0" fontId="5" fillId="2" borderId="22" xfId="2" applyFont="1" applyFill="1" applyBorder="1" applyAlignment="1" applyProtection="1">
      <alignment horizontal="center" vertical="center" wrapText="1"/>
      <protection locked="0"/>
    </xf>
    <xf numFmtId="0" fontId="1" fillId="0" borderId="8" xfId="2" applyBorder="1" applyProtection="1">
      <alignment wrapText="1"/>
      <protection locked="0"/>
    </xf>
    <xf numFmtId="0" fontId="1" fillId="0" borderId="3" xfId="2" applyBorder="1" applyProtection="1">
      <alignment wrapText="1"/>
      <protection locked="0"/>
    </xf>
    <xf numFmtId="0" fontId="5" fillId="0" borderId="9" xfId="2" applyFont="1" applyBorder="1" applyAlignment="1" applyProtection="1">
      <alignment horizontal="center" vertical="center" wrapText="1"/>
      <protection locked="0"/>
    </xf>
    <xf numFmtId="0" fontId="5" fillId="0" borderId="3" xfId="2" applyFont="1" applyBorder="1" applyAlignment="1" applyProtection="1">
      <alignment horizontal="center" vertical="center"/>
      <protection locked="0"/>
    </xf>
    <xf numFmtId="0" fontId="5" fillId="5" borderId="3" xfId="2" applyFont="1" applyFill="1" applyBorder="1" applyAlignment="1" applyProtection="1">
      <alignment horizontal="center" vertical="center" wrapText="1"/>
      <protection locked="0"/>
    </xf>
    <xf numFmtId="0" fontId="9" fillId="5" borderId="4" xfId="2" applyFont="1" applyFill="1" applyBorder="1" applyAlignment="1" applyProtection="1">
      <alignment horizontal="justify" vertical="top"/>
      <protection locked="0"/>
    </xf>
    <xf numFmtId="0" fontId="1" fillId="0" borderId="17" xfId="2" applyBorder="1" applyProtection="1">
      <alignment wrapText="1"/>
      <protection locked="0"/>
    </xf>
    <xf numFmtId="0" fontId="1" fillId="0" borderId="12" xfId="2" applyBorder="1" applyProtection="1">
      <alignment wrapText="1"/>
      <protection locked="0"/>
    </xf>
    <xf numFmtId="0" fontId="5" fillId="0" borderId="18" xfId="2" applyFont="1" applyBorder="1" applyAlignment="1" applyProtection="1">
      <alignment horizontal="center" vertical="center" wrapText="1"/>
      <protection locked="0"/>
    </xf>
    <xf numFmtId="0" fontId="5" fillId="0" borderId="12" xfId="2" applyFont="1" applyBorder="1" applyAlignment="1" applyProtection="1">
      <alignment horizontal="center" vertical="center"/>
      <protection locked="0"/>
    </xf>
    <xf numFmtId="0" fontId="5" fillId="5" borderId="12" xfId="2" applyFont="1" applyFill="1" applyBorder="1" applyAlignment="1" applyProtection="1">
      <alignment horizontal="center" vertical="center" wrapText="1"/>
      <protection locked="0"/>
    </xf>
    <xf numFmtId="0" fontId="9" fillId="5" borderId="13" xfId="2" applyFont="1" applyFill="1" applyBorder="1" applyAlignment="1" applyProtection="1">
      <alignment horizontal="justify" vertical="top"/>
      <protection locked="0"/>
    </xf>
    <xf numFmtId="0" fontId="5" fillId="0" borderId="17" xfId="2" applyFont="1" applyBorder="1" applyAlignment="1" applyProtection="1">
      <alignment horizontal="center" vertical="center" wrapText="1"/>
      <protection locked="0"/>
    </xf>
    <xf numFmtId="0" fontId="5" fillId="0" borderId="12" xfId="2" applyFont="1" applyBorder="1" applyAlignment="1" applyProtection="1">
      <alignment horizontal="center" vertical="center" wrapText="1"/>
      <protection locked="0"/>
    </xf>
    <xf numFmtId="0" fontId="5" fillId="0" borderId="12" xfId="2" applyFont="1" applyBorder="1" applyAlignment="1" applyProtection="1">
      <alignment horizontal="justify" vertical="center" wrapText="1"/>
      <protection locked="0"/>
    </xf>
    <xf numFmtId="0" fontId="9" fillId="5" borderId="13" xfId="2" applyFont="1" applyFill="1" applyBorder="1" applyAlignment="1" applyProtection="1">
      <alignment horizontal="justify" vertical="top" wrapText="1"/>
      <protection locked="0"/>
    </xf>
    <xf numFmtId="0" fontId="5" fillId="0" borderId="27" xfId="2" applyFont="1" applyBorder="1" applyAlignment="1" applyProtection="1">
      <alignment horizontal="center" vertical="center" wrapText="1"/>
      <protection locked="0"/>
    </xf>
    <xf numFmtId="14" fontId="5" fillId="0" borderId="23" xfId="2" applyNumberFormat="1" applyFont="1" applyBorder="1" applyAlignment="1" applyProtection="1">
      <alignment horizontal="center" vertical="center" wrapText="1"/>
      <protection locked="0"/>
    </xf>
    <xf numFmtId="0" fontId="5" fillId="0" borderId="23" xfId="2" applyFont="1" applyBorder="1" applyAlignment="1" applyProtection="1">
      <alignment horizontal="center" vertical="center" wrapText="1"/>
      <protection locked="0"/>
    </xf>
    <xf numFmtId="0" fontId="5" fillId="0" borderId="23" xfId="2" applyFont="1" applyBorder="1" applyAlignment="1" applyProtection="1">
      <alignment horizontal="justify" vertical="center" wrapText="1"/>
      <protection locked="0"/>
    </xf>
    <xf numFmtId="0" fontId="5" fillId="0" borderId="28" xfId="2" applyFont="1" applyBorder="1" applyAlignment="1" applyProtection="1">
      <alignment horizontal="center" vertical="center" wrapText="1"/>
      <protection locked="0"/>
    </xf>
    <xf numFmtId="0" fontId="5" fillId="0" borderId="23" xfId="2" applyFont="1" applyBorder="1" applyAlignment="1" applyProtection="1">
      <alignment horizontal="center" vertical="center"/>
      <protection locked="0"/>
    </xf>
    <xf numFmtId="0" fontId="5" fillId="5" borderId="23" xfId="2" applyFont="1" applyFill="1" applyBorder="1" applyAlignment="1" applyProtection="1">
      <alignment horizontal="center" vertical="center" wrapText="1"/>
      <protection locked="0"/>
    </xf>
    <xf numFmtId="0" fontId="5" fillId="5" borderId="29" xfId="2" applyFont="1" applyFill="1" applyBorder="1" applyAlignment="1" applyProtection="1">
      <alignment horizontal="justify" vertical="top" wrapText="1"/>
      <protection locked="0"/>
    </xf>
    <xf numFmtId="0" fontId="10" fillId="0" borderId="6" xfId="2" applyFont="1" applyBorder="1" applyAlignment="1" applyProtection="1">
      <alignment horizontal="center" vertical="center" wrapText="1"/>
      <protection locked="0"/>
    </xf>
    <xf numFmtId="1" fontId="10" fillId="0" borderId="9" xfId="2" applyNumberFormat="1" applyFont="1" applyBorder="1" applyAlignment="1" applyProtection="1">
      <alignment horizontal="center" vertical="center" wrapText="1"/>
      <protection locked="0"/>
    </xf>
    <xf numFmtId="1" fontId="10" fillId="0" borderId="3" xfId="2" applyNumberFormat="1" applyFont="1" applyBorder="1" applyAlignment="1" applyProtection="1">
      <alignment horizontal="center" vertical="center" wrapText="1"/>
      <protection locked="0"/>
    </xf>
    <xf numFmtId="0" fontId="10" fillId="0" borderId="3" xfId="2" applyFont="1" applyBorder="1" applyAlignment="1" applyProtection="1">
      <alignment horizontal="center" vertical="center" wrapText="1"/>
      <protection locked="0"/>
    </xf>
    <xf numFmtId="0" fontId="11" fillId="0" borderId="17" xfId="2" applyFont="1" applyBorder="1" applyProtection="1">
      <alignment wrapText="1"/>
      <protection locked="0"/>
    </xf>
    <xf numFmtId="0" fontId="11" fillId="0" borderId="12" xfId="2" applyFont="1" applyBorder="1" applyProtection="1">
      <alignment wrapText="1"/>
      <protection locked="0"/>
    </xf>
    <xf numFmtId="2" fontId="12" fillId="4" borderId="12" xfId="2" applyNumberFormat="1" applyFont="1" applyFill="1" applyBorder="1" applyAlignment="1" applyProtection="1">
      <alignment horizontal="center" vertical="center"/>
      <protection locked="0"/>
    </xf>
    <xf numFmtId="2" fontId="12" fillId="4" borderId="15" xfId="2" applyNumberFormat="1" applyFont="1" applyFill="1" applyBorder="1" applyAlignment="1" applyProtection="1">
      <alignment horizontal="center" vertical="center"/>
      <protection locked="0"/>
    </xf>
    <xf numFmtId="0" fontId="10" fillId="0" borderId="15" xfId="2" applyFont="1" applyBorder="1" applyAlignment="1" applyProtection="1">
      <alignment horizontal="center" vertical="center" wrapText="1"/>
      <protection locked="0"/>
    </xf>
    <xf numFmtId="1" fontId="10" fillId="0" borderId="18" xfId="2" applyNumberFormat="1" applyFont="1" applyBorder="1" applyAlignment="1" applyProtection="1">
      <alignment horizontal="center" vertical="center" wrapText="1"/>
      <protection locked="0"/>
    </xf>
    <xf numFmtId="1" fontId="10" fillId="0" borderId="12" xfId="2" applyNumberFormat="1" applyFont="1" applyBorder="1" applyAlignment="1" applyProtection="1">
      <alignment horizontal="center" vertical="center" wrapText="1"/>
      <protection locked="0"/>
    </xf>
    <xf numFmtId="0" fontId="10" fillId="0" borderId="12" xfId="2" applyFont="1" applyBorder="1" applyAlignment="1" applyProtection="1">
      <alignment horizontal="center" vertical="center" wrapText="1"/>
      <protection locked="0"/>
    </xf>
    <xf numFmtId="14" fontId="5" fillId="0" borderId="12" xfId="2" applyNumberFormat="1" applyFont="1" applyBorder="1" applyAlignment="1" applyProtection="1">
      <alignment horizontal="center" vertical="center" wrapText="1"/>
      <protection locked="0"/>
    </xf>
    <xf numFmtId="2" fontId="13" fillId="4" borderId="12" xfId="2" applyNumberFormat="1" applyFont="1" applyFill="1" applyBorder="1" applyAlignment="1" applyProtection="1">
      <alignment horizontal="center" vertical="center"/>
      <protection locked="0"/>
    </xf>
    <xf numFmtId="2" fontId="13" fillId="4" borderId="15" xfId="2" applyNumberFormat="1" applyFont="1" applyFill="1" applyBorder="1" applyAlignment="1" applyProtection="1">
      <alignment horizontal="center" vertical="center"/>
      <protection locked="0"/>
    </xf>
    <xf numFmtId="0" fontId="4" fillId="0" borderId="31" xfId="2" applyFont="1" applyBorder="1" applyAlignment="1">
      <alignment horizontal="center" vertical="center" wrapText="1"/>
    </xf>
    <xf numFmtId="0" fontId="4" fillId="0" borderId="32" xfId="2" applyFont="1" applyBorder="1" applyAlignment="1">
      <alignment horizontal="center" vertical="center" wrapText="1"/>
    </xf>
    <xf numFmtId="0" fontId="5" fillId="0" borderId="33" xfId="2" applyFont="1" applyBorder="1" applyAlignment="1" applyProtection="1">
      <alignment horizontal="center" vertical="center" wrapText="1"/>
      <protection locked="0"/>
    </xf>
    <xf numFmtId="14" fontId="5" fillId="0" borderId="31" xfId="2" applyNumberFormat="1" applyFont="1" applyBorder="1" applyAlignment="1" applyProtection="1">
      <alignment horizontal="center" vertical="center" wrapText="1"/>
      <protection locked="0"/>
    </xf>
    <xf numFmtId="0" fontId="5" fillId="0" borderId="31" xfId="2" applyFont="1" applyBorder="1" applyAlignment="1" applyProtection="1">
      <alignment horizontal="center" vertical="center" wrapText="1"/>
      <protection locked="0"/>
    </xf>
    <xf numFmtId="0" fontId="5" fillId="0" borderId="31" xfId="2" applyFont="1" applyBorder="1" applyAlignment="1" applyProtection="1">
      <alignment horizontal="justify" vertical="top" wrapText="1"/>
      <protection locked="0"/>
    </xf>
    <xf numFmtId="2" fontId="13" fillId="4" borderId="31" xfId="2" applyNumberFormat="1" applyFont="1" applyFill="1" applyBorder="1" applyAlignment="1" applyProtection="1">
      <alignment horizontal="center" vertical="center"/>
      <protection locked="0"/>
    </xf>
    <xf numFmtId="2" fontId="13" fillId="4" borderId="34" xfId="2" applyNumberFormat="1" applyFont="1" applyFill="1" applyBorder="1" applyAlignment="1" applyProtection="1">
      <alignment horizontal="center" vertical="center"/>
      <protection locked="0"/>
    </xf>
    <xf numFmtId="0" fontId="6" fillId="0" borderId="33" xfId="2" applyFont="1" applyBorder="1" applyAlignment="1">
      <alignment horizontal="center" vertical="center" wrapText="1"/>
    </xf>
    <xf numFmtId="0" fontId="6" fillId="0" borderId="31" xfId="2" applyFont="1" applyBorder="1" applyAlignment="1">
      <alignment horizontal="center" vertical="center"/>
    </xf>
    <xf numFmtId="0" fontId="5" fillId="0" borderId="31" xfId="2" applyFont="1" applyBorder="1" applyAlignment="1" applyProtection="1">
      <alignment horizontal="center" vertical="center" wrapText="1"/>
      <protection locked="0"/>
    </xf>
    <xf numFmtId="0" fontId="10" fillId="0" borderId="34" xfId="2" applyFont="1" applyBorder="1" applyAlignment="1" applyProtection="1">
      <alignment horizontal="center" vertical="center" wrapText="1"/>
      <protection locked="0"/>
    </xf>
    <xf numFmtId="1" fontId="10" fillId="0" borderId="30" xfId="2" applyNumberFormat="1" applyFont="1" applyBorder="1" applyAlignment="1" applyProtection="1">
      <alignment horizontal="center" vertical="center" wrapText="1"/>
      <protection locked="0"/>
    </xf>
    <xf numFmtId="1" fontId="10" fillId="0" borderId="31" xfId="2" applyNumberFormat="1" applyFont="1" applyBorder="1" applyAlignment="1" applyProtection="1">
      <alignment horizontal="center" vertical="center" wrapText="1"/>
      <protection locked="0"/>
    </xf>
    <xf numFmtId="0" fontId="10" fillId="0" borderId="31" xfId="2" applyFont="1" applyBorder="1" applyAlignment="1" applyProtection="1">
      <alignment horizontal="center" vertical="center" wrapText="1"/>
      <protection locked="0"/>
    </xf>
    <xf numFmtId="0" fontId="5" fillId="2" borderId="31" xfId="2" applyFont="1" applyFill="1" applyBorder="1" applyAlignment="1" applyProtection="1">
      <alignment horizontal="center" vertical="center" wrapText="1"/>
      <protection locked="0"/>
    </xf>
    <xf numFmtId="0" fontId="6" fillId="5" borderId="31" xfId="2" applyFont="1" applyFill="1" applyBorder="1" applyAlignment="1">
      <alignment horizontal="center" vertical="center" wrapText="1"/>
    </xf>
    <xf numFmtId="0" fontId="6" fillId="2" borderId="31" xfId="1" applyNumberFormat="1" applyFont="1" applyFill="1" applyBorder="1" applyAlignment="1" applyProtection="1">
      <alignment horizontal="center" vertical="center" wrapText="1"/>
      <protection locked="0"/>
    </xf>
    <xf numFmtId="0" fontId="6" fillId="2" borderId="31" xfId="2" applyFont="1" applyFill="1" applyBorder="1" applyAlignment="1" applyProtection="1">
      <alignment horizontal="center" vertical="center"/>
      <protection locked="0"/>
    </xf>
    <xf numFmtId="0" fontId="6" fillId="6" borderId="32" xfId="2" applyFont="1" applyFill="1" applyBorder="1" applyAlignment="1" applyProtection="1">
      <alignment horizontal="center" vertical="center"/>
      <protection locked="0"/>
    </xf>
    <xf numFmtId="0" fontId="1" fillId="0" borderId="35" xfId="2" applyBorder="1" applyProtection="1">
      <alignment wrapText="1"/>
      <protection locked="0"/>
    </xf>
    <xf numFmtId="0" fontId="14" fillId="0" borderId="36" xfId="2" applyFont="1" applyBorder="1" applyAlignment="1"/>
    <xf numFmtId="0" fontId="14" fillId="0" borderId="37" xfId="2" applyFont="1" applyBorder="1" applyAlignment="1"/>
    <xf numFmtId="0" fontId="15" fillId="0" borderId="38" xfId="2" applyFont="1" applyBorder="1" applyAlignment="1"/>
    <xf numFmtId="0" fontId="15" fillId="0" borderId="39" xfId="2" applyFont="1" applyBorder="1" applyAlignment="1"/>
    <xf numFmtId="2" fontId="8" fillId="7" borderId="40" xfId="2" applyNumberFormat="1" applyFont="1" applyFill="1" applyBorder="1" applyAlignment="1">
      <alignment horizontal="center" vertical="center"/>
    </xf>
    <xf numFmtId="2" fontId="8" fillId="7" borderId="41" xfId="2" applyNumberFormat="1" applyFont="1" applyFill="1" applyBorder="1" applyAlignment="1">
      <alignment horizontal="center" vertical="center"/>
    </xf>
    <xf numFmtId="0" fontId="8" fillId="0" borderId="41" xfId="2" applyFont="1" applyBorder="1" applyAlignment="1">
      <alignment horizontal="center" vertical="center" wrapText="1"/>
    </xf>
    <xf numFmtId="0" fontId="8" fillId="0" borderId="41" xfId="2" applyFont="1" applyBorder="1" applyAlignment="1">
      <alignment horizontal="center" vertical="center"/>
    </xf>
    <xf numFmtId="0" fontId="8" fillId="8" borderId="41" xfId="2" applyFont="1" applyFill="1" applyBorder="1" applyAlignment="1">
      <alignment horizontal="center" vertical="center" wrapText="1"/>
    </xf>
    <xf numFmtId="0" fontId="8" fillId="8" borderId="42" xfId="2" applyFont="1" applyFill="1" applyBorder="1" applyAlignment="1">
      <alignment horizontal="left" vertical="top"/>
    </xf>
    <xf numFmtId="0" fontId="15" fillId="0" borderId="43" xfId="2" applyFont="1" applyBorder="1" applyAlignment="1"/>
    <xf numFmtId="0" fontId="15" fillId="0" borderId="44" xfId="2" applyFont="1" applyBorder="1" applyAlignment="1"/>
    <xf numFmtId="0" fontId="15" fillId="0" borderId="45" xfId="2" applyFont="1" applyBorder="1" applyAlignment="1"/>
    <xf numFmtId="0" fontId="15" fillId="0" borderId="46" xfId="2" applyFont="1" applyBorder="1" applyAlignment="1"/>
    <xf numFmtId="0" fontId="8" fillId="9" borderId="3" xfId="2" applyFont="1" applyFill="1" applyBorder="1" applyAlignment="1">
      <alignment horizontal="center" vertical="center" wrapText="1"/>
    </xf>
    <xf numFmtId="0" fontId="16" fillId="9" borderId="3" xfId="2" applyFont="1" applyFill="1" applyBorder="1" applyAlignment="1">
      <alignment horizontal="center" vertical="center" wrapText="1"/>
    </xf>
    <xf numFmtId="0" fontId="16" fillId="9" borderId="4" xfId="2" applyFont="1" applyFill="1" applyBorder="1" applyAlignment="1">
      <alignment horizontal="center" vertical="center"/>
    </xf>
    <xf numFmtId="0" fontId="16" fillId="10" borderId="35" xfId="2" applyFont="1" applyFill="1" applyBorder="1" applyAlignment="1">
      <alignment horizontal="center" vertical="center"/>
    </xf>
    <xf numFmtId="0" fontId="1" fillId="0" borderId="47" xfId="2" applyBorder="1" applyProtection="1">
      <alignment wrapText="1"/>
      <protection locked="0"/>
    </xf>
    <xf numFmtId="0" fontId="14" fillId="0" borderId="48" xfId="2" applyFont="1" applyBorder="1" applyAlignment="1"/>
    <xf numFmtId="0" fontId="14" fillId="0" borderId="49" xfId="2" applyFont="1" applyBorder="1" applyAlignment="1"/>
    <xf numFmtId="0" fontId="15" fillId="0" borderId="50" xfId="2" applyFont="1" applyBorder="1" applyAlignment="1"/>
    <xf numFmtId="0" fontId="15" fillId="0" borderId="51" xfId="2" applyFont="1" applyBorder="1" applyAlignment="1"/>
    <xf numFmtId="2" fontId="8" fillId="7" borderId="52" xfId="2" applyNumberFormat="1" applyFont="1" applyFill="1" applyBorder="1" applyAlignment="1">
      <alignment horizontal="center" vertical="center"/>
    </xf>
    <xf numFmtId="2" fontId="8" fillId="7" borderId="49" xfId="2" applyNumberFormat="1" applyFont="1" applyFill="1" applyBorder="1" applyAlignment="1">
      <alignment horizontal="center" vertical="center"/>
    </xf>
    <xf numFmtId="0" fontId="8" fillId="0" borderId="49" xfId="2" applyFont="1" applyBorder="1" applyAlignment="1">
      <alignment horizontal="center" vertical="center" wrapText="1"/>
    </xf>
    <xf numFmtId="0" fontId="8" fillId="0" borderId="49" xfId="2" applyFont="1" applyBorder="1" applyAlignment="1">
      <alignment horizontal="center" vertical="center"/>
    </xf>
    <xf numFmtId="0" fontId="8" fillId="8" borderId="49" xfId="2" applyFont="1" applyFill="1" applyBorder="1" applyAlignment="1">
      <alignment horizontal="center" vertical="center" wrapText="1"/>
    </xf>
    <xf numFmtId="0" fontId="8" fillId="8" borderId="53" xfId="2" applyFont="1" applyFill="1" applyBorder="1" applyAlignment="1">
      <alignment horizontal="left" vertical="top" wrapText="1"/>
    </xf>
    <xf numFmtId="0" fontId="15" fillId="0" borderId="54" xfId="2" applyFont="1" applyBorder="1" applyAlignment="1"/>
    <xf numFmtId="0" fontId="15" fillId="0" borderId="55" xfId="2" applyFont="1" applyBorder="1" applyAlignment="1"/>
    <xf numFmtId="0" fontId="8" fillId="9" borderId="12" xfId="2" applyFont="1" applyFill="1" applyBorder="1" applyAlignment="1">
      <alignment horizontal="center" vertical="center" wrapText="1"/>
    </xf>
    <xf numFmtId="0" fontId="16" fillId="9" borderId="12" xfId="2" applyFont="1" applyFill="1" applyBorder="1" applyAlignment="1">
      <alignment horizontal="center" vertical="center" wrapText="1"/>
    </xf>
    <xf numFmtId="0" fontId="16" fillId="9" borderId="13" xfId="2" applyFont="1" applyFill="1" applyBorder="1" applyAlignment="1">
      <alignment horizontal="center" vertical="center"/>
    </xf>
    <xf numFmtId="0" fontId="16" fillId="10" borderId="47" xfId="2" applyFont="1" applyFill="1" applyBorder="1" applyAlignment="1">
      <alignment horizontal="center" vertical="center"/>
    </xf>
    <xf numFmtId="0" fontId="17" fillId="0" borderId="48" xfId="2" applyFont="1" applyBorder="1" applyAlignment="1">
      <alignment horizontal="center" vertical="center" wrapText="1"/>
    </xf>
    <xf numFmtId="0" fontId="17" fillId="0" borderId="49" xfId="2" applyFont="1" applyBorder="1" applyAlignment="1">
      <alignment horizontal="center" vertical="center" wrapText="1"/>
    </xf>
    <xf numFmtId="0" fontId="17" fillId="0" borderId="49" xfId="2" applyFont="1" applyBorder="1" applyAlignment="1">
      <alignment horizontal="left" vertical="center" wrapText="1"/>
    </xf>
    <xf numFmtId="0" fontId="1" fillId="0" borderId="0" xfId="2">
      <alignment wrapText="1"/>
    </xf>
    <xf numFmtId="0" fontId="8" fillId="0" borderId="56" xfId="2" applyFont="1" applyBorder="1">
      <alignment wrapText="1"/>
    </xf>
    <xf numFmtId="0" fontId="8" fillId="0" borderId="57" xfId="2" applyFont="1" applyBorder="1" applyAlignment="1">
      <alignment horizontal="center" vertical="center" wrapText="1"/>
    </xf>
    <xf numFmtId="14" fontId="8" fillId="0" borderId="58" xfId="2" applyNumberFormat="1" applyFont="1" applyBorder="1" applyAlignment="1">
      <alignment horizontal="center" vertical="center" wrapText="1"/>
    </xf>
    <xf numFmtId="0" fontId="8" fillId="0" borderId="58" xfId="2" applyFont="1" applyBorder="1" applyAlignment="1">
      <alignment horizontal="center" vertical="center" wrapText="1"/>
    </xf>
    <xf numFmtId="0" fontId="8" fillId="0" borderId="58" xfId="2" applyFont="1" applyBorder="1" applyAlignment="1">
      <alignment horizontal="left" vertical="center" wrapText="1"/>
    </xf>
    <xf numFmtId="0" fontId="16" fillId="9" borderId="59" xfId="2" applyFont="1" applyFill="1" applyBorder="1" applyAlignment="1">
      <alignment horizontal="center" vertical="center" wrapText="1"/>
    </xf>
    <xf numFmtId="0" fontId="16" fillId="11" borderId="59" xfId="2" applyFont="1" applyFill="1" applyBorder="1" applyAlignment="1">
      <alignment horizontal="center" vertical="center" wrapText="1"/>
    </xf>
    <xf numFmtId="0" fontId="16" fillId="11" borderId="59" xfId="2" applyFont="1" applyFill="1" applyBorder="1" applyAlignment="1">
      <alignment horizontal="center" vertical="center"/>
    </xf>
    <xf numFmtId="1" fontId="16" fillId="11" borderId="59" xfId="2" applyNumberFormat="1" applyFont="1" applyFill="1" applyBorder="1" applyAlignment="1">
      <alignment horizontal="center" vertical="center" wrapText="1"/>
    </xf>
    <xf numFmtId="1" fontId="16" fillId="11" borderId="60" xfId="2" applyNumberFormat="1" applyFont="1" applyFill="1" applyBorder="1" applyAlignment="1">
      <alignment horizontal="center" vertical="center" wrapText="1"/>
    </xf>
    <xf numFmtId="2" fontId="8" fillId="7" borderId="61" xfId="2" applyNumberFormat="1" applyFont="1" applyFill="1" applyBorder="1" applyAlignment="1">
      <alignment horizontal="center" vertical="center"/>
    </xf>
    <xf numFmtId="2" fontId="8" fillId="7" borderId="62" xfId="2" applyNumberFormat="1" applyFont="1" applyFill="1" applyBorder="1" applyAlignment="1">
      <alignment horizontal="center" vertical="center"/>
    </xf>
    <xf numFmtId="0" fontId="8" fillId="0" borderId="62" xfId="2" applyFont="1" applyBorder="1" applyAlignment="1">
      <alignment horizontal="center" vertical="center" wrapText="1"/>
    </xf>
    <xf numFmtId="0" fontId="8" fillId="0" borderId="62" xfId="2" applyFont="1" applyBorder="1" applyAlignment="1">
      <alignment horizontal="center" vertical="center"/>
    </xf>
    <xf numFmtId="0" fontId="8" fillId="8" borderId="62" xfId="2" applyFont="1" applyFill="1" applyBorder="1" applyAlignment="1">
      <alignment horizontal="center" vertical="center" wrapText="1"/>
    </xf>
    <xf numFmtId="0" fontId="8" fillId="8" borderId="63" xfId="2" applyFont="1" applyFill="1" applyBorder="1" applyAlignment="1">
      <alignment horizontal="left" vertical="top" wrapText="1"/>
    </xf>
    <xf numFmtId="0" fontId="16" fillId="0" borderId="64" xfId="2" applyFont="1" applyBorder="1" applyAlignment="1">
      <alignment horizontal="center" vertical="center" wrapText="1"/>
    </xf>
    <xf numFmtId="0" fontId="16" fillId="0" borderId="65" xfId="2" applyFont="1" applyBorder="1" applyAlignment="1">
      <alignment horizontal="center" vertical="center"/>
    </xf>
    <xf numFmtId="1" fontId="16" fillId="11" borderId="65" xfId="2" applyNumberFormat="1" applyFont="1" applyFill="1" applyBorder="1" applyAlignment="1">
      <alignment horizontal="center" vertical="center" wrapText="1"/>
    </xf>
    <xf numFmtId="0" fontId="8" fillId="0" borderId="65" xfId="2" applyFont="1" applyBorder="1" applyAlignment="1">
      <alignment horizontal="center" vertical="center" wrapText="1"/>
    </xf>
    <xf numFmtId="0" fontId="8" fillId="0" borderId="66" xfId="2" applyFont="1" applyBorder="1" applyAlignment="1">
      <alignment horizontal="center" vertical="center" wrapText="1"/>
    </xf>
    <xf numFmtId="1" fontId="8" fillId="0" borderId="64" xfId="2" applyNumberFormat="1" applyFont="1" applyBorder="1" applyAlignment="1">
      <alignment horizontal="center" vertical="center" wrapText="1"/>
    </xf>
    <xf numFmtId="1" fontId="8" fillId="0" borderId="65" xfId="2" applyNumberFormat="1" applyFont="1" applyBorder="1" applyAlignment="1">
      <alignment horizontal="center" vertical="center" wrapText="1"/>
    </xf>
    <xf numFmtId="0" fontId="8" fillId="9" borderId="65" xfId="2" applyFont="1" applyFill="1" applyBorder="1" applyAlignment="1">
      <alignment horizontal="center" vertical="center" wrapText="1"/>
    </xf>
    <xf numFmtId="0" fontId="16" fillId="8" borderId="65" xfId="2" applyFont="1" applyFill="1" applyBorder="1" applyAlignment="1">
      <alignment horizontal="center" vertical="center" wrapText="1"/>
    </xf>
    <xf numFmtId="0" fontId="8" fillId="9" borderId="67" xfId="2" applyFont="1" applyFill="1" applyBorder="1" applyAlignment="1">
      <alignment horizontal="center" vertical="center" wrapText="1"/>
    </xf>
    <xf numFmtId="0" fontId="8" fillId="9" borderId="23" xfId="2" applyFont="1" applyFill="1" applyBorder="1" applyAlignment="1">
      <alignment horizontal="center" vertical="center" wrapText="1"/>
    </xf>
    <xf numFmtId="0" fontId="16" fillId="9" borderId="23" xfId="2" applyFont="1" applyFill="1" applyBorder="1" applyAlignment="1">
      <alignment horizontal="center" vertical="center" wrapText="1"/>
    </xf>
    <xf numFmtId="0" fontId="16" fillId="9" borderId="29" xfId="2" applyFont="1" applyFill="1" applyBorder="1" applyAlignment="1">
      <alignment horizontal="center" vertical="center"/>
    </xf>
    <xf numFmtId="0" fontId="16" fillId="10" borderId="56" xfId="2" applyFont="1" applyFill="1" applyBorder="1" applyAlignment="1">
      <alignment horizontal="center" vertical="center"/>
    </xf>
    <xf numFmtId="0" fontId="4" fillId="0" borderId="20" xfId="2" applyFont="1" applyBorder="1" applyAlignment="1">
      <alignment horizontal="center" vertical="center" wrapText="1"/>
    </xf>
    <xf numFmtId="0" fontId="4" fillId="0" borderId="68" xfId="2" applyFont="1" applyBorder="1" applyAlignment="1">
      <alignment horizontal="center" vertical="center" wrapText="1"/>
    </xf>
    <xf numFmtId="14" fontId="5" fillId="0" borderId="14" xfId="2" applyNumberFormat="1" applyFont="1" applyBorder="1" applyAlignment="1" applyProtection="1">
      <alignment horizontal="center" vertical="center" wrapText="1"/>
      <protection locked="0"/>
    </xf>
    <xf numFmtId="0" fontId="6" fillId="2" borderId="20" xfId="2" applyFont="1" applyFill="1" applyBorder="1" applyAlignment="1" applyProtection="1">
      <alignment horizontal="center" vertical="center" wrapText="1"/>
      <protection locked="0"/>
    </xf>
    <xf numFmtId="0" fontId="6" fillId="3" borderId="20" xfId="2" applyFont="1" applyFill="1" applyBorder="1" applyAlignment="1">
      <alignment horizontal="center" vertical="center" wrapText="1"/>
    </xf>
    <xf numFmtId="0" fontId="6" fillId="3" borderId="20" xfId="2" applyFont="1" applyFill="1" applyBorder="1" applyAlignment="1">
      <alignment horizontal="center" vertical="center"/>
    </xf>
    <xf numFmtId="1" fontId="7" fillId="3" borderId="20" xfId="2" applyNumberFormat="1" applyFont="1" applyFill="1" applyBorder="1" applyAlignment="1">
      <alignment horizontal="center" vertical="center" wrapText="1"/>
    </xf>
    <xf numFmtId="2" fontId="8" fillId="4" borderId="20" xfId="2" applyNumberFormat="1" applyFont="1" applyFill="1" applyBorder="1" applyAlignment="1" applyProtection="1">
      <alignment horizontal="center" vertical="center"/>
      <protection locked="0"/>
    </xf>
    <xf numFmtId="2" fontId="8" fillId="4" borderId="69" xfId="2" applyNumberFormat="1" applyFont="1" applyFill="1" applyBorder="1" applyAlignment="1" applyProtection="1">
      <alignment horizontal="center" vertical="center"/>
      <protection locked="0"/>
    </xf>
    <xf numFmtId="0" fontId="6" fillId="0" borderId="70" xfId="2" applyFont="1" applyBorder="1" applyAlignment="1">
      <alignment horizontal="center" vertical="center" wrapText="1"/>
    </xf>
    <xf numFmtId="0" fontId="5" fillId="0" borderId="20" xfId="2" applyFont="1" applyBorder="1" applyAlignment="1" applyProtection="1">
      <alignment horizontal="center" vertical="center" wrapText="1"/>
      <protection locked="0"/>
    </xf>
    <xf numFmtId="0" fontId="5" fillId="0" borderId="69" xfId="2" applyFont="1" applyBorder="1" applyAlignment="1" applyProtection="1">
      <alignment horizontal="center" vertical="center" wrapText="1"/>
      <protection locked="0"/>
    </xf>
    <xf numFmtId="1" fontId="5" fillId="0" borderId="19" xfId="2" applyNumberFormat="1" applyFont="1" applyBorder="1" applyAlignment="1" applyProtection="1">
      <alignment horizontal="center" vertical="center" wrapText="1"/>
      <protection locked="0"/>
    </xf>
    <xf numFmtId="1" fontId="5" fillId="0" borderId="20" xfId="2" applyNumberFormat="1" applyFont="1" applyBorder="1" applyAlignment="1" applyProtection="1">
      <alignment horizontal="center" vertical="center" wrapText="1"/>
      <protection locked="0"/>
    </xf>
    <xf numFmtId="0" fontId="5" fillId="2" borderId="20" xfId="2" applyFont="1" applyFill="1" applyBorder="1" applyAlignment="1" applyProtection="1">
      <alignment horizontal="center" vertical="center" wrapText="1"/>
      <protection locked="0"/>
    </xf>
    <xf numFmtId="0" fontId="6" fillId="5" borderId="20" xfId="2" applyFont="1" applyFill="1" applyBorder="1" applyAlignment="1">
      <alignment horizontal="center" vertical="center" wrapText="1"/>
    </xf>
    <xf numFmtId="0" fontId="6" fillId="2" borderId="20" xfId="1" applyNumberFormat="1" applyFont="1" applyFill="1" applyBorder="1" applyAlignment="1" applyProtection="1">
      <alignment horizontal="center" vertical="center" wrapText="1"/>
      <protection locked="0"/>
    </xf>
    <xf numFmtId="0" fontId="6" fillId="2" borderId="20" xfId="2" applyFont="1" applyFill="1" applyBorder="1" applyAlignment="1" applyProtection="1">
      <alignment horizontal="center" vertical="center"/>
      <protection locked="0"/>
    </xf>
    <xf numFmtId="0" fontId="6" fillId="6" borderId="68" xfId="2" applyFont="1" applyFill="1" applyBorder="1" applyAlignment="1" applyProtection="1">
      <alignment horizontal="center" vertical="center"/>
      <protection locked="0"/>
    </xf>
    <xf numFmtId="14" fontId="5" fillId="0" borderId="21" xfId="2" applyNumberFormat="1" applyFont="1" applyBorder="1" applyAlignment="1" applyProtection="1">
      <alignment horizontal="center" vertical="center" wrapText="1"/>
      <protection locked="0"/>
    </xf>
    <xf numFmtId="0" fontId="9" fillId="0" borderId="0" xfId="2" applyFont="1" applyAlignment="1" applyProtection="1">
      <alignment horizontal="center"/>
      <protection locked="0"/>
    </xf>
    <xf numFmtId="0" fontId="4" fillId="12" borderId="18" xfId="2" applyFont="1" applyFill="1" applyBorder="1" applyAlignment="1">
      <alignment horizontal="center" vertical="center"/>
    </xf>
    <xf numFmtId="0" fontId="4" fillId="12" borderId="12" xfId="2" applyFont="1" applyFill="1" applyBorder="1" applyAlignment="1">
      <alignment horizontal="center" vertical="center"/>
    </xf>
    <xf numFmtId="0" fontId="4" fillId="12" borderId="12" xfId="2" applyFont="1" applyFill="1" applyBorder="1" applyAlignment="1">
      <alignment horizontal="center" vertical="center" textRotation="90" wrapText="1"/>
    </xf>
    <xf numFmtId="0" fontId="4" fillId="12" borderId="13" xfId="2" applyFont="1" applyFill="1" applyBorder="1" applyAlignment="1">
      <alignment horizontal="center" vertical="center" textRotation="90" wrapText="1"/>
    </xf>
    <xf numFmtId="0" fontId="19" fillId="13" borderId="5" xfId="2" applyFont="1" applyFill="1" applyBorder="1" applyAlignment="1" applyProtection="1">
      <alignment horizontal="center" vertical="center" wrapText="1"/>
      <protection locked="0"/>
    </xf>
    <xf numFmtId="0" fontId="19" fillId="13" borderId="2" xfId="2" applyFont="1" applyFill="1" applyBorder="1" applyAlignment="1" applyProtection="1">
      <alignment horizontal="center" vertical="center" wrapText="1"/>
      <protection locked="0"/>
    </xf>
    <xf numFmtId="0" fontId="19" fillId="13" borderId="7" xfId="2" applyFont="1" applyFill="1" applyBorder="1" applyAlignment="1" applyProtection="1">
      <alignment horizontal="center" vertical="center" wrapText="1"/>
      <protection locked="0"/>
    </xf>
    <xf numFmtId="0" fontId="19" fillId="14" borderId="1" xfId="2" applyFont="1" applyFill="1" applyBorder="1" applyAlignment="1" applyProtection="1">
      <alignment horizontal="center" vertical="center" wrapText="1"/>
      <protection locked="0"/>
    </xf>
    <xf numFmtId="0" fontId="19" fillId="14" borderId="2" xfId="2" applyFont="1" applyFill="1" applyBorder="1" applyAlignment="1" applyProtection="1">
      <alignment horizontal="center" vertical="center" wrapText="1"/>
      <protection locked="0"/>
    </xf>
    <xf numFmtId="0" fontId="19" fillId="14" borderId="71" xfId="2" applyFont="1" applyFill="1" applyBorder="1" applyAlignment="1" applyProtection="1">
      <alignment horizontal="center" vertical="center" textRotation="90" wrapText="1"/>
      <protection locked="0"/>
    </xf>
    <xf numFmtId="0" fontId="19" fillId="14" borderId="5" xfId="2" applyFont="1" applyFill="1" applyBorder="1" applyAlignment="1" applyProtection="1">
      <alignment horizontal="center" vertical="center" textRotation="90" wrapText="1"/>
      <protection locked="0"/>
    </xf>
    <xf numFmtId="0" fontId="19" fillId="14" borderId="72" xfId="2" applyFont="1" applyFill="1" applyBorder="1" applyAlignment="1" applyProtection="1">
      <alignment horizontal="center" vertical="center" textRotation="90" wrapText="1"/>
      <protection locked="0"/>
    </xf>
    <xf numFmtId="0" fontId="19" fillId="15" borderId="14" xfId="2" applyFont="1" applyFill="1" applyBorder="1" applyAlignment="1" applyProtection="1">
      <alignment horizontal="center" vertical="center" wrapText="1"/>
      <protection locked="0"/>
    </xf>
    <xf numFmtId="0" fontId="19" fillId="15" borderId="11" xfId="2" applyFont="1" applyFill="1" applyBorder="1" applyAlignment="1" applyProtection="1">
      <alignment horizontal="center" vertical="center" wrapText="1"/>
      <protection locked="0"/>
    </xf>
    <xf numFmtId="0" fontId="19" fillId="15" borderId="73" xfId="2" applyFont="1" applyFill="1" applyBorder="1" applyAlignment="1" applyProtection="1">
      <alignment horizontal="center" vertical="center" wrapText="1"/>
      <protection locked="0"/>
    </xf>
    <xf numFmtId="0" fontId="19" fillId="16" borderId="1" xfId="2" applyFont="1" applyFill="1" applyBorder="1" applyAlignment="1" applyProtection="1">
      <alignment horizontal="center" vertical="center" wrapText="1"/>
      <protection locked="0"/>
    </xf>
    <xf numFmtId="0" fontId="19" fillId="16" borderId="2" xfId="2" applyFont="1" applyFill="1" applyBorder="1" applyAlignment="1" applyProtection="1">
      <alignment horizontal="center" vertical="center" wrapText="1"/>
      <protection locked="0"/>
    </xf>
    <xf numFmtId="0" fontId="20" fillId="16" borderId="7" xfId="2" applyFont="1" applyFill="1" applyBorder="1" applyAlignment="1" applyProtection="1">
      <alignment horizontal="center" vertical="center" wrapText="1"/>
      <protection locked="0"/>
    </xf>
    <xf numFmtId="0" fontId="19" fillId="14" borderId="5" xfId="2" applyFont="1" applyFill="1" applyBorder="1" applyAlignment="1" applyProtection="1">
      <alignment horizontal="center" vertical="center" wrapText="1"/>
      <protection locked="0"/>
    </xf>
    <xf numFmtId="0" fontId="19" fillId="14" borderId="71" xfId="2" applyFont="1" applyFill="1" applyBorder="1" applyAlignment="1" applyProtection="1">
      <alignment horizontal="center" vertical="center" wrapText="1"/>
      <protection locked="0"/>
    </xf>
    <xf numFmtId="0" fontId="19" fillId="17" borderId="10" xfId="2" applyFont="1" applyFill="1" applyBorder="1" applyAlignment="1" applyProtection="1">
      <alignment horizontal="center" vertical="center" wrapText="1"/>
      <protection locked="0"/>
    </xf>
    <xf numFmtId="0" fontId="19" fillId="17" borderId="11" xfId="2" applyFont="1" applyFill="1" applyBorder="1" applyAlignment="1" applyProtection="1">
      <alignment horizontal="center" vertical="center" wrapText="1"/>
      <protection locked="0"/>
    </xf>
    <xf numFmtId="0" fontId="19" fillId="18" borderId="11" xfId="2" applyFont="1" applyFill="1" applyBorder="1" applyAlignment="1" applyProtection="1">
      <alignment horizontal="center" vertical="center" wrapText="1"/>
      <protection locked="0"/>
    </xf>
    <xf numFmtId="0" fontId="19" fillId="18" borderId="73" xfId="2" applyFont="1" applyFill="1" applyBorder="1" applyAlignment="1" applyProtection="1">
      <alignment horizontal="center" vertical="center" wrapText="1"/>
      <protection locked="0"/>
    </xf>
    <xf numFmtId="0" fontId="19" fillId="19" borderId="74" xfId="2" applyFont="1" applyFill="1" applyBorder="1" applyAlignment="1" applyProtection="1">
      <alignment horizontal="center" vertical="center" wrapText="1"/>
      <protection locked="0"/>
    </xf>
    <xf numFmtId="0" fontId="19" fillId="19" borderId="74" xfId="2" applyFont="1" applyFill="1" applyBorder="1" applyAlignment="1" applyProtection="1">
      <alignment horizontal="center" vertical="center"/>
      <protection locked="0"/>
    </xf>
    <xf numFmtId="0" fontId="19" fillId="13" borderId="21" xfId="2" applyFont="1" applyFill="1" applyBorder="1" applyAlignment="1" applyProtection="1">
      <alignment horizontal="center" vertical="center" wrapText="1"/>
      <protection locked="0"/>
    </xf>
    <xf numFmtId="0" fontId="19" fillId="13" borderId="22" xfId="2" applyFont="1" applyFill="1" applyBorder="1" applyAlignment="1" applyProtection="1">
      <alignment horizontal="center" vertical="center" wrapText="1"/>
      <protection locked="0"/>
    </xf>
    <xf numFmtId="0" fontId="19" fillId="13" borderId="26" xfId="2" applyFont="1" applyFill="1" applyBorder="1" applyAlignment="1" applyProtection="1">
      <alignment horizontal="center" vertical="center" wrapText="1"/>
      <protection locked="0"/>
    </xf>
    <xf numFmtId="0" fontId="19" fillId="14" borderId="25" xfId="2" applyFont="1" applyFill="1" applyBorder="1" applyAlignment="1" applyProtection="1">
      <alignment horizontal="center" vertical="center" wrapText="1"/>
      <protection locked="0"/>
    </xf>
    <xf numFmtId="0" fontId="19" fillId="14" borderId="22" xfId="2" applyFont="1" applyFill="1" applyBorder="1" applyAlignment="1" applyProtection="1">
      <alignment horizontal="center" vertical="center" wrapText="1"/>
      <protection locked="0"/>
    </xf>
    <xf numFmtId="0" fontId="19" fillId="14" borderId="22" xfId="2" applyFont="1" applyFill="1" applyBorder="1" applyAlignment="1" applyProtection="1">
      <alignment horizontal="center" vertical="center" textRotation="90" wrapText="1"/>
      <protection locked="0"/>
    </xf>
    <xf numFmtId="0" fontId="19" fillId="14" borderId="26" xfId="2" applyFont="1" applyFill="1" applyBorder="1" applyAlignment="1" applyProtection="1">
      <alignment horizontal="center" vertical="center" textRotation="90" wrapText="1"/>
      <protection locked="0"/>
    </xf>
    <xf numFmtId="0" fontId="19" fillId="16" borderId="25" xfId="2" applyFont="1" applyFill="1" applyBorder="1" applyAlignment="1" applyProtection="1">
      <alignment horizontal="center" vertical="center" wrapText="1"/>
      <protection locked="0"/>
    </xf>
    <xf numFmtId="0" fontId="19" fillId="16" borderId="22" xfId="2" applyFont="1" applyFill="1" applyBorder="1" applyAlignment="1" applyProtection="1">
      <alignment horizontal="center" vertical="center" wrapText="1"/>
      <protection locked="0"/>
    </xf>
    <xf numFmtId="0" fontId="20" fillId="16" borderId="26" xfId="2" applyFont="1" applyFill="1" applyBorder="1" applyAlignment="1" applyProtection="1">
      <alignment horizontal="center" vertical="center" wrapText="1"/>
      <protection locked="0"/>
    </xf>
    <xf numFmtId="0" fontId="19" fillId="14" borderId="21" xfId="2" applyFont="1" applyFill="1" applyBorder="1" applyAlignment="1" applyProtection="1">
      <alignment horizontal="center" vertical="center" wrapText="1"/>
      <protection locked="0"/>
    </xf>
    <xf numFmtId="0" fontId="19" fillId="14" borderId="22" xfId="2" applyFont="1" applyFill="1" applyBorder="1" applyAlignment="1" applyProtection="1">
      <alignment horizontal="center" vertical="center" wrapText="1"/>
      <protection locked="0"/>
    </xf>
    <xf numFmtId="0" fontId="19" fillId="14" borderId="75" xfId="2" applyFont="1" applyFill="1" applyBorder="1" applyAlignment="1" applyProtection="1">
      <alignment horizontal="center" vertical="center" wrapText="1"/>
      <protection locked="0"/>
    </xf>
    <xf numFmtId="0" fontId="19" fillId="17" borderId="76" xfId="2" applyFont="1" applyFill="1" applyBorder="1" applyAlignment="1" applyProtection="1">
      <alignment horizontal="center" vertical="center" wrapText="1"/>
      <protection locked="0"/>
    </xf>
    <xf numFmtId="0" fontId="19" fillId="17" borderId="77" xfId="2" applyFont="1" applyFill="1" applyBorder="1" applyAlignment="1" applyProtection="1">
      <alignment horizontal="center" vertical="center" wrapText="1"/>
      <protection locked="0"/>
    </xf>
    <xf numFmtId="0" fontId="19" fillId="17" borderId="21" xfId="2" applyFont="1" applyFill="1" applyBorder="1" applyAlignment="1" applyProtection="1">
      <alignment horizontal="center" vertical="center" wrapText="1"/>
      <protection locked="0"/>
    </xf>
    <xf numFmtId="0" fontId="19" fillId="19" borderId="78" xfId="2" applyFont="1" applyFill="1" applyBorder="1" applyAlignment="1" applyProtection="1">
      <alignment horizontal="center" vertical="center" wrapText="1"/>
      <protection locked="0"/>
    </xf>
    <xf numFmtId="0" fontId="19" fillId="19" borderId="78" xfId="2" applyFont="1" applyFill="1" applyBorder="1" applyAlignment="1" applyProtection="1">
      <alignment horizontal="center" vertical="center"/>
      <protection locked="0"/>
    </xf>
    <xf numFmtId="0" fontId="22" fillId="0" borderId="0" xfId="2" applyFont="1" applyAlignment="1" applyProtection="1">
      <alignment horizontal="center" vertical="center" wrapText="1"/>
      <protection locked="0"/>
    </xf>
    <xf numFmtId="0" fontId="4" fillId="12" borderId="12" xfId="2" applyFont="1" applyFill="1" applyBorder="1" applyAlignment="1">
      <alignment horizontal="center" vertical="center" wrapText="1"/>
    </xf>
    <xf numFmtId="0" fontId="4" fillId="12" borderId="13" xfId="2" applyFont="1" applyFill="1" applyBorder="1" applyAlignment="1">
      <alignment horizontal="center" vertical="center" wrapText="1"/>
    </xf>
    <xf numFmtId="0" fontId="23" fillId="13" borderId="0" xfId="2" applyFont="1" applyFill="1" applyAlignment="1" applyProtection="1">
      <alignment horizontal="center" vertical="center" wrapText="1"/>
      <protection locked="0"/>
    </xf>
    <xf numFmtId="0" fontId="23" fillId="13" borderId="47" xfId="2" applyFont="1" applyFill="1" applyBorder="1" applyAlignment="1" applyProtection="1">
      <alignment horizontal="center" vertical="center" wrapText="1"/>
      <protection locked="0"/>
    </xf>
    <xf numFmtId="0" fontId="23" fillId="14" borderId="79" xfId="2" applyFont="1" applyFill="1" applyBorder="1" applyAlignment="1" applyProtection="1">
      <alignment horizontal="center" vertical="center" wrapText="1"/>
      <protection locked="0"/>
    </xf>
    <xf numFmtId="0" fontId="23" fillId="14" borderId="0" xfId="2" applyFont="1" applyFill="1" applyAlignment="1" applyProtection="1">
      <alignment horizontal="center" vertical="center" wrapText="1"/>
      <protection locked="0"/>
    </xf>
    <xf numFmtId="0" fontId="23" fillId="14" borderId="47" xfId="2" applyFont="1" applyFill="1" applyBorder="1" applyAlignment="1" applyProtection="1">
      <alignment horizontal="center" vertical="center" wrapText="1"/>
      <protection locked="0"/>
    </xf>
    <xf numFmtId="0" fontId="19" fillId="16" borderId="14" xfId="2" applyFont="1" applyFill="1" applyBorder="1" applyAlignment="1" applyProtection="1">
      <alignment horizontal="center" vertical="center" wrapText="1"/>
      <protection locked="0"/>
    </xf>
    <xf numFmtId="0" fontId="19" fillId="16" borderId="11" xfId="2" applyFont="1" applyFill="1" applyBorder="1" applyAlignment="1" applyProtection="1">
      <alignment horizontal="center" vertical="center" wrapText="1"/>
      <protection locked="0"/>
    </xf>
    <xf numFmtId="0" fontId="19" fillId="16" borderId="73" xfId="2" applyFont="1" applyFill="1" applyBorder="1" applyAlignment="1" applyProtection="1">
      <alignment horizontal="center" vertical="center" wrapText="1"/>
      <protection locked="0"/>
    </xf>
    <xf numFmtId="0" fontId="23" fillId="16" borderId="80" xfId="2" applyFont="1" applyFill="1" applyBorder="1" applyAlignment="1" applyProtection="1">
      <alignment horizontal="center" vertical="center" wrapText="1"/>
      <protection locked="0"/>
    </xf>
    <xf numFmtId="0" fontId="23" fillId="16" borderId="81" xfId="2" applyFont="1" applyFill="1" applyBorder="1" applyAlignment="1" applyProtection="1">
      <alignment horizontal="center" vertical="center" wrapText="1"/>
      <protection locked="0"/>
    </xf>
    <xf numFmtId="0" fontId="23" fillId="16" borderId="72" xfId="2" applyFont="1" applyFill="1" applyBorder="1" applyAlignment="1" applyProtection="1">
      <alignment horizontal="center" vertical="center" wrapText="1"/>
      <protection locked="0"/>
    </xf>
    <xf numFmtId="0" fontId="23" fillId="14" borderId="0" xfId="2" applyFont="1" applyFill="1" applyAlignment="1" applyProtection="1">
      <alignment horizontal="center" vertical="center" wrapText="1"/>
      <protection locked="0"/>
    </xf>
    <xf numFmtId="0" fontId="23" fillId="14" borderId="77" xfId="2" applyFont="1" applyFill="1" applyBorder="1" applyAlignment="1" applyProtection="1">
      <alignment horizontal="center" vertical="center" wrapText="1"/>
      <protection locked="0"/>
    </xf>
    <xf numFmtId="0" fontId="24" fillId="17" borderId="82" xfId="2" applyFont="1" applyFill="1" applyBorder="1" applyAlignment="1" applyProtection="1">
      <alignment horizontal="center" vertical="center" wrapText="1"/>
      <protection locked="0"/>
    </xf>
    <xf numFmtId="0" fontId="24" fillId="17" borderId="83" xfId="2" applyFont="1" applyFill="1" applyBorder="1" applyAlignment="1" applyProtection="1">
      <alignment horizontal="center" vertical="center" wrapText="1"/>
      <protection locked="0"/>
    </xf>
    <xf numFmtId="0" fontId="24" fillId="18" borderId="83" xfId="2" applyFont="1" applyFill="1" applyBorder="1" applyAlignment="1" applyProtection="1">
      <alignment horizontal="center" vertical="center" wrapText="1"/>
      <protection locked="0"/>
    </xf>
    <xf numFmtId="0" fontId="23" fillId="19" borderId="0" xfId="2" applyFont="1" applyFill="1" applyAlignment="1" applyProtection="1">
      <alignment horizontal="center" vertical="center" wrapText="1"/>
      <protection locked="0"/>
    </xf>
    <xf numFmtId="0" fontId="23" fillId="19" borderId="47" xfId="2" applyFont="1" applyFill="1" applyBorder="1" applyAlignment="1" applyProtection="1">
      <alignment horizontal="center" vertical="center" wrapText="1"/>
      <protection locked="0"/>
    </xf>
    <xf numFmtId="0" fontId="4" fillId="12" borderId="28" xfId="2" applyFont="1" applyFill="1" applyBorder="1" applyAlignment="1" applyProtection="1">
      <alignment horizontal="center" vertical="center" wrapText="1"/>
      <protection locked="0"/>
    </xf>
    <xf numFmtId="0" fontId="4" fillId="12" borderId="23" xfId="2" applyFont="1" applyFill="1" applyBorder="1" applyAlignment="1" applyProtection="1">
      <alignment horizontal="center" vertical="center" wrapText="1"/>
      <protection locked="0"/>
    </xf>
    <xf numFmtId="0" fontId="4" fillId="12" borderId="29" xfId="2" applyFont="1" applyFill="1" applyBorder="1" applyAlignment="1" applyProtection="1">
      <alignment horizontal="center" vertical="center" wrapText="1"/>
      <protection locked="0"/>
    </xf>
    <xf numFmtId="0" fontId="23" fillId="13" borderId="77" xfId="2" applyFont="1" applyFill="1" applyBorder="1" applyAlignment="1" applyProtection="1">
      <alignment horizontal="center" vertical="center" wrapText="1"/>
      <protection locked="0"/>
    </xf>
    <xf numFmtId="0" fontId="23" fillId="13" borderId="84" xfId="2" applyFont="1" applyFill="1" applyBorder="1" applyAlignment="1" applyProtection="1">
      <alignment horizontal="center" vertical="center" wrapText="1"/>
      <protection locked="0"/>
    </xf>
    <xf numFmtId="0" fontId="23" fillId="14" borderId="76" xfId="2" applyFont="1" applyFill="1" applyBorder="1" applyAlignment="1" applyProtection="1">
      <alignment horizontal="center" vertical="center" wrapText="1"/>
      <protection locked="0"/>
    </xf>
    <xf numFmtId="0" fontId="23" fillId="14" borderId="77" xfId="2" applyFont="1" applyFill="1" applyBorder="1" applyAlignment="1" applyProtection="1">
      <alignment horizontal="center" vertical="center" wrapText="1"/>
      <protection locked="0"/>
    </xf>
    <xf numFmtId="0" fontId="23" fillId="14" borderId="84" xfId="2" applyFont="1" applyFill="1" applyBorder="1" applyAlignment="1" applyProtection="1">
      <alignment horizontal="center" vertical="center" wrapText="1"/>
      <protection locked="0"/>
    </xf>
    <xf numFmtId="0" fontId="19" fillId="16" borderId="85" xfId="2" applyFont="1" applyFill="1" applyBorder="1" applyAlignment="1" applyProtection="1">
      <alignment horizontal="center" vertical="center" wrapText="1"/>
      <protection locked="0"/>
    </xf>
    <xf numFmtId="0" fontId="19" fillId="16" borderId="86" xfId="2" applyFont="1" applyFill="1" applyBorder="1" applyAlignment="1" applyProtection="1">
      <alignment horizontal="center" vertical="center" wrapText="1"/>
      <protection locked="0"/>
    </xf>
    <xf numFmtId="0" fontId="19" fillId="16" borderId="87" xfId="2" applyFont="1" applyFill="1" applyBorder="1" applyAlignment="1" applyProtection="1">
      <alignment horizontal="center" vertical="center" wrapText="1"/>
      <protection locked="0"/>
    </xf>
    <xf numFmtId="0" fontId="23" fillId="16" borderId="76" xfId="2" applyFont="1" applyFill="1" applyBorder="1" applyAlignment="1" applyProtection="1">
      <alignment horizontal="center" vertical="center" wrapText="1"/>
      <protection locked="0"/>
    </xf>
    <xf numFmtId="0" fontId="23" fillId="16" borderId="77" xfId="2" applyFont="1" applyFill="1" applyBorder="1" applyAlignment="1" applyProtection="1">
      <alignment horizontal="center" vertical="center" wrapText="1"/>
      <protection locked="0"/>
    </xf>
    <xf numFmtId="0" fontId="23" fillId="16" borderId="84" xfId="2" applyFont="1" applyFill="1" applyBorder="1" applyAlignment="1" applyProtection="1">
      <alignment horizontal="center" vertical="center" wrapText="1"/>
      <protection locked="0"/>
    </xf>
    <xf numFmtId="0" fontId="23" fillId="14" borderId="83" xfId="2" applyFont="1" applyFill="1" applyBorder="1" applyAlignment="1" applyProtection="1">
      <alignment horizontal="center" vertical="center" wrapText="1"/>
      <protection locked="0"/>
    </xf>
    <xf numFmtId="0" fontId="22" fillId="0" borderId="76" xfId="2" applyFont="1" applyBorder="1" applyAlignment="1" applyProtection="1">
      <alignment horizontal="center" vertical="center" wrapText="1"/>
      <protection locked="0"/>
    </xf>
    <xf numFmtId="0" fontId="22" fillId="0" borderId="77" xfId="2" applyFont="1" applyBorder="1" applyAlignment="1" applyProtection="1">
      <alignment horizontal="center" vertical="center" wrapText="1"/>
      <protection locked="0"/>
    </xf>
    <xf numFmtId="0" fontId="23" fillId="19" borderId="83" xfId="2" applyFont="1" applyFill="1" applyBorder="1" applyAlignment="1" applyProtection="1">
      <alignment horizontal="center" vertical="center" wrapText="1"/>
      <protection locked="0"/>
    </xf>
    <xf numFmtId="0" fontId="23" fillId="19" borderId="88" xfId="2" applyFont="1" applyFill="1" applyBorder="1" applyAlignment="1" applyProtection="1">
      <alignment horizontal="center" vertical="center" wrapText="1"/>
      <protection locked="0"/>
    </xf>
    <xf numFmtId="0" fontId="8" fillId="0" borderId="0" xfId="2" applyFont="1" applyAlignment="1" applyProtection="1">
      <alignment horizontal="center" vertical="center" wrapText="1"/>
      <protection locked="0"/>
    </xf>
    <xf numFmtId="0" fontId="2" fillId="0" borderId="0" xfId="2" applyFont="1" applyAlignment="1" applyProtection="1">
      <alignment horizontal="center" wrapText="1"/>
      <protection locked="0"/>
    </xf>
    <xf numFmtId="0" fontId="8" fillId="0" borderId="0" xfId="2" applyFont="1" applyProtection="1">
      <alignment wrapText="1"/>
      <protection locked="0"/>
    </xf>
    <xf numFmtId="0" fontId="26" fillId="20" borderId="82" xfId="3" applyFont="1" applyFill="1" applyBorder="1" applyAlignment="1" applyProtection="1">
      <alignment horizontal="center" vertical="center" wrapText="1"/>
      <protection locked="0"/>
    </xf>
    <xf numFmtId="0" fontId="26" fillId="20" borderId="83" xfId="3" applyFont="1" applyFill="1" applyBorder="1" applyAlignment="1" applyProtection="1">
      <alignment horizontal="center" vertical="center" wrapText="1"/>
      <protection locked="0"/>
    </xf>
    <xf numFmtId="0" fontId="26" fillId="20" borderId="88" xfId="3" applyFont="1" applyFill="1" applyBorder="1" applyAlignment="1" applyProtection="1">
      <alignment horizontal="center" vertical="center" wrapText="1"/>
      <protection locked="0"/>
    </xf>
    <xf numFmtId="0" fontId="27" fillId="0" borderId="0" xfId="3" applyFont="1" applyAlignment="1" applyProtection="1">
      <alignment vertical="center" wrapText="1"/>
      <protection locked="0"/>
    </xf>
    <xf numFmtId="0" fontId="8" fillId="0" borderId="0" xfId="2" applyFont="1" applyAlignment="1" applyProtection="1">
      <alignment horizontal="center"/>
      <protection locked="0"/>
    </xf>
    <xf numFmtId="0" fontId="8" fillId="0" borderId="0" xfId="2" applyFont="1" applyAlignment="1" applyProtection="1">
      <alignment horizontal="center" vertical="center"/>
      <protection locked="0"/>
    </xf>
    <xf numFmtId="0" fontId="8" fillId="0" borderId="0" xfId="2" applyFont="1" applyAlignment="1" applyProtection="1">
      <alignment vertical="top"/>
      <protection locked="0"/>
    </xf>
    <xf numFmtId="0" fontId="16" fillId="0" borderId="0" xfId="2" applyFont="1" applyAlignment="1" applyProtection="1">
      <alignment horizontal="center" vertical="center"/>
      <protection locked="0"/>
    </xf>
    <xf numFmtId="0" fontId="28" fillId="0" borderId="0" xfId="3" applyFont="1" applyProtection="1">
      <protection locked="0"/>
    </xf>
    <xf numFmtId="0" fontId="29" fillId="0" borderId="12" xfId="2" applyFont="1" applyBorder="1" applyAlignment="1">
      <alignment horizontal="center" vertical="center" wrapText="1"/>
    </xf>
    <xf numFmtId="0" fontId="29" fillId="0" borderId="12" xfId="2" applyFont="1" applyBorder="1" applyAlignment="1">
      <alignment horizontal="center" vertical="center" wrapText="1"/>
    </xf>
    <xf numFmtId="0" fontId="4" fillId="0" borderId="12" xfId="2" applyFont="1" applyBorder="1" applyAlignment="1" applyProtection="1">
      <alignment horizontal="center" vertical="center" wrapText="1"/>
      <protection locked="0"/>
    </xf>
    <xf numFmtId="0" fontId="4" fillId="0" borderId="12" xfId="2" applyFont="1" applyBorder="1" applyAlignment="1" applyProtection="1">
      <alignment horizontal="center" vertical="center" wrapText="1"/>
      <protection locked="0"/>
    </xf>
    <xf numFmtId="0" fontId="29" fillId="0" borderId="12" xfId="2" applyFont="1" applyBorder="1" applyAlignment="1" applyProtection="1">
      <alignment horizontal="center" vertical="center" wrapText="1"/>
      <protection locked="0"/>
    </xf>
    <xf numFmtId="0" fontId="4" fillId="0" borderId="0" xfId="2" applyFont="1" applyAlignment="1" applyProtection="1">
      <alignment vertical="center" wrapText="1"/>
      <protection locked="0"/>
    </xf>
    <xf numFmtId="0" fontId="28" fillId="0" borderId="0" xfId="3" applyFont="1" applyAlignment="1" applyProtection="1">
      <alignment horizontal="center"/>
      <protection locked="0"/>
    </xf>
  </cellXfs>
  <cellStyles count="4">
    <cellStyle name="Millares" xfId="1" builtinId="3"/>
    <cellStyle name="Normal" xfId="0" builtinId="0"/>
    <cellStyle name="Normal 2" xfId="2" xr:uid="{85FD7AD4-4F04-4288-9E16-FCD89A976F65}"/>
    <cellStyle name="Normal 2 2" xfId="3" xr:uid="{1BA68471-B1CD-4AC8-B693-43C6B222AB6F}"/>
  </cellStyles>
  <dxfs count="110">
    <dxf>
      <font>
        <b/>
        <i val="0"/>
      </font>
      <fill>
        <patternFill>
          <bgColor rgb="FFC00000"/>
        </patternFill>
      </fill>
    </dxf>
    <dxf>
      <font>
        <b/>
        <i val="0"/>
      </font>
      <fill>
        <patternFill>
          <bgColor rgb="FFFF9900"/>
        </patternFill>
      </fill>
    </dxf>
    <dxf>
      <font>
        <b/>
        <i val="0"/>
      </font>
      <fill>
        <patternFill>
          <bgColor rgb="FFFFCE33"/>
        </patternFill>
      </fill>
    </dxf>
    <dxf>
      <font>
        <b/>
        <i val="0"/>
      </font>
      <fill>
        <patternFill>
          <bgColor rgb="FF92D050"/>
        </patternFill>
      </fill>
    </dxf>
    <dxf>
      <font>
        <b/>
        <i val="0"/>
      </font>
      <fill>
        <patternFill>
          <bgColor rgb="FFC00000"/>
        </patternFill>
      </fill>
    </dxf>
    <dxf>
      <font>
        <b/>
        <i val="0"/>
      </font>
      <fill>
        <patternFill>
          <bgColor rgb="FFFF9900"/>
        </patternFill>
      </fill>
    </dxf>
    <dxf>
      <font>
        <b/>
        <i val="0"/>
      </font>
      <fill>
        <patternFill>
          <bgColor rgb="FFFFCE33"/>
        </patternFill>
      </fill>
    </dxf>
    <dxf>
      <font>
        <b/>
        <i val="0"/>
      </font>
      <fill>
        <patternFill>
          <bgColor rgb="FF92D050"/>
        </patternFill>
      </fill>
    </dxf>
    <dxf>
      <font>
        <b/>
        <i val="0"/>
      </font>
      <fill>
        <patternFill>
          <bgColor rgb="FFC00000"/>
        </patternFill>
      </fill>
    </dxf>
    <dxf>
      <font>
        <b/>
        <i val="0"/>
      </font>
      <fill>
        <patternFill>
          <bgColor rgb="FFFF9900"/>
        </patternFill>
      </fill>
    </dxf>
    <dxf>
      <font>
        <b/>
        <i val="0"/>
      </font>
      <fill>
        <patternFill>
          <bgColor rgb="FFFFCE33"/>
        </patternFill>
      </fill>
    </dxf>
    <dxf>
      <font>
        <b/>
        <i val="0"/>
      </font>
      <fill>
        <patternFill>
          <bgColor rgb="FF92D050"/>
        </patternFill>
      </fill>
    </dxf>
    <dxf>
      <font>
        <b/>
        <i val="0"/>
      </font>
      <fill>
        <patternFill>
          <bgColor rgb="FFC00000"/>
        </patternFill>
      </fill>
    </dxf>
    <dxf>
      <font>
        <b/>
        <i val="0"/>
      </font>
      <fill>
        <patternFill>
          <bgColor rgb="FFFF9900"/>
        </patternFill>
      </fill>
    </dxf>
    <dxf>
      <font>
        <b/>
        <i val="0"/>
      </font>
      <fill>
        <patternFill>
          <bgColor rgb="FFFFCE33"/>
        </patternFill>
      </fill>
    </dxf>
    <dxf>
      <font>
        <b/>
        <i val="0"/>
      </font>
      <fill>
        <patternFill>
          <bgColor rgb="FF92D050"/>
        </patternFill>
      </fill>
    </dxf>
    <dxf>
      <font>
        <b/>
      </font>
      <fill>
        <patternFill patternType="solid">
          <fgColor rgb="FFC00000"/>
          <bgColor rgb="FFC00000"/>
        </patternFill>
      </fill>
    </dxf>
    <dxf>
      <font>
        <b/>
      </font>
      <fill>
        <patternFill patternType="solid">
          <fgColor rgb="FFFF9900"/>
          <bgColor rgb="FFFF9900"/>
        </patternFill>
      </fill>
    </dxf>
    <dxf>
      <font>
        <b/>
      </font>
      <fill>
        <patternFill patternType="solid">
          <fgColor rgb="FFFFCE33"/>
          <bgColor rgb="FFFFCE33"/>
        </patternFill>
      </fill>
    </dxf>
    <dxf>
      <font>
        <b/>
      </font>
      <fill>
        <patternFill patternType="solid">
          <fgColor rgb="FF92D050"/>
          <bgColor rgb="FF92D050"/>
        </patternFill>
      </fill>
    </dxf>
    <dxf>
      <font>
        <b/>
        <i val="0"/>
      </font>
      <fill>
        <patternFill>
          <bgColor rgb="FFC00000"/>
        </patternFill>
      </fill>
    </dxf>
    <dxf>
      <font>
        <b/>
        <i val="0"/>
      </font>
      <fill>
        <patternFill>
          <bgColor rgb="FFFF9900"/>
        </patternFill>
      </fill>
    </dxf>
    <dxf>
      <font>
        <b/>
        <i val="0"/>
      </font>
      <fill>
        <patternFill>
          <bgColor rgb="FFFFCE33"/>
        </patternFill>
      </fill>
    </dxf>
    <dxf>
      <font>
        <b/>
        <i val="0"/>
      </font>
      <fill>
        <patternFill>
          <bgColor rgb="FF92D050"/>
        </patternFill>
      </fill>
    </dxf>
    <dxf>
      <font>
        <b/>
        <i val="0"/>
      </font>
      <fill>
        <patternFill>
          <bgColor rgb="FFC00000"/>
        </patternFill>
      </fill>
    </dxf>
    <dxf>
      <font>
        <b/>
        <i val="0"/>
      </font>
      <fill>
        <patternFill>
          <bgColor rgb="FFFF9900"/>
        </patternFill>
      </fill>
    </dxf>
    <dxf>
      <font>
        <b/>
        <i val="0"/>
      </font>
      <fill>
        <patternFill>
          <bgColor rgb="FFFFCE33"/>
        </patternFill>
      </fill>
    </dxf>
    <dxf>
      <font>
        <b/>
        <i val="0"/>
      </font>
      <fill>
        <patternFill>
          <bgColor rgb="FF92D050"/>
        </patternFill>
      </fill>
    </dxf>
    <dxf>
      <font>
        <b/>
        <i val="0"/>
      </font>
      <fill>
        <patternFill>
          <bgColor rgb="FFC00000"/>
        </patternFill>
      </fill>
    </dxf>
    <dxf>
      <font>
        <b/>
        <i val="0"/>
      </font>
      <fill>
        <patternFill>
          <bgColor rgb="FFFF9900"/>
        </patternFill>
      </fill>
    </dxf>
    <dxf>
      <font>
        <b/>
        <i val="0"/>
      </font>
      <fill>
        <patternFill>
          <bgColor rgb="FFFFFF00"/>
        </patternFill>
      </fill>
    </dxf>
    <dxf>
      <font>
        <b/>
        <i val="0"/>
      </font>
      <fill>
        <patternFill>
          <bgColor rgb="FF92D050"/>
        </patternFill>
      </fill>
    </dxf>
    <dxf>
      <font>
        <b/>
        <i val="0"/>
      </font>
      <fill>
        <patternFill>
          <bgColor rgb="FFC00000"/>
        </patternFill>
      </fill>
    </dxf>
    <dxf>
      <font>
        <b/>
        <i val="0"/>
      </font>
      <fill>
        <patternFill>
          <bgColor rgb="FFFF9900"/>
        </patternFill>
      </fill>
    </dxf>
    <dxf>
      <font>
        <b/>
        <i val="0"/>
      </font>
      <fill>
        <patternFill>
          <bgColor rgb="FFFFFF00"/>
        </patternFill>
      </fill>
    </dxf>
    <dxf>
      <font>
        <b/>
        <i val="0"/>
      </font>
      <fill>
        <patternFill>
          <bgColor rgb="FF92D050"/>
        </patternFill>
      </fill>
    </dxf>
    <dxf>
      <font>
        <b/>
        <i val="0"/>
      </font>
      <fill>
        <patternFill>
          <bgColor rgb="FFC00000"/>
        </patternFill>
      </fill>
    </dxf>
    <dxf>
      <font>
        <b/>
        <i val="0"/>
      </font>
      <fill>
        <patternFill>
          <bgColor rgb="FFFF9900"/>
        </patternFill>
      </fill>
    </dxf>
    <dxf>
      <font>
        <b/>
        <i val="0"/>
      </font>
      <fill>
        <patternFill>
          <bgColor rgb="FFFFFF00"/>
        </patternFill>
      </fill>
    </dxf>
    <dxf>
      <font>
        <b/>
        <i val="0"/>
      </font>
      <fill>
        <patternFill>
          <bgColor rgb="FF92D050"/>
        </patternFill>
      </fill>
    </dxf>
    <dxf>
      <font>
        <b/>
      </font>
      <fill>
        <patternFill patternType="solid">
          <fgColor rgb="FFC00000"/>
          <bgColor rgb="FFC00000"/>
        </patternFill>
      </fill>
    </dxf>
    <dxf>
      <font>
        <b/>
      </font>
      <fill>
        <patternFill patternType="solid">
          <fgColor rgb="FFFF9900"/>
          <bgColor rgb="FFFF9900"/>
        </patternFill>
      </fill>
    </dxf>
    <dxf>
      <font>
        <b/>
      </font>
      <fill>
        <patternFill patternType="solid">
          <fgColor rgb="FFFFFF00"/>
          <bgColor rgb="FFFFFF00"/>
        </patternFill>
      </fill>
    </dxf>
    <dxf>
      <font>
        <b/>
      </font>
      <fill>
        <patternFill patternType="solid">
          <fgColor rgb="FF92D050"/>
          <bgColor rgb="FF92D050"/>
        </patternFill>
      </fill>
    </dxf>
    <dxf>
      <font>
        <b/>
        <i val="0"/>
      </font>
      <fill>
        <patternFill>
          <bgColor rgb="FFC00000"/>
        </patternFill>
      </fill>
    </dxf>
    <dxf>
      <font>
        <b/>
        <i val="0"/>
      </font>
      <fill>
        <patternFill>
          <bgColor rgb="FFFF9900"/>
        </patternFill>
      </fill>
    </dxf>
    <dxf>
      <font>
        <b/>
        <i val="0"/>
      </font>
      <fill>
        <patternFill>
          <bgColor rgb="FFFFFF00"/>
        </patternFill>
      </fill>
    </dxf>
    <dxf>
      <font>
        <b/>
        <i val="0"/>
      </font>
      <fill>
        <patternFill>
          <bgColor rgb="FF92D050"/>
        </patternFill>
      </fill>
    </dxf>
    <dxf>
      <font>
        <b/>
        <i val="0"/>
      </font>
      <fill>
        <patternFill>
          <bgColor rgb="FFC00000"/>
        </patternFill>
      </fill>
    </dxf>
    <dxf>
      <font>
        <b/>
        <i val="0"/>
      </font>
      <fill>
        <patternFill>
          <bgColor rgb="FFFF9900"/>
        </patternFill>
      </fill>
    </dxf>
    <dxf>
      <font>
        <b/>
        <i val="0"/>
      </font>
      <fill>
        <patternFill>
          <bgColor rgb="FFFFFF00"/>
        </patternFill>
      </fill>
    </dxf>
    <dxf>
      <font>
        <b/>
        <i val="0"/>
      </font>
      <fill>
        <patternFill>
          <bgColor rgb="FF92D050"/>
        </patternFill>
      </fill>
    </dxf>
    <dxf>
      <font>
        <b/>
        <i val="0"/>
      </font>
      <fill>
        <patternFill>
          <bgColor rgb="FFC00000"/>
        </patternFill>
      </fill>
    </dxf>
    <dxf>
      <font>
        <b/>
        <i val="0"/>
      </font>
      <fill>
        <patternFill>
          <bgColor rgb="FFFF9900"/>
        </patternFill>
      </fill>
    </dxf>
    <dxf>
      <font>
        <b/>
        <i val="0"/>
      </font>
      <fill>
        <patternFill>
          <bgColor rgb="FFFFFF00"/>
        </patternFill>
      </fill>
    </dxf>
    <dxf>
      <font>
        <b/>
        <i val="0"/>
      </font>
      <fill>
        <patternFill>
          <bgColor rgb="FF92D050"/>
        </patternFill>
      </fill>
    </dxf>
    <dxf>
      <font>
        <b/>
        <i val="0"/>
      </font>
      <fill>
        <patternFill>
          <bgColor rgb="FFC00000"/>
        </patternFill>
      </fill>
    </dxf>
    <dxf>
      <font>
        <b/>
        <i val="0"/>
      </font>
      <fill>
        <patternFill>
          <bgColor rgb="FFFF9900"/>
        </patternFill>
      </fill>
    </dxf>
    <dxf>
      <font>
        <b/>
        <i val="0"/>
      </font>
      <fill>
        <patternFill>
          <bgColor rgb="FFFFFF00"/>
        </patternFill>
      </fill>
    </dxf>
    <dxf>
      <font>
        <b/>
        <i val="0"/>
      </font>
      <fill>
        <patternFill>
          <bgColor rgb="FF92D050"/>
        </patternFill>
      </fill>
    </dxf>
    <dxf>
      <font>
        <b/>
        <i val="0"/>
      </font>
      <fill>
        <patternFill>
          <bgColor rgb="FFC00000"/>
        </patternFill>
      </fill>
    </dxf>
    <dxf>
      <font>
        <b/>
        <i val="0"/>
      </font>
      <fill>
        <patternFill>
          <bgColor rgb="FFFF9900"/>
        </patternFill>
      </fill>
    </dxf>
    <dxf>
      <font>
        <b/>
        <i val="0"/>
      </font>
      <fill>
        <patternFill>
          <bgColor rgb="FFFFFF00"/>
        </patternFill>
      </fill>
    </dxf>
    <dxf>
      <font>
        <b/>
        <i val="0"/>
      </font>
      <fill>
        <patternFill>
          <bgColor rgb="FF92D050"/>
        </patternFill>
      </fill>
    </dxf>
    <dxf>
      <font>
        <b/>
        <i val="0"/>
      </font>
      <fill>
        <patternFill>
          <bgColor rgb="FFC00000"/>
        </patternFill>
      </fill>
    </dxf>
    <dxf>
      <font>
        <b/>
        <i val="0"/>
      </font>
      <fill>
        <patternFill>
          <bgColor rgb="FFFF9900"/>
        </patternFill>
      </fill>
    </dxf>
    <dxf>
      <font>
        <b/>
        <i val="0"/>
      </font>
      <fill>
        <patternFill>
          <bgColor rgb="FFFFFF00"/>
        </patternFill>
      </fill>
    </dxf>
    <dxf>
      <font>
        <b/>
        <i val="0"/>
      </font>
      <fill>
        <patternFill>
          <bgColor rgb="FF92D050"/>
        </patternFill>
      </fill>
    </dxf>
    <dxf>
      <font>
        <b/>
      </font>
      <fill>
        <patternFill patternType="solid">
          <fgColor rgb="FFC00000"/>
          <bgColor rgb="FFC00000"/>
        </patternFill>
      </fill>
    </dxf>
    <dxf>
      <font>
        <b/>
      </font>
      <fill>
        <patternFill patternType="solid">
          <fgColor rgb="FFFF9900"/>
          <bgColor rgb="FFFF9900"/>
        </patternFill>
      </fill>
    </dxf>
    <dxf>
      <font>
        <b/>
      </font>
      <fill>
        <patternFill patternType="solid">
          <fgColor rgb="FFFFFF00"/>
          <bgColor rgb="FFFFFF00"/>
        </patternFill>
      </fill>
    </dxf>
    <dxf>
      <font>
        <b/>
      </font>
      <fill>
        <patternFill patternType="solid">
          <fgColor rgb="FF92D050"/>
          <bgColor rgb="FF92D050"/>
        </patternFill>
      </fill>
    </dxf>
    <dxf>
      <font>
        <b/>
        <i val="0"/>
      </font>
      <fill>
        <patternFill>
          <bgColor rgb="FFC00000"/>
        </patternFill>
      </fill>
    </dxf>
    <dxf>
      <font>
        <b/>
        <i val="0"/>
      </font>
      <fill>
        <patternFill>
          <bgColor rgb="FFFF9900"/>
        </patternFill>
      </fill>
    </dxf>
    <dxf>
      <font>
        <b/>
        <i val="0"/>
      </font>
      <fill>
        <patternFill>
          <bgColor rgb="FFFFFF00"/>
        </patternFill>
      </fill>
    </dxf>
    <dxf>
      <font>
        <b/>
        <i val="0"/>
      </font>
      <fill>
        <patternFill>
          <bgColor rgb="FF92D050"/>
        </patternFill>
      </fill>
    </dxf>
    <dxf>
      <font>
        <b/>
        <i val="0"/>
      </font>
      <fill>
        <patternFill>
          <bgColor rgb="FFC00000"/>
        </patternFill>
      </fill>
    </dxf>
    <dxf>
      <font>
        <b/>
        <i val="0"/>
      </font>
      <fill>
        <patternFill>
          <bgColor rgb="FFFF9900"/>
        </patternFill>
      </fill>
    </dxf>
    <dxf>
      <font>
        <b/>
        <i val="0"/>
      </font>
      <fill>
        <patternFill>
          <bgColor rgb="FFFFFF00"/>
        </patternFill>
      </fill>
    </dxf>
    <dxf>
      <font>
        <b/>
        <i val="0"/>
      </font>
      <fill>
        <patternFill>
          <bgColor rgb="FF92D050"/>
        </patternFill>
      </fill>
    </dxf>
    <dxf>
      <fill>
        <patternFill patternType="solid">
          <fgColor rgb="FF92D050"/>
          <bgColor rgb="FF92D050"/>
        </patternFill>
      </fill>
    </dxf>
    <dxf>
      <fill>
        <patternFill patternType="solid">
          <fgColor rgb="FF00B050"/>
          <bgColor rgb="FF00B050"/>
        </patternFill>
      </fill>
    </dxf>
    <dxf>
      <fill>
        <patternFill patternType="solid">
          <fgColor rgb="FFFFFF00"/>
          <bgColor rgb="FFFFFF00"/>
        </patternFill>
      </fill>
    </dxf>
    <dxf>
      <fill>
        <patternFill patternType="solid">
          <fgColor rgb="FFFFC000"/>
          <bgColor rgb="FFFFC000"/>
        </patternFill>
      </fill>
    </dxf>
    <dxf>
      <fill>
        <patternFill patternType="solid">
          <fgColor rgb="FFFF0000"/>
          <bgColor rgb="FFFF000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00"/>
          <bgColor rgb="FFFFFF00"/>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00"/>
          <bgColor rgb="FFFFFF00"/>
        </patternFill>
      </fill>
    </dxf>
    <dxf>
      <fill>
        <patternFill patternType="solid">
          <fgColor rgb="FFFFC000"/>
          <bgColor rgb="FFFFC000"/>
        </patternFill>
      </fill>
    </dxf>
    <dxf>
      <fill>
        <patternFill patternType="solid">
          <fgColor rgb="FFFF0000"/>
          <bgColor rgb="FFFF000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externalLink" Target="externalLinks/externalLink2.xml"/><Relationship Id="rId7"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5" Type="http://schemas.openxmlformats.org/officeDocument/2006/relationships/externalLink" Target="externalLinks/externalLink4.xml"/><Relationship Id="rId10" Type="http://schemas.openxmlformats.org/officeDocument/2006/relationships/calcChain" Target="calcChain.xml"/><Relationship Id="rId4" Type="http://schemas.openxmlformats.org/officeDocument/2006/relationships/externalLink" Target="externalLinks/externalLink3.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xdr:col>
      <xdr:colOff>52924</xdr:colOff>
      <xdr:row>0</xdr:row>
      <xdr:rowOff>0</xdr:rowOff>
    </xdr:from>
    <xdr:to>
      <xdr:col>4</xdr:col>
      <xdr:colOff>4072863</xdr:colOff>
      <xdr:row>4</xdr:row>
      <xdr:rowOff>101628</xdr:rowOff>
    </xdr:to>
    <xdr:pic>
      <xdr:nvPicPr>
        <xdr:cNvPr id="2" name="Imagen 1">
          <a:extLst>
            <a:ext uri="{FF2B5EF4-FFF2-40B4-BE49-F238E27FC236}">
              <a16:creationId xmlns:a16="http://schemas.microsoft.com/office/drawing/2014/main" id="{10DA056E-30CB-40AB-8EF2-D61638FAC14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38924" y="0"/>
          <a:ext cx="1467239" cy="86362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dhernandez\Downloads\20250821_Matriz_Riesgos_GFC.xlsx" TargetMode="External"/><Relationship Id="rId1" Type="http://schemas.openxmlformats.org/officeDocument/2006/relationships/externalLinkPath" Target="file:///C:\Users\dhernandez\Downloads\20250821_Matriz_Riesgos_GFC.xlsx" TargetMode="External"/></Relationships>
</file>

<file path=xl/externalLinks/_rels/externalLink2.xml.rels><?xml version="1.0" encoding="UTF-8" standalone="yes"?>
<Relationships xmlns="http://schemas.openxmlformats.org/package/2006/relationships"><Relationship Id="rId3" Type="http://schemas.openxmlformats.org/officeDocument/2006/relationships/externalLinkPath" Target="../../../../../../../Users/julieth/Downloads/REPORTE_Riesgos_GAD_Monitoreo3T2025.xlsx" TargetMode="External"/><Relationship Id="rId2" Type="http://schemas.openxmlformats.org/officeDocument/2006/relationships/externalLinkPath" Target="https://uaecgn-my.sharepoint.com/Users/julieth/Downloads/REPORTE_Riesgos_GAD_Monitoreo3T2025.xlsx" TargetMode="External"/><Relationship Id="rId1" Type="http://schemas.openxmlformats.org/officeDocument/2006/relationships/externalLinkPath" Target="/Users/julieth/Downloads/REPORTE_Riesgos_GAD_Monitoreo3T2025.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C:\Users\p.pulido\Downloads\20260508_PrimerSeguimiento_RiesgosCorrupcio&#769;n.xlsx" TargetMode="External"/><Relationship Id="rId1" Type="http://schemas.openxmlformats.org/officeDocument/2006/relationships/externalLinkPath" Target="file:///C:\Users\p.pulido\Downloads\20260508_PrimerSeguimiento_RiesgosCorrupcio&#769;n.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ASUS\Downloads\REPORTE_Riesgos_GAD_Monitoreo_IT2026_.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DAVID\Downloads\Borrador%20Plan%20de%20Acci&#243;n%20Anual%20(PAA)%202020%20-%20IGA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nsolidado"/>
      <sheetName val="PI"/>
      <sheetName val="CPU"/>
      <sheetName val="NOR"/>
      <sheetName val="CEN"/>
      <sheetName val="CON"/>
      <sheetName val="GTH"/>
      <sheetName val="GAD"/>
      <sheetName val="GFI"/>
      <sheetName val="GTI"/>
      <sheetName val="GJU"/>
      <sheetName val="CYE"/>
      <sheetName val="Control de Cambios"/>
      <sheetName val="Probabilidad-Impacto"/>
      <sheetName val="Dat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ow r="25">
          <cell r="B25" t="str">
            <v>Insignificante - 20%</v>
          </cell>
          <cell r="C25">
            <v>0.2</v>
          </cell>
        </row>
        <row r="26">
          <cell r="B26" t="str">
            <v>Menor - 40%</v>
          </cell>
          <cell r="C26">
            <v>0.4</v>
          </cell>
        </row>
        <row r="27">
          <cell r="B27" t="str">
            <v>Moderado - 60%</v>
          </cell>
          <cell r="C27">
            <v>0.6</v>
          </cell>
        </row>
        <row r="28">
          <cell r="B28" t="str">
            <v>Mayor - 80%</v>
          </cell>
          <cell r="C28">
            <v>0.8</v>
          </cell>
        </row>
        <row r="29">
          <cell r="B29" t="str">
            <v>Catastrófico - 100%</v>
          </cell>
          <cell r="C29">
            <v>1</v>
          </cell>
        </row>
        <row r="32">
          <cell r="B32">
            <v>0.4</v>
          </cell>
          <cell r="C32">
            <v>0.3</v>
          </cell>
          <cell r="D32">
            <v>0.3</v>
          </cell>
        </row>
        <row r="37">
          <cell r="I37">
            <v>11</v>
          </cell>
          <cell r="J37" t="str">
            <v>BAJO</v>
          </cell>
        </row>
        <row r="38">
          <cell r="I38">
            <v>12</v>
          </cell>
          <cell r="J38" t="str">
            <v>BAJO</v>
          </cell>
        </row>
        <row r="39">
          <cell r="I39">
            <v>21</v>
          </cell>
          <cell r="J39" t="str">
            <v>BAJO</v>
          </cell>
        </row>
        <row r="40">
          <cell r="I40">
            <v>41</v>
          </cell>
          <cell r="J40" t="str">
            <v>MODERADO</v>
          </cell>
        </row>
        <row r="41">
          <cell r="I41">
            <v>31</v>
          </cell>
          <cell r="J41" t="str">
            <v>MODERADO</v>
          </cell>
        </row>
        <row r="42">
          <cell r="I42">
            <v>42</v>
          </cell>
          <cell r="J42" t="str">
            <v>MODERADO</v>
          </cell>
        </row>
        <row r="43">
          <cell r="I43">
            <v>32</v>
          </cell>
          <cell r="J43" t="str">
            <v>MODERADO</v>
          </cell>
        </row>
        <row r="44">
          <cell r="I44">
            <v>22</v>
          </cell>
          <cell r="J44" t="str">
            <v>MODERADO</v>
          </cell>
        </row>
        <row r="45">
          <cell r="I45">
            <v>33</v>
          </cell>
          <cell r="J45" t="str">
            <v>MODERADO</v>
          </cell>
        </row>
        <row r="46">
          <cell r="I46">
            <v>23</v>
          </cell>
          <cell r="J46" t="str">
            <v>MODERADO</v>
          </cell>
        </row>
        <row r="47">
          <cell r="I47">
            <v>13</v>
          </cell>
          <cell r="J47" t="str">
            <v>MODERADO</v>
          </cell>
        </row>
        <row r="48">
          <cell r="I48">
            <v>51</v>
          </cell>
          <cell r="J48" t="str">
            <v>ALTO</v>
          </cell>
        </row>
        <row r="49">
          <cell r="I49">
            <v>52</v>
          </cell>
          <cell r="J49" t="str">
            <v>ALTO</v>
          </cell>
        </row>
        <row r="50">
          <cell r="I50">
            <v>53</v>
          </cell>
          <cell r="J50" t="str">
            <v>ALTO</v>
          </cell>
        </row>
        <row r="51">
          <cell r="I51">
            <v>54</v>
          </cell>
          <cell r="J51" t="str">
            <v>ALTO</v>
          </cell>
        </row>
        <row r="52">
          <cell r="I52">
            <v>43</v>
          </cell>
          <cell r="J52" t="str">
            <v>ALTO</v>
          </cell>
        </row>
        <row r="53">
          <cell r="I53">
            <v>44</v>
          </cell>
          <cell r="J53" t="str">
            <v>ALTO</v>
          </cell>
        </row>
        <row r="54">
          <cell r="I54">
            <v>34</v>
          </cell>
          <cell r="J54" t="str">
            <v>ALTO</v>
          </cell>
        </row>
        <row r="55">
          <cell r="I55">
            <v>24</v>
          </cell>
          <cell r="J55" t="str">
            <v>ALTO</v>
          </cell>
        </row>
        <row r="56">
          <cell r="I56">
            <v>14</v>
          </cell>
          <cell r="J56" t="str">
            <v>ALTO</v>
          </cell>
        </row>
        <row r="57">
          <cell r="I57">
            <v>15</v>
          </cell>
          <cell r="J57" t="str">
            <v>EXTREMO</v>
          </cell>
        </row>
        <row r="58">
          <cell r="I58">
            <v>25</v>
          </cell>
          <cell r="J58" t="str">
            <v>EXTREMO</v>
          </cell>
        </row>
        <row r="59">
          <cell r="I59">
            <v>35</v>
          </cell>
          <cell r="J59" t="str">
            <v>EXTREMO</v>
          </cell>
        </row>
        <row r="60">
          <cell r="I60">
            <v>45</v>
          </cell>
          <cell r="J60" t="str">
            <v>EXTREMO</v>
          </cell>
        </row>
        <row r="61">
          <cell r="I61">
            <v>55</v>
          </cell>
          <cell r="J61" t="str">
            <v>EXTREMO</v>
          </cell>
        </row>
        <row r="63">
          <cell r="C63" t="str">
            <v>Preventivo</v>
          </cell>
          <cell r="D63" t="str">
            <v>Automático</v>
          </cell>
          <cell r="E63" t="str">
            <v>SI</v>
          </cell>
          <cell r="G63" t="str">
            <v>Completa</v>
          </cell>
        </row>
        <row r="64">
          <cell r="C64" t="str">
            <v>Detectivo</v>
          </cell>
          <cell r="D64" t="str">
            <v>Manual</v>
          </cell>
          <cell r="E64" t="str">
            <v>NO</v>
          </cell>
          <cell r="G64" t="str">
            <v>Incompleta</v>
          </cell>
        </row>
        <row r="65">
          <cell r="C65" t="str">
            <v>Correctivo</v>
          </cell>
          <cell r="G65" t="str">
            <v>No existe</v>
          </cell>
        </row>
        <row r="73">
          <cell r="C73">
            <v>0.25</v>
          </cell>
          <cell r="D73">
            <v>0.25</v>
          </cell>
          <cell r="E73">
            <v>0.15</v>
          </cell>
          <cell r="G73">
            <v>0.1</v>
          </cell>
        </row>
        <row r="74">
          <cell r="C74">
            <v>0.15</v>
          </cell>
          <cell r="D74">
            <v>0.15</v>
          </cell>
          <cell r="E74">
            <v>0</v>
          </cell>
          <cell r="G74">
            <v>0.05</v>
          </cell>
        </row>
        <row r="75">
          <cell r="C75">
            <v>0.1</v>
          </cell>
          <cell r="G75">
            <v>0</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Presentación"/>
      <sheetName val="Metodología"/>
      <sheetName val="Notas Riesgos"/>
      <sheetName val="Matriz explicativa"/>
      <sheetName val="GAD"/>
      <sheetName val="Probabilidad-Impacto"/>
      <sheetName val="Datos"/>
    </sheetNames>
    <sheetDataSet>
      <sheetData sheetId="0"/>
      <sheetData sheetId="1"/>
      <sheetData sheetId="2"/>
      <sheetData sheetId="3"/>
      <sheetData sheetId="4"/>
      <sheetData sheetId="5"/>
      <sheetData sheetId="6">
        <row r="25">
          <cell r="B25" t="str">
            <v>Insignificante - 20%</v>
          </cell>
          <cell r="C25">
            <v>0.2</v>
          </cell>
        </row>
        <row r="26">
          <cell r="B26" t="str">
            <v>Menor - 40%</v>
          </cell>
          <cell r="C26">
            <v>0.4</v>
          </cell>
        </row>
        <row r="27">
          <cell r="B27" t="str">
            <v>Moderado - 60%</v>
          </cell>
          <cell r="C27">
            <v>0.6</v>
          </cell>
        </row>
        <row r="28">
          <cell r="B28" t="str">
            <v>Mayor - 80%</v>
          </cell>
          <cell r="C28">
            <v>0.8</v>
          </cell>
        </row>
        <row r="29">
          <cell r="B29" t="str">
            <v>Catastrófico - 100%</v>
          </cell>
          <cell r="C29">
            <v>1</v>
          </cell>
        </row>
        <row r="32">
          <cell r="B32">
            <v>0.4</v>
          </cell>
          <cell r="C32">
            <v>0.3</v>
          </cell>
          <cell r="D32">
            <v>0.3</v>
          </cell>
        </row>
        <row r="37">
          <cell r="I37">
            <v>11</v>
          </cell>
          <cell r="J37" t="str">
            <v>BAJO</v>
          </cell>
        </row>
        <row r="38">
          <cell r="I38">
            <v>12</v>
          </cell>
          <cell r="J38" t="str">
            <v>BAJO</v>
          </cell>
        </row>
        <row r="39">
          <cell r="I39">
            <v>21</v>
          </cell>
          <cell r="J39" t="str">
            <v>BAJO</v>
          </cell>
        </row>
        <row r="40">
          <cell r="I40">
            <v>41</v>
          </cell>
          <cell r="J40" t="str">
            <v>MODERADO</v>
          </cell>
        </row>
        <row r="41">
          <cell r="I41">
            <v>31</v>
          </cell>
          <cell r="J41" t="str">
            <v>MODERADO</v>
          </cell>
        </row>
        <row r="42">
          <cell r="I42">
            <v>42</v>
          </cell>
          <cell r="J42" t="str">
            <v>MODERADO</v>
          </cell>
        </row>
        <row r="43">
          <cell r="I43">
            <v>32</v>
          </cell>
          <cell r="J43" t="str">
            <v>MODERADO</v>
          </cell>
        </row>
        <row r="44">
          <cell r="I44">
            <v>22</v>
          </cell>
          <cell r="J44" t="str">
            <v>MODERADO</v>
          </cell>
        </row>
        <row r="45">
          <cell r="I45">
            <v>33</v>
          </cell>
          <cell r="J45" t="str">
            <v>MODERADO</v>
          </cell>
        </row>
        <row r="46">
          <cell r="I46">
            <v>23</v>
          </cell>
          <cell r="J46" t="str">
            <v>MODERADO</v>
          </cell>
        </row>
        <row r="47">
          <cell r="I47">
            <v>13</v>
          </cell>
          <cell r="J47" t="str">
            <v>MODERADO</v>
          </cell>
        </row>
        <row r="48">
          <cell r="I48">
            <v>51</v>
          </cell>
          <cell r="J48" t="str">
            <v>ALTO</v>
          </cell>
        </row>
        <row r="49">
          <cell r="I49">
            <v>52</v>
          </cell>
          <cell r="J49" t="str">
            <v>ALTO</v>
          </cell>
        </row>
        <row r="50">
          <cell r="I50">
            <v>53</v>
          </cell>
          <cell r="J50" t="str">
            <v>ALTO</v>
          </cell>
        </row>
        <row r="51">
          <cell r="I51">
            <v>54</v>
          </cell>
          <cell r="J51" t="str">
            <v>ALTO</v>
          </cell>
        </row>
        <row r="52">
          <cell r="I52">
            <v>43</v>
          </cell>
          <cell r="J52" t="str">
            <v>ALTO</v>
          </cell>
        </row>
        <row r="53">
          <cell r="I53">
            <v>44</v>
          </cell>
          <cell r="J53" t="str">
            <v>ALTO</v>
          </cell>
        </row>
        <row r="54">
          <cell r="I54">
            <v>34</v>
          </cell>
          <cell r="J54" t="str">
            <v>ALTO</v>
          </cell>
        </row>
        <row r="55">
          <cell r="I55">
            <v>24</v>
          </cell>
          <cell r="J55" t="str">
            <v>ALTO</v>
          </cell>
        </row>
        <row r="56">
          <cell r="I56">
            <v>14</v>
          </cell>
          <cell r="J56" t="str">
            <v>ALTO</v>
          </cell>
        </row>
        <row r="57">
          <cell r="I57">
            <v>15</v>
          </cell>
          <cell r="J57" t="str">
            <v>EXTREMO</v>
          </cell>
        </row>
        <row r="58">
          <cell r="I58">
            <v>25</v>
          </cell>
          <cell r="J58" t="str">
            <v>EXTREMO</v>
          </cell>
        </row>
        <row r="59">
          <cell r="I59">
            <v>35</v>
          </cell>
          <cell r="J59" t="str">
            <v>EXTREMO</v>
          </cell>
        </row>
        <row r="60">
          <cell r="I60">
            <v>45</v>
          </cell>
          <cell r="J60" t="str">
            <v>EXTREMO</v>
          </cell>
        </row>
        <row r="61">
          <cell r="I61">
            <v>55</v>
          </cell>
          <cell r="J61" t="str">
            <v>EXTREMO</v>
          </cell>
        </row>
        <row r="63">
          <cell r="C63" t="str">
            <v>Preventivo</v>
          </cell>
          <cell r="D63" t="str">
            <v>Automático</v>
          </cell>
          <cell r="E63" t="str">
            <v>SI</v>
          </cell>
          <cell r="G63" t="str">
            <v>Completa</v>
          </cell>
        </row>
        <row r="64">
          <cell r="C64" t="str">
            <v>Detectivo</v>
          </cell>
          <cell r="D64" t="str">
            <v>Manual</v>
          </cell>
          <cell r="E64" t="str">
            <v>NO</v>
          </cell>
          <cell r="G64" t="str">
            <v>Incompleta</v>
          </cell>
        </row>
        <row r="65">
          <cell r="C65" t="str">
            <v>Correctivo</v>
          </cell>
          <cell r="G65" t="str">
            <v>No existe</v>
          </cell>
        </row>
        <row r="73">
          <cell r="C73">
            <v>0.25</v>
          </cell>
          <cell r="D73">
            <v>0.25</v>
          </cell>
          <cell r="E73">
            <v>0.15</v>
          </cell>
          <cell r="G73">
            <v>0.1</v>
          </cell>
        </row>
        <row r="74">
          <cell r="C74">
            <v>0.15</v>
          </cell>
          <cell r="D74">
            <v>0.15</v>
          </cell>
          <cell r="E74">
            <v>0</v>
          </cell>
          <cell r="G74">
            <v>0.05</v>
          </cell>
        </row>
        <row r="75">
          <cell r="C75">
            <v>0.1</v>
          </cell>
          <cell r="G75">
            <v>0</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EN"/>
      <sheetName val="GTH"/>
      <sheetName val="GFI"/>
      <sheetName val="GTI"/>
      <sheetName val="CYE"/>
      <sheetName val="GAD"/>
    </sheetNames>
    <sheetDataSet>
      <sheetData sheetId="0"/>
      <sheetData sheetId="1"/>
      <sheetData sheetId="2"/>
      <sheetData sheetId="3"/>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sentación"/>
      <sheetName val="Metodología"/>
      <sheetName val="Notas Riesgos"/>
      <sheetName val="Matriz explicativa"/>
      <sheetName val="Probabilidad-Impacto"/>
      <sheetName val="Datos"/>
    </sheetNames>
    <sheetDataSet>
      <sheetData sheetId="0" refreshError="1"/>
      <sheetData sheetId="1" refreshError="1"/>
      <sheetData sheetId="2" refreshError="1"/>
      <sheetData sheetId="3" refreshError="1"/>
      <sheetData sheetId="4" refreshError="1"/>
      <sheetData sheetId="5" refreshError="1">
        <row r="10">
          <cell r="H10" t="str">
            <v xml:space="preserve">Ausencia de procedimientos o documentos </v>
          </cell>
          <cell r="I10" t="str">
            <v>Fraude interno (corrupción, soborno)</v>
          </cell>
          <cell r="J10" t="str">
            <v>Daño físico de dispositivos electrónicos o digitales</v>
          </cell>
          <cell r="K10" t="str">
            <v>Catástrofes por fenómenos naturales</v>
          </cell>
          <cell r="L10" t="str">
            <v>Suplantación de identidad</v>
          </cell>
        </row>
        <row r="11">
          <cell r="H11" t="str">
            <v>Errores en la ejecución de protocolos, manuales o procedimientos</v>
          </cell>
          <cell r="I11" t="str">
            <v>Hurto de activos físicos o digitales por personal interno</v>
          </cell>
          <cell r="J11" t="str">
            <v>Caída de aplicaciones o redes</v>
          </cell>
          <cell r="K11" t="str">
            <v>Falta de mantenimiento o adecuación</v>
          </cell>
          <cell r="L11" t="str">
            <v>Vandalismo o crimen organizado</v>
          </cell>
        </row>
        <row r="12">
          <cell r="H12" t="str">
            <v>Errores en la grabación de información o autorizaciones</v>
          </cell>
          <cell r="I12" t="str">
            <v>Comportamiento anti-ético</v>
          </cell>
          <cell r="J12" t="str">
            <v>Errores en el software</v>
          </cell>
          <cell r="K12" t="str">
            <v>Daño de activos fijos</v>
          </cell>
          <cell r="L12" t="str">
            <v>Atentados o hechos de orden público</v>
          </cell>
        </row>
        <row r="13">
          <cell r="H13" t="str">
            <v>Falta de capacitación del personal que opera el proceso</v>
          </cell>
          <cell r="L13" t="str">
            <v>Cambios macroecnonómicos del país</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sheetName val="PA_SERVCIUDA"/>
      <sheetName val="Listas"/>
    </sheetNames>
    <sheetDataSet>
      <sheetData sheetId="0"/>
      <sheetData sheetId="1"/>
      <sheetData sheetId="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1230E2-9569-4E26-B3A0-CE8180A16751}">
  <dimension ref="A1:CE44"/>
  <sheetViews>
    <sheetView tabSelected="1" topLeftCell="A35" zoomScale="70" zoomScaleNormal="70" workbookViewId="0">
      <selection activeCell="BX17" sqref="BX17:BX20"/>
    </sheetView>
  </sheetViews>
  <sheetFormatPr baseColWidth="10" defaultColWidth="11.42578125" defaultRowHeight="14.45" customHeight="1" x14ac:dyDescent="0.25"/>
  <cols>
    <col min="1" max="1" width="3.28515625" style="1" bestFit="1" customWidth="1"/>
    <col min="2" max="2" width="31.42578125" style="1" bestFit="1" customWidth="1"/>
    <col min="3" max="3" width="22.7109375" style="1" customWidth="1"/>
    <col min="4" max="4" width="29" style="1" customWidth="1"/>
    <col min="5" max="5" width="16.42578125" style="1" customWidth="1"/>
    <col min="6" max="6" width="48.140625" style="1" customWidth="1"/>
    <col min="7" max="9" width="19" style="1" customWidth="1"/>
    <col min="10" max="10" width="21.7109375" style="1" customWidth="1"/>
    <col min="11" max="11" width="41.85546875" style="1" customWidth="1"/>
    <col min="12" max="12" width="71.85546875" style="1" customWidth="1"/>
    <col min="13" max="15" width="22.42578125" style="1" customWidth="1"/>
    <col min="16" max="37" width="16.42578125" style="1" customWidth="1"/>
    <col min="38" max="38" width="21.42578125" style="1" customWidth="1"/>
    <col min="39" max="39" width="37.85546875" style="1" customWidth="1"/>
    <col min="40" max="40" width="16.42578125" style="1" hidden="1" customWidth="1"/>
    <col min="41" max="41" width="15" style="1" hidden="1" customWidth="1"/>
    <col min="42" max="42" width="18.42578125" style="1" customWidth="1"/>
    <col min="43" max="43" width="18.42578125" style="1" hidden="1" customWidth="1"/>
    <col min="44" max="44" width="18.42578125" style="1" customWidth="1"/>
    <col min="45" max="45" width="27.28515625" style="1" hidden="1" customWidth="1"/>
    <col min="46" max="46" width="15.85546875" style="1" customWidth="1"/>
    <col min="47" max="47" width="71.7109375" style="1" customWidth="1"/>
    <col min="48" max="48" width="35.7109375" style="1" customWidth="1"/>
    <col min="49" max="49" width="46.42578125" style="1" customWidth="1"/>
    <col min="50" max="50" width="54.85546875" style="1" customWidth="1"/>
    <col min="51" max="51" width="26.140625" style="1" customWidth="1"/>
    <col min="52" max="52" width="19.42578125" style="1" customWidth="1"/>
    <col min="53" max="53" width="19.85546875" style="1" customWidth="1"/>
    <col min="54" max="54" width="16.140625" style="1" customWidth="1"/>
    <col min="55" max="55" width="17.140625" style="1" hidden="1" customWidth="1"/>
    <col min="56" max="57" width="13.140625" style="1" hidden="1" customWidth="1"/>
    <col min="58" max="58" width="14.85546875" style="1" customWidth="1"/>
    <col min="59" max="59" width="16.7109375" style="1" customWidth="1"/>
    <col min="60" max="63" width="14.85546875" style="1" customWidth="1"/>
    <col min="64" max="64" width="20.42578125" style="1" customWidth="1"/>
    <col min="65" max="65" width="47.7109375" style="1" customWidth="1"/>
    <col min="66" max="69" width="40.42578125" style="1" customWidth="1"/>
    <col min="70" max="70" width="6.85546875" style="1" customWidth="1"/>
    <col min="71" max="81" width="11.42578125" style="1" customWidth="1"/>
    <col min="82" max="82" width="61.7109375" style="1" customWidth="1"/>
    <col min="83" max="83" width="57.42578125" style="1" customWidth="1"/>
    <col min="84" max="16384" width="11.42578125" style="1"/>
  </cols>
  <sheetData>
    <row r="1" spans="1:83" s="344" customFormat="1" ht="14.25" x14ac:dyDescent="0.2">
      <c r="B1" s="351"/>
      <c r="C1" s="350"/>
      <c r="D1" s="350"/>
      <c r="E1" s="350"/>
      <c r="F1" s="350"/>
    </row>
    <row r="2" spans="1:83" s="344" customFormat="1" ht="14.1" customHeight="1" x14ac:dyDescent="0.2"/>
    <row r="3" spans="1:83" s="344" customFormat="1" ht="13.5" customHeight="1" x14ac:dyDescent="0.2"/>
    <row r="4" spans="1:83" s="344" customFormat="1" ht="27.75" customHeight="1" x14ac:dyDescent="0.2"/>
    <row r="5" spans="1:83" s="344" customFormat="1" ht="27.75" customHeight="1" x14ac:dyDescent="0.2">
      <c r="B5" s="347" t="s">
        <v>213</v>
      </c>
      <c r="C5" s="347"/>
      <c r="D5" s="347"/>
      <c r="E5" s="347"/>
      <c r="F5" s="347"/>
      <c r="G5" s="347"/>
      <c r="H5" s="347"/>
    </row>
    <row r="6" spans="1:83" s="344" customFormat="1" ht="27.75" customHeight="1" x14ac:dyDescent="0.2">
      <c r="B6" s="348" t="s">
        <v>212</v>
      </c>
      <c r="C6" s="349" t="s">
        <v>211</v>
      </c>
      <c r="D6" s="349"/>
      <c r="E6" s="349"/>
      <c r="F6" s="349"/>
      <c r="G6" s="349"/>
      <c r="H6" s="349"/>
    </row>
    <row r="7" spans="1:83" s="344" customFormat="1" ht="27.75" customHeight="1" x14ac:dyDescent="0.2">
      <c r="B7" s="348" t="s">
        <v>210</v>
      </c>
      <c r="C7" s="349" t="s">
        <v>209</v>
      </c>
      <c r="D7" s="349"/>
      <c r="E7" s="349"/>
      <c r="F7" s="349"/>
      <c r="G7" s="349"/>
      <c r="H7" s="349"/>
    </row>
    <row r="8" spans="1:83" s="344" customFormat="1" ht="27.75" customHeight="1" x14ac:dyDescent="0.2">
      <c r="B8" s="348" t="s">
        <v>208</v>
      </c>
      <c r="C8" s="347" t="s">
        <v>207</v>
      </c>
      <c r="D8" s="347"/>
      <c r="E8" s="347" t="s">
        <v>206</v>
      </c>
      <c r="F8" s="347"/>
      <c r="G8" s="347" t="s">
        <v>205</v>
      </c>
      <c r="H8" s="347"/>
    </row>
    <row r="9" spans="1:83" s="344" customFormat="1" ht="27.75" customHeight="1" x14ac:dyDescent="0.2">
      <c r="B9" s="346" t="s">
        <v>204</v>
      </c>
      <c r="C9" s="345" t="s">
        <v>203</v>
      </c>
      <c r="D9" s="345"/>
      <c r="E9" s="345">
        <v>1</v>
      </c>
      <c r="F9" s="345"/>
      <c r="G9" s="345" t="s">
        <v>202</v>
      </c>
      <c r="H9" s="345"/>
    </row>
    <row r="10" spans="1:83" s="335" customFormat="1" ht="15.75" thickBot="1" x14ac:dyDescent="0.25">
      <c r="B10" s="343"/>
      <c r="C10" s="341"/>
      <c r="D10" s="341"/>
      <c r="E10" s="341"/>
      <c r="AO10" s="341"/>
      <c r="AV10" s="342"/>
      <c r="BC10" s="341"/>
      <c r="BD10" s="341"/>
      <c r="BE10" s="341"/>
      <c r="BM10" s="340"/>
    </row>
    <row r="11" spans="1:83" s="335" customFormat="1" ht="64.5" thickBot="1" x14ac:dyDescent="0.25">
      <c r="A11" s="339"/>
      <c r="B11" s="338" t="s">
        <v>201</v>
      </c>
      <c r="C11" s="337"/>
      <c r="D11" s="337"/>
      <c r="E11" s="337"/>
      <c r="F11" s="337"/>
      <c r="G11" s="337"/>
      <c r="H11" s="337"/>
      <c r="I11" s="337"/>
      <c r="J11" s="337"/>
      <c r="K11" s="337"/>
      <c r="L11" s="336"/>
      <c r="BC11" s="67"/>
    </row>
    <row r="12" spans="1:83" s="333" customFormat="1" ht="15.75" thickBot="1" x14ac:dyDescent="0.3">
      <c r="G12" s="334"/>
      <c r="H12" s="334"/>
      <c r="I12" s="334"/>
      <c r="J12" s="334"/>
    </row>
    <row r="13" spans="1:83" s="293" customFormat="1" ht="56.45" customHeight="1" thickBot="1" x14ac:dyDescent="0.3">
      <c r="A13" s="332" t="s">
        <v>200</v>
      </c>
      <c r="B13" s="331"/>
      <c r="C13" s="331"/>
      <c r="D13" s="331"/>
      <c r="E13" s="331"/>
      <c r="F13" s="331"/>
      <c r="G13" s="331"/>
      <c r="H13" s="331"/>
      <c r="I13" s="331"/>
      <c r="J13" s="331"/>
      <c r="K13" s="331"/>
      <c r="L13" s="331"/>
      <c r="M13" s="331"/>
      <c r="N13" s="331"/>
      <c r="O13" s="331"/>
      <c r="P13" s="331"/>
      <c r="Q13" s="331"/>
      <c r="R13" s="331"/>
      <c r="S13" s="331"/>
      <c r="T13" s="331"/>
      <c r="U13" s="331"/>
      <c r="V13" s="331"/>
      <c r="W13" s="331"/>
      <c r="X13" s="331"/>
      <c r="Y13" s="331"/>
      <c r="Z13" s="331"/>
      <c r="AA13" s="331"/>
      <c r="AB13" s="331"/>
      <c r="AC13" s="331"/>
      <c r="AD13" s="331"/>
      <c r="AE13" s="331"/>
      <c r="AF13" s="331"/>
      <c r="AG13" s="331"/>
      <c r="AH13" s="331"/>
      <c r="AI13" s="330"/>
      <c r="AJ13" s="330"/>
      <c r="AK13" s="329"/>
      <c r="AL13" s="328" t="s">
        <v>199</v>
      </c>
      <c r="AM13" s="328"/>
      <c r="AN13" s="328"/>
      <c r="AO13" s="328"/>
      <c r="AP13" s="328"/>
      <c r="AQ13" s="328"/>
      <c r="AR13" s="328"/>
      <c r="AS13" s="328"/>
      <c r="AT13" s="328"/>
      <c r="AU13" s="327" t="s">
        <v>198</v>
      </c>
      <c r="AV13" s="326"/>
      <c r="AW13" s="326"/>
      <c r="AX13" s="326"/>
      <c r="AY13" s="326"/>
      <c r="AZ13" s="326"/>
      <c r="BA13" s="326"/>
      <c r="BB13" s="325"/>
      <c r="BC13" s="324"/>
      <c r="BD13" s="323"/>
      <c r="BE13" s="322"/>
      <c r="BF13" s="321" t="s">
        <v>197</v>
      </c>
      <c r="BG13" s="320"/>
      <c r="BH13" s="320"/>
      <c r="BI13" s="320"/>
      <c r="BJ13" s="320"/>
      <c r="BK13" s="320"/>
      <c r="BL13" s="319"/>
      <c r="BM13" s="318" t="s">
        <v>196</v>
      </c>
      <c r="BN13" s="317"/>
      <c r="BO13" s="317"/>
      <c r="BP13" s="317"/>
      <c r="BQ13" s="317"/>
      <c r="BR13" s="316" t="s">
        <v>195</v>
      </c>
      <c r="BS13" s="315"/>
      <c r="BT13" s="315"/>
      <c r="BU13" s="315"/>
      <c r="BV13" s="315"/>
      <c r="BW13" s="315"/>
      <c r="BX13" s="315"/>
      <c r="BY13" s="315"/>
      <c r="BZ13" s="315"/>
      <c r="CA13" s="315"/>
      <c r="CB13" s="315"/>
      <c r="CC13" s="315"/>
      <c r="CD13" s="315"/>
      <c r="CE13" s="314"/>
    </row>
    <row r="14" spans="1:83" s="293" customFormat="1" ht="78" customHeight="1" thickBot="1" x14ac:dyDescent="0.3">
      <c r="A14" s="313"/>
      <c r="B14" s="312"/>
      <c r="C14" s="312"/>
      <c r="D14" s="312"/>
      <c r="E14" s="312"/>
      <c r="F14" s="312"/>
      <c r="G14" s="312"/>
      <c r="H14" s="312"/>
      <c r="I14" s="312"/>
      <c r="J14" s="312"/>
      <c r="K14" s="312"/>
      <c r="L14" s="312"/>
      <c r="M14" s="311" t="s">
        <v>194</v>
      </c>
      <c r="N14" s="311"/>
      <c r="O14" s="311"/>
      <c r="P14" s="310" t="s">
        <v>193</v>
      </c>
      <c r="Q14" s="310"/>
      <c r="R14" s="310"/>
      <c r="S14" s="310"/>
      <c r="T14" s="310"/>
      <c r="U14" s="310"/>
      <c r="V14" s="310"/>
      <c r="W14" s="310"/>
      <c r="X14" s="310"/>
      <c r="Y14" s="310"/>
      <c r="Z14" s="310"/>
      <c r="AA14" s="310"/>
      <c r="AB14" s="310"/>
      <c r="AC14" s="310"/>
      <c r="AD14" s="310"/>
      <c r="AE14" s="310"/>
      <c r="AF14" s="310"/>
      <c r="AG14" s="310"/>
      <c r="AH14" s="310"/>
      <c r="AI14" s="310"/>
      <c r="AJ14" s="310"/>
      <c r="AK14" s="309"/>
      <c r="AL14" s="307"/>
      <c r="AM14" s="307"/>
      <c r="AN14" s="307"/>
      <c r="AO14" s="307"/>
      <c r="AP14" s="307"/>
      <c r="AQ14" s="308"/>
      <c r="AR14" s="308"/>
      <c r="AS14" s="307"/>
      <c r="AT14" s="307"/>
      <c r="AU14" s="306"/>
      <c r="AV14" s="305"/>
      <c r="AW14" s="305"/>
      <c r="AX14" s="305"/>
      <c r="AY14" s="305"/>
      <c r="AZ14" s="305"/>
      <c r="BA14" s="305"/>
      <c r="BB14" s="304"/>
      <c r="BC14" s="303"/>
      <c r="BD14" s="302"/>
      <c r="BE14" s="301"/>
      <c r="BF14" s="300"/>
      <c r="BG14" s="299"/>
      <c r="BH14" s="299"/>
      <c r="BI14" s="299"/>
      <c r="BJ14" s="299"/>
      <c r="BK14" s="299"/>
      <c r="BL14" s="298"/>
      <c r="BM14" s="297"/>
      <c r="BN14" s="296"/>
      <c r="BO14" s="296"/>
      <c r="BP14" s="296"/>
      <c r="BQ14" s="296"/>
      <c r="BR14" s="295" t="s">
        <v>192</v>
      </c>
      <c r="BS14" s="294"/>
      <c r="BT14" s="294"/>
      <c r="BU14" s="294" t="s">
        <v>191</v>
      </c>
      <c r="BV14" s="294"/>
      <c r="BW14" s="294"/>
      <c r="BX14" s="294" t="s">
        <v>190</v>
      </c>
      <c r="BY14" s="294"/>
      <c r="BZ14" s="294" t="s">
        <v>189</v>
      </c>
      <c r="CA14" s="294"/>
      <c r="CB14" s="294" t="s">
        <v>188</v>
      </c>
      <c r="CC14" s="294"/>
      <c r="CD14" s="250" t="s">
        <v>187</v>
      </c>
      <c r="CE14" s="249" t="s">
        <v>186</v>
      </c>
    </row>
    <row r="15" spans="1:83" s="248" customFormat="1" ht="93.6" customHeight="1" x14ac:dyDescent="0.2">
      <c r="A15" s="292" t="s">
        <v>185</v>
      </c>
      <c r="B15" s="291" t="s">
        <v>184</v>
      </c>
      <c r="C15" s="291" t="s">
        <v>183</v>
      </c>
      <c r="D15" s="291" t="s">
        <v>182</v>
      </c>
      <c r="E15" s="291" t="s">
        <v>181</v>
      </c>
      <c r="F15" s="291" t="s">
        <v>180</v>
      </c>
      <c r="G15" s="291" t="s">
        <v>179</v>
      </c>
      <c r="H15" s="291" t="s">
        <v>178</v>
      </c>
      <c r="I15" s="291" t="s">
        <v>177</v>
      </c>
      <c r="J15" s="291" t="s">
        <v>176</v>
      </c>
      <c r="K15" s="291" t="s">
        <v>175</v>
      </c>
      <c r="L15" s="291" t="s">
        <v>174</v>
      </c>
      <c r="M15" s="272" t="s">
        <v>173</v>
      </c>
      <c r="N15" s="271" t="s">
        <v>172</v>
      </c>
      <c r="O15" s="271" t="s">
        <v>171</v>
      </c>
      <c r="P15" s="270" t="s">
        <v>170</v>
      </c>
      <c r="Q15" s="270" t="s">
        <v>169</v>
      </c>
      <c r="R15" s="270" t="s">
        <v>168</v>
      </c>
      <c r="S15" s="270" t="s">
        <v>167</v>
      </c>
      <c r="T15" s="270" t="s">
        <v>166</v>
      </c>
      <c r="U15" s="270" t="s">
        <v>165</v>
      </c>
      <c r="V15" s="270" t="s">
        <v>164</v>
      </c>
      <c r="W15" s="270" t="s">
        <v>163</v>
      </c>
      <c r="X15" s="270" t="s">
        <v>162</v>
      </c>
      <c r="Y15" s="270" t="s">
        <v>161</v>
      </c>
      <c r="Z15" s="270" t="s">
        <v>160</v>
      </c>
      <c r="AA15" s="270" t="s">
        <v>159</v>
      </c>
      <c r="AB15" s="270" t="s">
        <v>158</v>
      </c>
      <c r="AC15" s="270" t="s">
        <v>157</v>
      </c>
      <c r="AD15" s="270" t="s">
        <v>156</v>
      </c>
      <c r="AE15" s="270" t="s">
        <v>155</v>
      </c>
      <c r="AF15" s="270" t="s">
        <v>154</v>
      </c>
      <c r="AG15" s="270" t="s">
        <v>153</v>
      </c>
      <c r="AH15" s="270" t="s">
        <v>152</v>
      </c>
      <c r="AI15" s="290" t="s">
        <v>151</v>
      </c>
      <c r="AJ15" s="289"/>
      <c r="AK15" s="288"/>
      <c r="AL15" s="287" t="s">
        <v>150</v>
      </c>
      <c r="AM15" s="279" t="s">
        <v>149</v>
      </c>
      <c r="AN15" s="279" t="s">
        <v>148</v>
      </c>
      <c r="AO15" s="286" t="s">
        <v>134</v>
      </c>
      <c r="AP15" s="286"/>
      <c r="AQ15" s="286" t="s">
        <v>133</v>
      </c>
      <c r="AR15" s="286"/>
      <c r="AS15" s="279" t="s">
        <v>147</v>
      </c>
      <c r="AT15" s="285" t="s">
        <v>146</v>
      </c>
      <c r="AU15" s="284" t="s">
        <v>145</v>
      </c>
      <c r="AV15" s="283" t="s">
        <v>144</v>
      </c>
      <c r="AW15" s="283" t="s">
        <v>143</v>
      </c>
      <c r="AX15" s="283" t="s">
        <v>142</v>
      </c>
      <c r="AY15" s="283" t="s">
        <v>141</v>
      </c>
      <c r="AZ15" s="283" t="s">
        <v>140</v>
      </c>
      <c r="BA15" s="283" t="s">
        <v>139</v>
      </c>
      <c r="BB15" s="282" t="s">
        <v>138</v>
      </c>
      <c r="BC15" s="263" t="s">
        <v>137</v>
      </c>
      <c r="BD15" s="262" t="s">
        <v>136</v>
      </c>
      <c r="BE15" s="261" t="s">
        <v>135</v>
      </c>
      <c r="BF15" s="281" t="s">
        <v>134</v>
      </c>
      <c r="BG15" s="280"/>
      <c r="BH15" s="280" t="s">
        <v>133</v>
      </c>
      <c r="BI15" s="280"/>
      <c r="BJ15" s="279" t="s">
        <v>132</v>
      </c>
      <c r="BK15" s="279" t="s">
        <v>131</v>
      </c>
      <c r="BL15" s="278" t="s">
        <v>130</v>
      </c>
      <c r="BM15" s="277" t="s">
        <v>129</v>
      </c>
      <c r="BN15" s="276" t="s">
        <v>128</v>
      </c>
      <c r="BO15" s="276" t="s">
        <v>127</v>
      </c>
      <c r="BP15" s="276" t="s">
        <v>126</v>
      </c>
      <c r="BQ15" s="275" t="s">
        <v>125</v>
      </c>
      <c r="BR15" s="252" t="s">
        <v>124</v>
      </c>
      <c r="BS15" s="250" t="s">
        <v>9</v>
      </c>
      <c r="BT15" s="250" t="s">
        <v>123</v>
      </c>
      <c r="BU15" s="251" t="s">
        <v>124</v>
      </c>
      <c r="BV15" s="250" t="s">
        <v>9</v>
      </c>
      <c r="BW15" s="250" t="s">
        <v>123</v>
      </c>
      <c r="BX15" s="250" t="s">
        <v>9</v>
      </c>
      <c r="BY15" s="250" t="s">
        <v>123</v>
      </c>
      <c r="BZ15" s="250" t="s">
        <v>9</v>
      </c>
      <c r="CA15" s="250" t="s">
        <v>123</v>
      </c>
      <c r="CB15" s="250" t="s">
        <v>9</v>
      </c>
      <c r="CC15" s="250" t="s">
        <v>123</v>
      </c>
      <c r="CD15" s="250"/>
      <c r="CE15" s="249"/>
    </row>
    <row r="16" spans="1:83" s="248" customFormat="1" ht="12.95" customHeight="1" thickBot="1" x14ac:dyDescent="0.25">
      <c r="A16" s="274"/>
      <c r="B16" s="273"/>
      <c r="C16" s="273"/>
      <c r="D16" s="273"/>
      <c r="E16" s="273"/>
      <c r="F16" s="273"/>
      <c r="G16" s="273"/>
      <c r="H16" s="273"/>
      <c r="I16" s="273"/>
      <c r="J16" s="273"/>
      <c r="K16" s="273"/>
      <c r="L16" s="273"/>
      <c r="M16" s="272"/>
      <c r="N16" s="271"/>
      <c r="O16" s="271"/>
      <c r="P16" s="270"/>
      <c r="Q16" s="270"/>
      <c r="R16" s="270"/>
      <c r="S16" s="270"/>
      <c r="T16" s="270"/>
      <c r="U16" s="270"/>
      <c r="V16" s="270"/>
      <c r="W16" s="270"/>
      <c r="X16" s="270"/>
      <c r="Y16" s="270"/>
      <c r="Z16" s="270"/>
      <c r="AA16" s="270"/>
      <c r="AB16" s="270"/>
      <c r="AC16" s="270"/>
      <c r="AD16" s="270"/>
      <c r="AE16" s="270"/>
      <c r="AF16" s="270"/>
      <c r="AG16" s="270"/>
      <c r="AH16" s="270"/>
      <c r="AI16" s="270"/>
      <c r="AJ16" s="270"/>
      <c r="AK16" s="269"/>
      <c r="AL16" s="268"/>
      <c r="AM16" s="257"/>
      <c r="AN16" s="257"/>
      <c r="AO16" s="267"/>
      <c r="AP16" s="268"/>
      <c r="AQ16" s="267"/>
      <c r="AR16" s="268"/>
      <c r="AS16" s="257"/>
      <c r="AT16" s="267"/>
      <c r="AU16" s="266"/>
      <c r="AV16" s="265"/>
      <c r="AW16" s="265"/>
      <c r="AX16" s="265"/>
      <c r="AY16" s="265"/>
      <c r="AZ16" s="265"/>
      <c r="BA16" s="265"/>
      <c r="BB16" s="264"/>
      <c r="BC16" s="263"/>
      <c r="BD16" s="262"/>
      <c r="BE16" s="261"/>
      <c r="BF16" s="260"/>
      <c r="BG16" s="258"/>
      <c r="BH16" s="259"/>
      <c r="BI16" s="258"/>
      <c r="BJ16" s="257"/>
      <c r="BK16" s="257"/>
      <c r="BL16" s="256"/>
      <c r="BM16" s="255"/>
      <c r="BN16" s="254"/>
      <c r="BO16" s="254"/>
      <c r="BP16" s="254"/>
      <c r="BQ16" s="253"/>
      <c r="BR16" s="252"/>
      <c r="BS16" s="250"/>
      <c r="BT16" s="250"/>
      <c r="BU16" s="251"/>
      <c r="BV16" s="250"/>
      <c r="BW16" s="250"/>
      <c r="BX16" s="250"/>
      <c r="BY16" s="250"/>
      <c r="BZ16" s="250"/>
      <c r="CA16" s="250"/>
      <c r="CB16" s="250"/>
      <c r="CC16" s="250"/>
      <c r="CD16" s="250"/>
      <c r="CE16" s="249"/>
    </row>
    <row r="17" spans="1:83" ht="94.5" customHeight="1" x14ac:dyDescent="0.25">
      <c r="A17" s="83">
        <v>1</v>
      </c>
      <c r="B17" s="63" t="s">
        <v>122</v>
      </c>
      <c r="C17" s="63" t="s">
        <v>121</v>
      </c>
      <c r="D17" s="81" t="s">
        <v>120</v>
      </c>
      <c r="E17" s="63" t="s">
        <v>23</v>
      </c>
      <c r="F17" s="79" t="s">
        <v>22</v>
      </c>
      <c r="G17" s="79" t="s">
        <v>58</v>
      </c>
      <c r="H17" s="98" t="s">
        <v>119</v>
      </c>
      <c r="I17" s="98" t="s">
        <v>118</v>
      </c>
      <c r="J17" s="98" t="s">
        <v>117</v>
      </c>
      <c r="K17" s="80" t="str">
        <f>CONCATENATE(H17," ",I17," ",J17)</f>
        <v>Posibilidad de recibir o solicitar cualquier dádiva o beneficio a nombre propio por omitir requerimientos formulados desde la CGN debido a intereses  de la entidad contable pública y su reporte de la Información requerida por los analistas</v>
      </c>
      <c r="L17" s="79" t="s">
        <v>17</v>
      </c>
      <c r="M17" s="79"/>
      <c r="N17" s="79"/>
      <c r="O17" s="79"/>
      <c r="P17" s="79" t="s">
        <v>15</v>
      </c>
      <c r="Q17" s="79" t="s">
        <v>15</v>
      </c>
      <c r="R17" s="79" t="s">
        <v>15</v>
      </c>
      <c r="S17" s="79" t="s">
        <v>15</v>
      </c>
      <c r="T17" s="79" t="s">
        <v>16</v>
      </c>
      <c r="U17" s="79" t="s">
        <v>15</v>
      </c>
      <c r="V17" s="79" t="s">
        <v>15</v>
      </c>
      <c r="W17" s="79" t="s">
        <v>15</v>
      </c>
      <c r="X17" s="79" t="s">
        <v>15</v>
      </c>
      <c r="Y17" s="79" t="s">
        <v>15</v>
      </c>
      <c r="Z17" s="79" t="s">
        <v>16</v>
      </c>
      <c r="AA17" s="79" t="s">
        <v>16</v>
      </c>
      <c r="AB17" s="79" t="s">
        <v>15</v>
      </c>
      <c r="AC17" s="79" t="s">
        <v>15</v>
      </c>
      <c r="AD17" s="79" t="s">
        <v>15</v>
      </c>
      <c r="AE17" s="79" t="s">
        <v>15</v>
      </c>
      <c r="AF17" s="79" t="s">
        <v>15</v>
      </c>
      <c r="AG17" s="79" t="s">
        <v>15</v>
      </c>
      <c r="AH17" s="79" t="s">
        <v>15</v>
      </c>
      <c r="AI17" s="75">
        <f>COUNTIF(P17:AH20,"Si")</f>
        <v>3</v>
      </c>
      <c r="AJ17" s="78">
        <f>IF((COUNTIF(O17:AH20,"Si"))&lt;=0,0,(IF((COUNTIF(O17:AH20,"Si"))&lt;=5,3,(IF(COUNTIF(O17:AH20,"Si")&lt;=11,4,5)))))</f>
        <v>3</v>
      </c>
      <c r="AK17" s="77" t="str">
        <f>IF((COUNTIF(O17:AH20,"Si"))&lt;=0,0,(IF((COUNTIF(O17:AH20,"Si"))&lt;=5,"MODERADO",(IF(COUNTIF(O17:AH20,"Si")&lt;=11,"ALTO","EXTREMO")))))</f>
        <v>MODERADO</v>
      </c>
      <c r="AL17" s="76"/>
      <c r="AM17" s="75" t="s">
        <v>14</v>
      </c>
      <c r="AN17" s="75">
        <f>IF(AM17="Rara vez",1,(IF(AM17="Improbable",2,(IF(AM17="Posible",3,IF(AM17="Probable",4,IF(AM17="Seguro",5,"Revisar")))))))</f>
        <v>1</v>
      </c>
      <c r="AO17" s="66">
        <f>IF(E17="Corrupción",AN17,IF(AL17&lt;=2,1,IF(AL17&lt;=24,2,IF(AL17&lt;=500,3,IF(AL17&lt;=5000,4,IF(AL17&gt;5000,5,"Revisar"))))))</f>
        <v>1</v>
      </c>
      <c r="AP17" s="66" t="str">
        <f>IF(E17="Corrupción",(IF(AO17=1,"Rara Vez",IF(AO17=2,"Improbable",IF(AO17=3,"Posible",IF(AO17=4,"Probable",IF(AO17=5,"Seguro","Revisar")))))),IF(AO17=1,"Muy Baja",IF(AO17=2,"Baja",IF(AO17=3,"Media",IF(AO17=4,"Alta","Muy Alta")))))</f>
        <v>Rara Vez</v>
      </c>
      <c r="AQ17" s="66">
        <f>IF(E17="Corrupción",AJ17,(ROUND(((VLOOKUP(M17,[1]Datos!$B$25:$C$29,2,FALSE)*[1]Datos!$B$32)+(VLOOKUP(N17,[1]Datos!$B$25:$C$29,2,FALSE)*[1]Datos!$C$32)+(VLOOKUP(O17,[1]Datos!$B$25:$C$29,2,FALSE)*[1]Datos!$D$32))*5,0)))</f>
        <v>3</v>
      </c>
      <c r="AR17" s="97" t="str">
        <f>IF(AQ17=1,"Insignificante",IF(AQ17=2,"Menor",IF(AQ17=3,"Moderado",IF(AQ17=4,"Mayor","Catastrófico"))))</f>
        <v>Moderado</v>
      </c>
      <c r="AS17" s="96">
        <f>_xlfn.NUMBERVALUE(CONCATENATE(AO17,AQ17),"##")</f>
        <v>13</v>
      </c>
      <c r="AT17" s="73" t="str">
        <f>VLOOKUP(AS17,[1]Datos!$I$37:$J$61,2,FALSE)</f>
        <v>MODERADO</v>
      </c>
      <c r="AU17" s="72" t="s">
        <v>116</v>
      </c>
      <c r="AV17" s="71" t="s">
        <v>115</v>
      </c>
      <c r="AW17" s="71" t="s">
        <v>114</v>
      </c>
      <c r="AX17" s="70" t="s">
        <v>68</v>
      </c>
      <c r="AY17" s="70" t="s">
        <v>10</v>
      </c>
      <c r="AZ17" s="70" t="s">
        <v>9</v>
      </c>
      <c r="BA17" s="70" t="s">
        <v>67</v>
      </c>
      <c r="BB17" s="69" t="s">
        <v>7</v>
      </c>
      <c r="BC17" s="68">
        <f>IF(AX17=[1]Datos!$C$63,[1]Datos!$C$73,IF(AX17=[1]Datos!$C$64,[1]Datos!$C$74,IF(AX17=[1]Datos!$C$65,[1]Datos!$C$75,"Revisar")))+IF(AY17=[1]Datos!$D$63,[1]Datos!$D$73,IF(AY17=[1]Datos!$D$64,[1]Datos!$D$74,"Revisar"))+IF(AZ17=[1]Datos!$E$63,[1]Datos!$E$73,IF(AZ17=[1]Datos!$E$64,[1]Datos!$E$74,"Revisar"))+IF(BB17=[1]Datos!$G$63,[1]Datos!$G$73,IF(BB17=[1]Datos!$G$64,[1]Datos!$G$74,IF(BB17=[1]Datos!$G$65,[1]Datos!$G$75,"Revisar")))</f>
        <v>0.54999999999999993</v>
      </c>
      <c r="BD17" s="67">
        <f>IF(AX17=[1]Datos!$C$65,BC17,0)</f>
        <v>0</v>
      </c>
      <c r="BE17" s="67">
        <f>IF(OR(AX17=[1]Datos!$C$63,AX17=[1]Datos!$C$64),BC17,0)</f>
        <v>0.54999999999999993</v>
      </c>
      <c r="BF17" s="95">
        <f>IF(ROUND(AO17-SUM(BE17:BE20),0)&lt;=0,1,ROUND(AO17-SUM(BE17:BE20),0))</f>
        <v>1</v>
      </c>
      <c r="BG17" s="66" t="str">
        <f>IF(E17="Corrupción",(IF(BF17=1,"Rara Vez",IF(BF17=2,"Improbable",IF(BF17=3,"Posible",IF(BF17=4,"Probable","Seguro"))))),IF(BF17=1,"Muy Baja",IF(BF17=2,"Baja",IF(BF17=3,"Media",IF(BF17=4,"Alta","Muy Alta")))))</f>
        <v>Rara Vez</v>
      </c>
      <c r="BH17" s="95">
        <f>ROUND(AQ17-SUM(BD17:BD20),0)</f>
        <v>3</v>
      </c>
      <c r="BI17" s="95" t="str">
        <f>IF(BH17=1,"Insignificante",IF(BH17=2,"Menor",IF(BH17=3,"Moderado",IF(BH17=4,"Mayor","Catastrófico"))))</f>
        <v>Moderado</v>
      </c>
      <c r="BJ17" s="94">
        <f>_xlfn.NUMBERVALUE(CONCATENATE(BF17,BH17),"##")</f>
        <v>13</v>
      </c>
      <c r="BK17" s="93" t="str">
        <f>+VLOOKUP(BJ17,[1]Datos!$I$37:$J$65,2,FALSE)</f>
        <v>MODERADO</v>
      </c>
      <c r="BL17" s="92" t="s">
        <v>6</v>
      </c>
      <c r="BM17" s="62" t="s">
        <v>113</v>
      </c>
      <c r="BN17" s="62" t="s">
        <v>112</v>
      </c>
      <c r="BO17" s="61">
        <v>45870</v>
      </c>
      <c r="BP17" s="61">
        <v>46006</v>
      </c>
      <c r="BQ17" s="60" t="s">
        <v>111</v>
      </c>
      <c r="BR17" s="33"/>
      <c r="BS17" s="32" t="s">
        <v>2</v>
      </c>
      <c r="BT17" s="32"/>
      <c r="BU17" s="32"/>
      <c r="BV17" s="32"/>
      <c r="BW17" s="32" t="s">
        <v>2</v>
      </c>
      <c r="BX17" s="32" t="s">
        <v>2</v>
      </c>
      <c r="BY17" s="32"/>
      <c r="BZ17" s="32" t="s">
        <v>2</v>
      </c>
      <c r="CA17" s="32"/>
      <c r="CB17" s="32" t="s">
        <v>2</v>
      </c>
      <c r="CC17" s="32"/>
      <c r="CD17" s="59" t="s">
        <v>110</v>
      </c>
      <c r="CE17" s="58" t="s">
        <v>109</v>
      </c>
    </row>
    <row r="18" spans="1:83" ht="85.5" customHeight="1" x14ac:dyDescent="0.25">
      <c r="A18" s="57"/>
      <c r="B18" s="37"/>
      <c r="C18" s="37"/>
      <c r="D18" s="55"/>
      <c r="E18" s="37"/>
      <c r="F18" s="53"/>
      <c r="G18" s="53"/>
      <c r="H18" s="91"/>
      <c r="I18" s="91"/>
      <c r="J18" s="91"/>
      <c r="K18" s="54"/>
      <c r="L18" s="53"/>
      <c r="M18" s="53"/>
      <c r="N18" s="53"/>
      <c r="O18" s="53"/>
      <c r="P18" s="53"/>
      <c r="Q18" s="53"/>
      <c r="R18" s="53"/>
      <c r="S18" s="53"/>
      <c r="T18" s="53"/>
      <c r="U18" s="53"/>
      <c r="V18" s="53"/>
      <c r="W18" s="53"/>
      <c r="X18" s="53"/>
      <c r="Y18" s="53"/>
      <c r="Z18" s="53"/>
      <c r="AA18" s="53"/>
      <c r="AB18" s="53"/>
      <c r="AC18" s="53"/>
      <c r="AD18" s="53"/>
      <c r="AE18" s="53"/>
      <c r="AF18" s="53"/>
      <c r="AG18" s="53"/>
      <c r="AH18" s="53"/>
      <c r="AI18" s="49"/>
      <c r="AJ18" s="52"/>
      <c r="AK18" s="51"/>
      <c r="AL18" s="50"/>
      <c r="AM18" s="49"/>
      <c r="AN18" s="49"/>
      <c r="AO18" s="40"/>
      <c r="AP18" s="40"/>
      <c r="AQ18" s="40"/>
      <c r="AR18" s="90"/>
      <c r="AS18" s="89"/>
      <c r="AT18" s="47"/>
      <c r="AU18" s="46"/>
      <c r="AV18" s="45"/>
      <c r="AW18" s="45"/>
      <c r="AX18" s="44"/>
      <c r="AY18" s="44"/>
      <c r="AZ18" s="44"/>
      <c r="BA18" s="44"/>
      <c r="BB18" s="43"/>
      <c r="BC18" s="42" t="e">
        <f>IF(AX18=[1]Datos!$C$63,[1]Datos!$C$73,IF(AX18=[1]Datos!$C$64,[1]Datos!$C$74,IF(AX18=[1]Datos!$C$65,[1]Datos!$C$75,"Revisar")))+IF(AY18=[1]Datos!$D$63,[1]Datos!$D$73,IF(AY18=[1]Datos!$D$64,[1]Datos!$D$74,"Revisar"))+IF(AZ18=[1]Datos!$E$63,[1]Datos!$E$73,IF(AZ18=[1]Datos!$E$64,[1]Datos!$E$74,"Revisar"))+IF(BB18=[1]Datos!$G$63,[1]Datos!$G$73,IF(BB18=[1]Datos!$G$64,[1]Datos!$G$74,IF(BB18=[1]Datos!$G$65,[1]Datos!$G$75,"Revisar")))</f>
        <v>#VALUE!</v>
      </c>
      <c r="BD18" s="41">
        <f>IF(AX18=[1]Datos!$C$65,BC18,0)</f>
        <v>0</v>
      </c>
      <c r="BE18" s="41">
        <f>IF(OR(AX18=[1]Datos!$C$63,AX18=[1]Datos!$C$64),BC18,0)</f>
        <v>0</v>
      </c>
      <c r="BF18" s="40"/>
      <c r="BG18" s="40"/>
      <c r="BH18" s="40"/>
      <c r="BI18" s="40"/>
      <c r="BJ18" s="39"/>
      <c r="BK18" s="38"/>
      <c r="BL18" s="37"/>
      <c r="BM18" s="36"/>
      <c r="BN18" s="36"/>
      <c r="BO18" s="35"/>
      <c r="BP18" s="35"/>
      <c r="BQ18" s="34"/>
      <c r="BR18" s="33"/>
      <c r="BS18" s="32"/>
      <c r="BT18" s="32"/>
      <c r="BU18" s="32"/>
      <c r="BV18" s="32"/>
      <c r="BW18" s="32"/>
      <c r="BX18" s="32"/>
      <c r="BY18" s="32"/>
      <c r="BZ18" s="32"/>
      <c r="CA18" s="32"/>
      <c r="CB18" s="32"/>
      <c r="CC18" s="32"/>
      <c r="CD18" s="31"/>
      <c r="CE18" s="30"/>
    </row>
    <row r="19" spans="1:83" ht="47.25" customHeight="1" x14ac:dyDescent="0.25">
      <c r="A19" s="57"/>
      <c r="B19" s="37"/>
      <c r="C19" s="37"/>
      <c r="D19" s="55"/>
      <c r="E19" s="37"/>
      <c r="F19" s="53"/>
      <c r="G19" s="53"/>
      <c r="H19" s="91"/>
      <c r="I19" s="91"/>
      <c r="J19" s="91"/>
      <c r="K19" s="54"/>
      <c r="L19" s="53"/>
      <c r="M19" s="53"/>
      <c r="N19" s="53"/>
      <c r="O19" s="53"/>
      <c r="P19" s="53"/>
      <c r="Q19" s="53"/>
      <c r="R19" s="53"/>
      <c r="S19" s="53"/>
      <c r="T19" s="53"/>
      <c r="U19" s="53"/>
      <c r="V19" s="53"/>
      <c r="W19" s="53"/>
      <c r="X19" s="53"/>
      <c r="Y19" s="53"/>
      <c r="Z19" s="53"/>
      <c r="AA19" s="53"/>
      <c r="AB19" s="53"/>
      <c r="AC19" s="53"/>
      <c r="AD19" s="53"/>
      <c r="AE19" s="53"/>
      <c r="AF19" s="53"/>
      <c r="AG19" s="53"/>
      <c r="AH19" s="53"/>
      <c r="AI19" s="49"/>
      <c r="AJ19" s="52"/>
      <c r="AK19" s="51"/>
      <c r="AL19" s="50"/>
      <c r="AM19" s="49"/>
      <c r="AN19" s="49"/>
      <c r="AO19" s="40"/>
      <c r="AP19" s="40"/>
      <c r="AQ19" s="40"/>
      <c r="AR19" s="90"/>
      <c r="AS19" s="89"/>
      <c r="AT19" s="47"/>
      <c r="AU19" s="46"/>
      <c r="AV19" s="45"/>
      <c r="AW19" s="45"/>
      <c r="AX19" s="44"/>
      <c r="AY19" s="44"/>
      <c r="AZ19" s="44"/>
      <c r="BA19" s="44"/>
      <c r="BB19" s="43"/>
      <c r="BC19" s="42" t="e">
        <f>IF(AX19=[1]Datos!$C$63,[1]Datos!$C$73,IF(AX19=[1]Datos!$C$64,[1]Datos!$C$74,IF(AX19=[1]Datos!$C$65,[1]Datos!$C$75,"Revisar")))+IF(AY19=[1]Datos!$D$63,[1]Datos!$D$73,IF(AY19=[1]Datos!$D$64,[1]Datos!$D$74,"Revisar"))+IF(AZ19=[1]Datos!$E$63,[1]Datos!$E$73,IF(AZ19=[1]Datos!$E$64,[1]Datos!$E$74,"Revisar"))+IF(BB19=[1]Datos!$G$63,[1]Datos!$G$73,IF(BB19=[1]Datos!$G$64,[1]Datos!$G$74,IF(BB19=[1]Datos!$G$65,[1]Datos!$G$75,"Revisar")))</f>
        <v>#VALUE!</v>
      </c>
      <c r="BD19" s="41">
        <f>IF(AX19=[1]Datos!$C$65,BC19,0)</f>
        <v>0</v>
      </c>
      <c r="BE19" s="41">
        <f>IF(OR(AX19=[1]Datos!$C$63,AX19=[1]Datos!$C$64),BC19,0)</f>
        <v>0</v>
      </c>
      <c r="BF19" s="40"/>
      <c r="BG19" s="40"/>
      <c r="BH19" s="40"/>
      <c r="BI19" s="40"/>
      <c r="BJ19" s="39"/>
      <c r="BK19" s="38"/>
      <c r="BL19" s="37"/>
      <c r="BM19" s="36"/>
      <c r="BN19" s="36"/>
      <c r="BO19" s="35"/>
      <c r="BP19" s="35"/>
      <c r="BQ19" s="34"/>
      <c r="BR19" s="33"/>
      <c r="BS19" s="32"/>
      <c r="BT19" s="32"/>
      <c r="BU19" s="32"/>
      <c r="BV19" s="32"/>
      <c r="BW19" s="32"/>
      <c r="BX19" s="32"/>
      <c r="BY19" s="32"/>
      <c r="BZ19" s="32"/>
      <c r="CA19" s="32"/>
      <c r="CB19" s="32"/>
      <c r="CC19" s="32"/>
      <c r="CD19" s="31"/>
      <c r="CE19" s="30"/>
    </row>
    <row r="20" spans="1:83" ht="336" customHeight="1" thickBot="1" x14ac:dyDescent="0.3">
      <c r="A20" s="246"/>
      <c r="B20" s="9"/>
      <c r="C20" s="231"/>
      <c r="D20" s="244"/>
      <c r="E20" s="231"/>
      <c r="F20" s="242"/>
      <c r="G20" s="242"/>
      <c r="H20" s="91"/>
      <c r="I20" s="91"/>
      <c r="J20" s="91"/>
      <c r="K20" s="26"/>
      <c r="L20" s="242"/>
      <c r="M20" s="242"/>
      <c r="N20" s="242"/>
      <c r="O20" s="242"/>
      <c r="P20" s="242"/>
      <c r="Q20" s="242"/>
      <c r="R20" s="242"/>
      <c r="S20" s="242"/>
      <c r="T20" s="242"/>
      <c r="U20" s="242"/>
      <c r="V20" s="242"/>
      <c r="W20" s="242"/>
      <c r="X20" s="242"/>
      <c r="Y20" s="242"/>
      <c r="Z20" s="242"/>
      <c r="AA20" s="242"/>
      <c r="AB20" s="242"/>
      <c r="AC20" s="242"/>
      <c r="AD20" s="242"/>
      <c r="AE20" s="242"/>
      <c r="AF20" s="242"/>
      <c r="AG20" s="242"/>
      <c r="AH20" s="242"/>
      <c r="AI20" s="238"/>
      <c r="AJ20" s="241"/>
      <c r="AK20" s="240"/>
      <c r="AL20" s="239"/>
      <c r="AM20" s="238"/>
      <c r="AN20" s="238"/>
      <c r="AO20" s="234"/>
      <c r="AP20" s="234"/>
      <c r="AQ20" s="234"/>
      <c r="AR20" s="90"/>
      <c r="AS20" s="89"/>
      <c r="AT20" s="237"/>
      <c r="AU20" s="46"/>
      <c r="AV20" s="45"/>
      <c r="AW20" s="45"/>
      <c r="AX20" s="44"/>
      <c r="AY20" s="44"/>
      <c r="AZ20" s="44"/>
      <c r="BA20" s="44"/>
      <c r="BB20" s="43"/>
      <c r="BC20" s="236" t="e">
        <f>IF(AX20=[1]Datos!$C$63,[1]Datos!$C$73,IF(AX20=[1]Datos!$C$64,[1]Datos!$C$74,IF(AX20=[1]Datos!$C$65,[1]Datos!$C$75,"Revisar")))+IF(AY20=[1]Datos!$D$63,[1]Datos!$D$73,IF(AY20=[1]Datos!$D$64,[1]Datos!$D$74,"Revisar"))+IF(AZ20=[1]Datos!$E$63,[1]Datos!$E$73,IF(AZ20=[1]Datos!$E$64,[1]Datos!$E$74,"Revisar"))+IF(BB20=[1]Datos!$G$63,[1]Datos!$G$73,IF(BB20=[1]Datos!$G$64,[1]Datos!$G$74,IF(BB20=[1]Datos!$G$65,[1]Datos!$G$75,"Revisar")))</f>
        <v>#VALUE!</v>
      </c>
      <c r="BD20" s="235">
        <f>IF(AX20=[1]Datos!$C$65,BC20,0)</f>
        <v>0</v>
      </c>
      <c r="BE20" s="235">
        <f>IF(OR(AX20=[1]Datos!$C$63,AX20=[1]Datos!$C$64),BC20,0)</f>
        <v>0</v>
      </c>
      <c r="BF20" s="234"/>
      <c r="BG20" s="234"/>
      <c r="BH20" s="234"/>
      <c r="BI20" s="234"/>
      <c r="BJ20" s="233"/>
      <c r="BK20" s="232"/>
      <c r="BL20" s="231"/>
      <c r="BM20" s="36"/>
      <c r="BN20" s="36"/>
      <c r="BO20" s="35"/>
      <c r="BP20" s="35"/>
      <c r="BQ20" s="6"/>
      <c r="BR20" s="33"/>
      <c r="BS20" s="32"/>
      <c r="BT20" s="32"/>
      <c r="BU20" s="32"/>
      <c r="BV20" s="32"/>
      <c r="BW20" s="32"/>
      <c r="BX20" s="32"/>
      <c r="BY20" s="32"/>
      <c r="BZ20" s="32"/>
      <c r="CA20" s="32"/>
      <c r="CB20" s="32"/>
      <c r="CC20" s="32"/>
      <c r="CD20" s="85"/>
      <c r="CE20" s="84"/>
    </row>
    <row r="21" spans="1:83" ht="81.75" customHeight="1" x14ac:dyDescent="0.25">
      <c r="A21" s="83">
        <v>2</v>
      </c>
      <c r="B21" s="82" t="s">
        <v>108</v>
      </c>
      <c r="C21" s="63" t="s">
        <v>107</v>
      </c>
      <c r="D21" s="81" t="s">
        <v>106</v>
      </c>
      <c r="E21" s="63" t="s">
        <v>23</v>
      </c>
      <c r="F21" s="79" t="s">
        <v>22</v>
      </c>
      <c r="G21" s="79" t="s">
        <v>58</v>
      </c>
      <c r="H21" s="98" t="s">
        <v>105</v>
      </c>
      <c r="I21" s="98" t="s">
        <v>104</v>
      </c>
      <c r="J21" s="98" t="s">
        <v>103</v>
      </c>
      <c r="K21" s="80" t="str">
        <f>CONCATENATE(H21," ",I21," ",J21)</f>
        <v xml:space="preserve">Posibilidad de incurrir en favorecimiento a un tercero, por medio de la selección o vinculación de personal a causa de un ajuste en los requisitos  </v>
      </c>
      <c r="L21" s="79" t="s">
        <v>17</v>
      </c>
      <c r="M21" s="79"/>
      <c r="N21" s="79"/>
      <c r="O21" s="79"/>
      <c r="P21" s="79" t="s">
        <v>16</v>
      </c>
      <c r="Q21" s="79" t="s">
        <v>15</v>
      </c>
      <c r="R21" s="79" t="s">
        <v>15</v>
      </c>
      <c r="S21" s="79" t="s">
        <v>15</v>
      </c>
      <c r="T21" s="79" t="s">
        <v>16</v>
      </c>
      <c r="U21" s="79" t="s">
        <v>15</v>
      </c>
      <c r="V21" s="79" t="s">
        <v>15</v>
      </c>
      <c r="W21" s="79" t="s">
        <v>15</v>
      </c>
      <c r="X21" s="79" t="s">
        <v>15</v>
      </c>
      <c r="Y21" s="79" t="s">
        <v>16</v>
      </c>
      <c r="Z21" s="79" t="s">
        <v>16</v>
      </c>
      <c r="AA21" s="79" t="s">
        <v>16</v>
      </c>
      <c r="AB21" s="79" t="s">
        <v>16</v>
      </c>
      <c r="AC21" s="79" t="s">
        <v>16</v>
      </c>
      <c r="AD21" s="79" t="s">
        <v>15</v>
      </c>
      <c r="AE21" s="79" t="s">
        <v>15</v>
      </c>
      <c r="AF21" s="79" t="s">
        <v>15</v>
      </c>
      <c r="AG21" s="79" t="s">
        <v>15</v>
      </c>
      <c r="AH21" s="79" t="s">
        <v>15</v>
      </c>
      <c r="AI21" s="75">
        <f>COUNTIF(P21:AH24,"Si")</f>
        <v>7</v>
      </c>
      <c r="AJ21" s="78">
        <f>IF((COUNTIF(O21:AH24,"Si"))&lt;=0,0,(IF((COUNTIF(O21:AH24,"Si"))&lt;=5,3,(IF(COUNTIF(O21:AH24,"Si")&lt;=11,4,5)))))</f>
        <v>4</v>
      </c>
      <c r="AK21" s="77" t="str">
        <f>IF((COUNTIF(O21:AH24,"Si"))&lt;=0,0,(IF((COUNTIF(O21:AH24,"Si"))&lt;=5,"MODERADO",(IF(COUNTIF(O21:AH24,"Si")&lt;=11,"ALTO","EXTREMO")))))</f>
        <v>ALTO</v>
      </c>
      <c r="AL21" s="76"/>
      <c r="AM21" s="75" t="s">
        <v>36</v>
      </c>
      <c r="AN21" s="75">
        <f>IF(AM21="Rara vez",1,(IF(AM21="Improbable",2,(IF(AM21="Posible",3,IF(AM21="Probable",4,IF(AM21="Seguro",5,"Revisar")))))))</f>
        <v>2</v>
      </c>
      <c r="AO21" s="66">
        <f>IF(E21="Corrupción",AN21,IF(AL21&lt;=2,1,IF(AL21&lt;=24,2,IF(AL21&lt;=500,3,IF(AL21&lt;=5000,4,IF(AL21&gt;5000,5,"Revisar"))))))</f>
        <v>2</v>
      </c>
      <c r="AP21" s="66" t="str">
        <f>IF(E21="Corrupción",(IF(AO21=1,"Rara Vez",IF(AO21=2,"Improbable",IF(AO21=3,"Posible",IF(AO21=4,"Probable",IF(AO21=5,"Seguro","Revisar")))))),IF(AO21=1,"Muy Baja",IF(AO21=2,"Baja",IF(AO21=3,"Media",IF(AO21=4,"Alta","Muy Alta")))))</f>
        <v>Improbable</v>
      </c>
      <c r="AQ21" s="66">
        <f>IF(E21="Corrupción",AJ21,(ROUND(((VLOOKUP(M21,[1]Datos!$B$25:$C$29,2,FALSE)*[1]Datos!$B$32)+(VLOOKUP(N21,[1]Datos!$B$25:$C$29,2,FALSE)*[1]Datos!$C$32)+(VLOOKUP(O21,[1]Datos!$B$25:$C$29,2,FALSE)*[1]Datos!$D$32))*5,0)))</f>
        <v>4</v>
      </c>
      <c r="AR21" s="97" t="str">
        <f>IF(AQ21=1,"Insignificante",IF(AQ21=2,"Menor",IF(AQ21=3,"Moderado",IF(AQ21=4,"Mayor","Catastrófico"))))</f>
        <v>Mayor</v>
      </c>
      <c r="AS21" s="96">
        <f>_xlfn.NUMBERVALUE(CONCATENATE(AO21,AQ21),"##")</f>
        <v>24</v>
      </c>
      <c r="AT21" s="73" t="str">
        <f>VLOOKUP(AS21,[1]Datos!$I$37:$J$61,2,FALSE)</f>
        <v>ALTO</v>
      </c>
      <c r="AU21" s="72" t="s">
        <v>102</v>
      </c>
      <c r="AV21" s="71" t="s">
        <v>98</v>
      </c>
      <c r="AW21" s="71" t="s">
        <v>101</v>
      </c>
      <c r="AX21" s="70" t="s">
        <v>100</v>
      </c>
      <c r="AY21" s="70" t="s">
        <v>10</v>
      </c>
      <c r="AZ21" s="70" t="s">
        <v>9</v>
      </c>
      <c r="BA21" s="70" t="s">
        <v>67</v>
      </c>
      <c r="BB21" s="69" t="s">
        <v>7</v>
      </c>
      <c r="BC21" s="68">
        <f>IF(AX21=[1]Datos!$C$63,[1]Datos!$C$73,IF(AX21=[1]Datos!$C$64,[1]Datos!$C$74,IF(AX21=[1]Datos!$C$65,[1]Datos!$C$75,"Revisar")))+IF(AY21=[1]Datos!$D$63,[1]Datos!$D$73,IF(AY21=[1]Datos!$D$64,[1]Datos!$D$74,"Revisar"))+IF(AZ21=[1]Datos!$E$63,[1]Datos!$E$73,IF(AZ21=[1]Datos!$E$64,[1]Datos!$E$74,"Revisar"))+IF(BB21=[1]Datos!$G$63,[1]Datos!$G$73,IF(BB21=[1]Datos!$G$64,[1]Datos!$G$74,IF(BB21=[1]Datos!$G$65,[1]Datos!$G$75,"Revisar")))</f>
        <v>0.5</v>
      </c>
      <c r="BD21" s="67">
        <f>IF(AX21=[1]Datos!$C$65,BC21,0)</f>
        <v>0.5</v>
      </c>
      <c r="BE21" s="67">
        <f>IF(OR(AX21=[1]Datos!$C$63,AX21=[1]Datos!$C$64),BC21,0)</f>
        <v>0</v>
      </c>
      <c r="BF21" s="66">
        <f>IF(ROUND(AO21-SUM(BE21:BE24),0)&lt;=0,1,ROUND(AO21-SUM(BE21:BE24),0))</f>
        <v>2</v>
      </c>
      <c r="BG21" s="66" t="str">
        <f>IF(E21="Corrupción",(IF(BF21=1,"Rara Vez",IF(BF21=2,"Improbable",IF(BF21=3,"Posible",IF(BF21=4,"Probable","Seguro"))))),IF(BF21=1,"Muy Baja",IF(BF21=2,"Baja",IF(BF21=3,"Media",IF(BF21=4,"Alta","Muy Alta")))))</f>
        <v>Improbable</v>
      </c>
      <c r="BH21" s="66">
        <f>ROUND(AQ21-SUM(BD21:BD24),0)</f>
        <v>4</v>
      </c>
      <c r="BI21" s="66" t="str">
        <f>IF(BH21=1,"Insignificante",IF(BH21=2,"Menor",IF(BH21=3,"Moderado",IF(BH21=4,"Mayor","Catastrófico"))))</f>
        <v>Mayor</v>
      </c>
      <c r="BJ21" s="65">
        <f>_xlfn.NUMBERVALUE(CONCATENATE(BF21,BH21),"##")</f>
        <v>24</v>
      </c>
      <c r="BK21" s="64" t="str">
        <f>+VLOOKUP(BJ21,[1]Datos!$I$37:$J$65,2,FALSE)</f>
        <v>ALTO</v>
      </c>
      <c r="BL21" s="63"/>
      <c r="BM21" s="61" t="s">
        <v>99</v>
      </c>
      <c r="BN21" s="61" t="s">
        <v>98</v>
      </c>
      <c r="BO21" s="61">
        <v>45870</v>
      </c>
      <c r="BP21" s="61">
        <v>46022</v>
      </c>
      <c r="BQ21" s="247" t="s">
        <v>97</v>
      </c>
      <c r="BR21" s="33"/>
      <c r="BS21" s="32" t="s">
        <v>2</v>
      </c>
      <c r="BT21" s="32"/>
      <c r="BU21" s="32"/>
      <c r="BV21" s="32" t="s">
        <v>2</v>
      </c>
      <c r="BW21" s="32"/>
      <c r="BX21" s="32" t="s">
        <v>2</v>
      </c>
      <c r="BY21" s="32"/>
      <c r="BZ21" s="32" t="s">
        <v>2</v>
      </c>
      <c r="CA21" s="32"/>
      <c r="CB21" s="32" t="s">
        <v>2</v>
      </c>
      <c r="CC21" s="32"/>
      <c r="CD21" s="59" t="s">
        <v>96</v>
      </c>
      <c r="CE21" s="58" t="s">
        <v>95</v>
      </c>
    </row>
    <row r="22" spans="1:83" ht="99.75" customHeight="1" x14ac:dyDescent="0.25">
      <c r="A22" s="57"/>
      <c r="B22" s="56"/>
      <c r="C22" s="37"/>
      <c r="D22" s="55"/>
      <c r="E22" s="37"/>
      <c r="F22" s="53"/>
      <c r="G22" s="53"/>
      <c r="H22" s="91"/>
      <c r="I22" s="91"/>
      <c r="J22" s="91"/>
      <c r="K22" s="54"/>
      <c r="L22" s="53"/>
      <c r="M22" s="53"/>
      <c r="N22" s="53"/>
      <c r="O22" s="53"/>
      <c r="P22" s="53"/>
      <c r="Q22" s="53"/>
      <c r="R22" s="53"/>
      <c r="S22" s="53"/>
      <c r="T22" s="53"/>
      <c r="U22" s="53"/>
      <c r="V22" s="53"/>
      <c r="W22" s="53"/>
      <c r="X22" s="53"/>
      <c r="Y22" s="53"/>
      <c r="Z22" s="53"/>
      <c r="AA22" s="53"/>
      <c r="AB22" s="53"/>
      <c r="AC22" s="53"/>
      <c r="AD22" s="53"/>
      <c r="AE22" s="53"/>
      <c r="AF22" s="53"/>
      <c r="AG22" s="53"/>
      <c r="AH22" s="53"/>
      <c r="AI22" s="49"/>
      <c r="AJ22" s="52"/>
      <c r="AK22" s="51"/>
      <c r="AL22" s="50"/>
      <c r="AM22" s="49"/>
      <c r="AN22" s="49"/>
      <c r="AO22" s="40"/>
      <c r="AP22" s="40"/>
      <c r="AQ22" s="40"/>
      <c r="AR22" s="90"/>
      <c r="AS22" s="89"/>
      <c r="AT22" s="47"/>
      <c r="AU22" s="46"/>
      <c r="AV22" s="45"/>
      <c r="AW22" s="45"/>
      <c r="AX22" s="44"/>
      <c r="AY22" s="44"/>
      <c r="AZ22" s="44"/>
      <c r="BA22" s="44"/>
      <c r="BB22" s="43"/>
      <c r="BC22" s="42" t="e">
        <f>IF(AX22=[1]Datos!$C$63,[1]Datos!$C$73,IF(AX22=[1]Datos!$C$64,[1]Datos!$C$74,IF(AX22=[1]Datos!$C$65,[1]Datos!$C$75,"Revisar")))+IF(AY22=[1]Datos!$D$63,[1]Datos!$D$73,IF(AY22=[1]Datos!$D$64,[1]Datos!$D$74,"Revisar"))+IF(AZ22=[1]Datos!$E$63,[1]Datos!$E$73,IF(AZ22=[1]Datos!$E$64,[1]Datos!$E$74,"Revisar"))+IF(BB22=[1]Datos!$G$63,[1]Datos!$G$73,IF(BB22=[1]Datos!$G$64,[1]Datos!$G$74,IF(BB22=[1]Datos!$G$65,[1]Datos!$G$75,"Revisar")))</f>
        <v>#VALUE!</v>
      </c>
      <c r="BD22" s="41">
        <f>IF(AX22=[1]Datos!$C$65,BC22,0)</f>
        <v>0</v>
      </c>
      <c r="BE22" s="41">
        <f>IF(OR(AX22=[1]Datos!$C$63,AX22=[1]Datos!$C$64),BC22,0)</f>
        <v>0</v>
      </c>
      <c r="BF22" s="40"/>
      <c r="BG22" s="40"/>
      <c r="BH22" s="40"/>
      <c r="BI22" s="40"/>
      <c r="BJ22" s="39"/>
      <c r="BK22" s="38"/>
      <c r="BL22" s="37"/>
      <c r="BM22" s="35"/>
      <c r="BN22" s="35"/>
      <c r="BO22" s="35"/>
      <c r="BP22" s="35"/>
      <c r="BQ22" s="230"/>
      <c r="BR22" s="33"/>
      <c r="BS22" s="32"/>
      <c r="BT22" s="32"/>
      <c r="BU22" s="32"/>
      <c r="BV22" s="32"/>
      <c r="BW22" s="32"/>
      <c r="BX22" s="32"/>
      <c r="BY22" s="32"/>
      <c r="BZ22" s="32"/>
      <c r="CA22" s="32"/>
      <c r="CB22" s="32"/>
      <c r="CC22" s="32"/>
      <c r="CD22" s="31"/>
      <c r="CE22" s="30"/>
    </row>
    <row r="23" spans="1:83" ht="48.75" customHeight="1" x14ac:dyDescent="0.25">
      <c r="A23" s="57"/>
      <c r="B23" s="56"/>
      <c r="C23" s="37"/>
      <c r="D23" s="55"/>
      <c r="E23" s="37"/>
      <c r="F23" s="53"/>
      <c r="G23" s="53"/>
      <c r="H23" s="91"/>
      <c r="I23" s="91"/>
      <c r="J23" s="91"/>
      <c r="K23" s="54"/>
      <c r="L23" s="53"/>
      <c r="M23" s="53"/>
      <c r="N23" s="53"/>
      <c r="O23" s="53"/>
      <c r="P23" s="53"/>
      <c r="Q23" s="53"/>
      <c r="R23" s="53"/>
      <c r="S23" s="53"/>
      <c r="T23" s="53"/>
      <c r="U23" s="53"/>
      <c r="V23" s="53"/>
      <c r="W23" s="53"/>
      <c r="X23" s="53"/>
      <c r="Y23" s="53"/>
      <c r="Z23" s="53"/>
      <c r="AA23" s="53"/>
      <c r="AB23" s="53"/>
      <c r="AC23" s="53"/>
      <c r="AD23" s="53"/>
      <c r="AE23" s="53"/>
      <c r="AF23" s="53"/>
      <c r="AG23" s="53"/>
      <c r="AH23" s="53"/>
      <c r="AI23" s="49"/>
      <c r="AJ23" s="52"/>
      <c r="AK23" s="51"/>
      <c r="AL23" s="50"/>
      <c r="AM23" s="49"/>
      <c r="AN23" s="49"/>
      <c r="AO23" s="40"/>
      <c r="AP23" s="40"/>
      <c r="AQ23" s="40"/>
      <c r="AR23" s="90"/>
      <c r="AS23" s="89"/>
      <c r="AT23" s="47"/>
      <c r="AU23" s="46"/>
      <c r="AV23" s="45"/>
      <c r="AW23" s="45"/>
      <c r="AX23" s="44"/>
      <c r="AY23" s="44"/>
      <c r="AZ23" s="44"/>
      <c r="BA23" s="44"/>
      <c r="BB23" s="43"/>
      <c r="BC23" s="42" t="e">
        <f>IF(AX23=[1]Datos!$C$63,[1]Datos!$C$73,IF(AX23=[1]Datos!$C$64,[1]Datos!$C$74,IF(AX23=[1]Datos!$C$65,[1]Datos!$C$75,"Revisar")))+IF(AY23=[1]Datos!$D$63,[1]Datos!$D$73,IF(AY23=[1]Datos!$D$64,[1]Datos!$D$74,"Revisar"))+IF(AZ23=[1]Datos!$E$63,[1]Datos!$E$73,IF(AZ23=[1]Datos!$E$64,[1]Datos!$E$74,"Revisar"))+IF(BB23=[1]Datos!$G$63,[1]Datos!$G$73,IF(BB23=[1]Datos!$G$64,[1]Datos!$G$74,IF(BB23=[1]Datos!$G$65,[1]Datos!$G$75,"Revisar")))</f>
        <v>#VALUE!</v>
      </c>
      <c r="BD23" s="41">
        <f>IF(AX23=[1]Datos!$C$65,BC23,0)</f>
        <v>0</v>
      </c>
      <c r="BE23" s="41">
        <f>IF(OR(AX23=[1]Datos!$C$63,AX23=[1]Datos!$C$64),BC23,0)</f>
        <v>0</v>
      </c>
      <c r="BF23" s="40"/>
      <c r="BG23" s="40"/>
      <c r="BH23" s="40"/>
      <c r="BI23" s="40"/>
      <c r="BJ23" s="39"/>
      <c r="BK23" s="38"/>
      <c r="BL23" s="37"/>
      <c r="BM23" s="35"/>
      <c r="BN23" s="35"/>
      <c r="BO23" s="35"/>
      <c r="BP23" s="35"/>
      <c r="BQ23" s="230"/>
      <c r="BR23" s="33"/>
      <c r="BS23" s="32"/>
      <c r="BT23" s="32"/>
      <c r="BU23" s="32"/>
      <c r="BV23" s="32"/>
      <c r="BW23" s="32"/>
      <c r="BX23" s="32"/>
      <c r="BY23" s="32"/>
      <c r="BZ23" s="32"/>
      <c r="CA23" s="32"/>
      <c r="CB23" s="32"/>
      <c r="CC23" s="32"/>
      <c r="CD23" s="31"/>
      <c r="CE23" s="30"/>
    </row>
    <row r="24" spans="1:83" ht="165.75" customHeight="1" thickBot="1" x14ac:dyDescent="0.3">
      <c r="A24" s="246"/>
      <c r="B24" s="245"/>
      <c r="C24" s="231"/>
      <c r="D24" s="244"/>
      <c r="E24" s="231"/>
      <c r="F24" s="242"/>
      <c r="G24" s="242"/>
      <c r="H24" s="91"/>
      <c r="I24" s="91"/>
      <c r="J24" s="91"/>
      <c r="K24" s="243"/>
      <c r="L24" s="242"/>
      <c r="M24" s="242"/>
      <c r="N24" s="242"/>
      <c r="O24" s="242"/>
      <c r="P24" s="242"/>
      <c r="Q24" s="242"/>
      <c r="R24" s="242"/>
      <c r="S24" s="242"/>
      <c r="T24" s="242"/>
      <c r="U24" s="242"/>
      <c r="V24" s="242"/>
      <c r="W24" s="242"/>
      <c r="X24" s="242"/>
      <c r="Y24" s="242"/>
      <c r="Z24" s="242"/>
      <c r="AA24" s="242"/>
      <c r="AB24" s="242"/>
      <c r="AC24" s="242"/>
      <c r="AD24" s="242"/>
      <c r="AE24" s="242"/>
      <c r="AF24" s="242"/>
      <c r="AG24" s="242"/>
      <c r="AH24" s="242"/>
      <c r="AI24" s="238"/>
      <c r="AJ24" s="241"/>
      <c r="AK24" s="240"/>
      <c r="AL24" s="239"/>
      <c r="AM24" s="238"/>
      <c r="AN24" s="238"/>
      <c r="AO24" s="234"/>
      <c r="AP24" s="234"/>
      <c r="AQ24" s="234"/>
      <c r="AR24" s="90"/>
      <c r="AS24" s="89"/>
      <c r="AT24" s="237"/>
      <c r="AU24" s="46"/>
      <c r="AV24" s="45"/>
      <c r="AW24" s="45"/>
      <c r="AX24" s="44"/>
      <c r="AY24" s="44"/>
      <c r="AZ24" s="44"/>
      <c r="BA24" s="44"/>
      <c r="BB24" s="43"/>
      <c r="BC24" s="236" t="e">
        <f>IF(AX24=[1]Datos!$C$63,[1]Datos!$C$73,IF(AX24=[1]Datos!$C$64,[1]Datos!$C$74,IF(AX24=[1]Datos!$C$65,[1]Datos!$C$75,"Revisar")))+IF(AY24=[1]Datos!$D$63,[1]Datos!$D$73,IF(AY24=[1]Datos!$D$64,[1]Datos!$D$74,"Revisar"))+IF(AZ24=[1]Datos!$E$63,[1]Datos!$E$73,IF(AZ24=[1]Datos!$E$64,[1]Datos!$E$74,"Revisar"))+IF(BB24=[1]Datos!$G$63,[1]Datos!$G$73,IF(BB24=[1]Datos!$G$64,[1]Datos!$G$74,IF(BB24=[1]Datos!$G$65,[1]Datos!$G$75,"Revisar")))</f>
        <v>#VALUE!</v>
      </c>
      <c r="BD24" s="235">
        <f>IF(AX24=[1]Datos!$C$65,BC24,0)</f>
        <v>0</v>
      </c>
      <c r="BE24" s="235">
        <f>IF(OR(AX24=[1]Datos!$C$63,AX24=[1]Datos!$C$64),BC24,0)</f>
        <v>0</v>
      </c>
      <c r="BF24" s="234"/>
      <c r="BG24" s="234"/>
      <c r="BH24" s="234"/>
      <c r="BI24" s="234"/>
      <c r="BJ24" s="233"/>
      <c r="BK24" s="232"/>
      <c r="BL24" s="231"/>
      <c r="BM24" s="35"/>
      <c r="BN24" s="35"/>
      <c r="BO24" s="35"/>
      <c r="BP24" s="35"/>
      <c r="BQ24" s="230"/>
      <c r="BR24" s="229"/>
      <c r="BS24" s="228"/>
      <c r="BT24" s="228"/>
      <c r="BU24" s="228"/>
      <c r="BV24" s="228"/>
      <c r="BW24" s="228"/>
      <c r="BX24" s="228"/>
      <c r="BY24" s="228"/>
      <c r="BZ24" s="228"/>
      <c r="CA24" s="228"/>
      <c r="CB24" s="228"/>
      <c r="CC24" s="228"/>
      <c r="CD24" s="31"/>
      <c r="CE24" s="30"/>
    </row>
    <row r="25" spans="1:83" s="197" customFormat="1" ht="308.10000000000002" customHeight="1" x14ac:dyDescent="0.25">
      <c r="A25" s="227">
        <v>3</v>
      </c>
      <c r="B25" s="226" t="s">
        <v>94</v>
      </c>
      <c r="C25" s="225" t="s">
        <v>93</v>
      </c>
      <c r="D25" s="225" t="s">
        <v>76</v>
      </c>
      <c r="E25" s="225" t="s">
        <v>23</v>
      </c>
      <c r="F25" s="224" t="s">
        <v>92</v>
      </c>
      <c r="G25" s="223" t="s">
        <v>91</v>
      </c>
      <c r="H25" s="221" t="s">
        <v>90</v>
      </c>
      <c r="I25" s="221" t="s">
        <v>89</v>
      </c>
      <c r="J25" s="221" t="s">
        <v>88</v>
      </c>
      <c r="K25" s="222" t="str">
        <f>CONCATENATE(H25," ",I25," ",J25)</f>
        <v xml:space="preserve">
Posibilidad de recibir o solicitar cualquier dádiva o beneficio a nombre propio o de terceros, en los procesos contractuales por el direccionamiento en las condiciones del proceso, para favorecer a terceros, debido a intereses particulares o al uso indebido de la función pública o de la información. </v>
      </c>
      <c r="L25" s="221" t="s">
        <v>87</v>
      </c>
      <c r="M25" s="221"/>
      <c r="N25" s="221"/>
      <c r="O25" s="221"/>
      <c r="P25" s="221" t="s">
        <v>15</v>
      </c>
      <c r="Q25" s="221" t="s">
        <v>15</v>
      </c>
      <c r="R25" s="221" t="s">
        <v>15</v>
      </c>
      <c r="S25" s="221" t="s">
        <v>15</v>
      </c>
      <c r="T25" s="221" t="s">
        <v>15</v>
      </c>
      <c r="U25" s="221" t="s">
        <v>15</v>
      </c>
      <c r="V25" s="221" t="s">
        <v>15</v>
      </c>
      <c r="W25" s="221" t="s">
        <v>15</v>
      </c>
      <c r="X25" s="221" t="s">
        <v>15</v>
      </c>
      <c r="Y25" s="221" t="s">
        <v>16</v>
      </c>
      <c r="Z25" s="221" t="s">
        <v>16</v>
      </c>
      <c r="AA25" s="221" t="s">
        <v>16</v>
      </c>
      <c r="AB25" s="221" t="s">
        <v>15</v>
      </c>
      <c r="AC25" s="221" t="s">
        <v>16</v>
      </c>
      <c r="AD25" s="221" t="s">
        <v>15</v>
      </c>
      <c r="AE25" s="221" t="s">
        <v>15</v>
      </c>
      <c r="AF25" s="221" t="s">
        <v>15</v>
      </c>
      <c r="AG25" s="221" t="s">
        <v>15</v>
      </c>
      <c r="AH25" s="221" t="s">
        <v>15</v>
      </c>
      <c r="AI25" s="217">
        <f>COUNTIF(P25:AH28,"Si")</f>
        <v>4</v>
      </c>
      <c r="AJ25" s="220">
        <f>IF((COUNTIF(O25:AH28,"Si"))&lt;=0,0,(IF((COUNTIF(O25:AH28,"Si"))&lt;=5,3,(IF(COUNTIF(O25:AH28,"Si")&lt;=11,4,5)))))</f>
        <v>3</v>
      </c>
      <c r="AK25" s="219" t="str">
        <f>IF((COUNTIF(O25:AH28,"Si"))&lt;=0,0,(IF((COUNTIF(O25:AH28,"Si"))&lt;=5,"MODERADO",(IF(COUNTIF(O25:AH28,"Si")&lt;=11,"ALTO","EXTREMO")))))</f>
        <v>MODERADO</v>
      </c>
      <c r="AL25" s="218"/>
      <c r="AM25" s="217" t="s">
        <v>14</v>
      </c>
      <c r="AN25" s="217">
        <f>IF(AM25="Rara vez",1,(IF(AM25="Improbable",2,(IF(AM25="Posible",3,IF(AM25="Probable",4,IF(AM25="Seguro",5,"Revisar")))))))</f>
        <v>1</v>
      </c>
      <c r="AO25" s="216">
        <f>IF(E25="Corrupción",AN25,IF(AL25&lt;=2,1,IF(AL25&lt;=24,2,IF(AL25&lt;=500,3,IF(AL25&lt;=5000,4,IF(AL25&gt;5000,5,"Revisar"))))))</f>
        <v>1</v>
      </c>
      <c r="AP25" s="216" t="str">
        <f>IF(E25="Corrupción",(IF(AO25=1,"Rara Vez",IF(AO25=2,"Improbable",IF(AO25=3,"Posible",IF(AO25=4,"Probable",IF(AO25=5,"Seguro","Revisar")))))),IF(AO25=1,"Muy Baja",IF(AO25=2,"Baja",IF(AO25=3,"Media",IF(AO25=4,"Alta","Muy Alta")))))</f>
        <v>Rara Vez</v>
      </c>
      <c r="AQ25" s="216">
        <f>IF(E25="Corrupción",AJ25,(ROUND(((VLOOKUP(M25,[2]Datos!$B$25:$C$29,2,FALSE)*[2]Datos!$B$32)+(VLOOKUP(N25,[2]Datos!$B$25:$C$29,2,FALSE)*[2]Datos!$C$32)+(VLOOKUP(O25,[2]Datos!$B$25:$C$29,2,FALSE)*[2]Datos!$D$32))*5,0)))</f>
        <v>3</v>
      </c>
      <c r="AR25" s="216" t="str">
        <f>IF(AQ25=1,"Insignificante",IF(AQ25=2,"Menor",IF(AQ25=3,"Moderado",IF(AQ25=4,"Mayor","Catastrófico"))))</f>
        <v>Moderado</v>
      </c>
      <c r="AS25" s="215" t="e">
        <f ca="1">_xludf.NUMBERVALUE(CONCATENATE(AO25,AQ25),"##")</f>
        <v>#NAME?</v>
      </c>
      <c r="AT25" s="214" t="e">
        <f ca="1">VLOOKUP(AS25,[2]Datos!$I$37:$J$61,2,FALSE)</f>
        <v>#NAME?</v>
      </c>
      <c r="AU25" s="213" t="s">
        <v>86</v>
      </c>
      <c r="AV25" s="212" t="s">
        <v>85</v>
      </c>
      <c r="AW25" s="212" t="s">
        <v>84</v>
      </c>
      <c r="AX25" s="211" t="s">
        <v>11</v>
      </c>
      <c r="AY25" s="211" t="s">
        <v>10</v>
      </c>
      <c r="AZ25" s="211" t="s">
        <v>9</v>
      </c>
      <c r="BA25" s="211" t="s">
        <v>43</v>
      </c>
      <c r="BB25" s="210" t="s">
        <v>7</v>
      </c>
      <c r="BC25" s="209">
        <f>IF(AX25=[2]Datos!$C$63,[2]Datos!$C$73,IF(AX25=[2]Datos!$C$64,[2]Datos!$C$74,IF(AX25=[2]Datos!$C$65,[2]Datos!$C$75,"Revisar")))+IF(AY25=[2]Datos!$D$63,[2]Datos!$D$73,IF(AY25=[2]Datos!$D$64,[2]Datos!$D$74,"Revisar"))+IF(AZ25=[2]Datos!$E$63,[2]Datos!$E$73,IF(AZ25=[2]Datos!$E$64,[2]Datos!$E$74,"Revisar"))+IF(BB25=[2]Datos!$G$63,[2]Datos!$G$73,IF(BB25=[2]Datos!$G$64,[2]Datos!$G$74,IF(BB25=[2]Datos!$G$65,[2]Datos!$G$75,"Revisar")))</f>
        <v>0.65</v>
      </c>
      <c r="BD25" s="209">
        <f>IF(AX25=[2]Datos!$C$65,BC25,0)</f>
        <v>0</v>
      </c>
      <c r="BE25" s="208">
        <f>IF(OR(AX25=[2]Datos!$C$63,AX25=[2]Datos!$C$64),BC25,0)</f>
        <v>0.65</v>
      </c>
      <c r="BF25" s="207">
        <f>IF(ROUND(AO25-SUM(BE25:BE28),0)&lt;=0,1,ROUND(AO25-SUM(BE25:BE28),0))</f>
        <v>1</v>
      </c>
      <c r="BG25" s="206" t="str">
        <f>IF(E25="Corrupción",(IF(BF25=1,"Rara Vez",IF(BF25=2,"Improbable",IF(BF25=3,"Posible",IF(BF25=4,"Probable","Seguro"))))),IF(BF25=1,"Muy Baja",IF(BF25=2,"Baja",IF(BF25=3,"Media",IF(BF25=4,"Alta","Muy Alta")))))</f>
        <v>Rara Vez</v>
      </c>
      <c r="BH25" s="206">
        <f>ROUND(AQ25-SUM(BD25:BD28),0)</f>
        <v>3</v>
      </c>
      <c r="BI25" s="206" t="str">
        <f>IF(BH25=1,"Insignificante",IF(BH25=2,"Menor",IF(BH25=3,"Moderado",IF(BH25=4,"Mayor","Catastrófico"))))</f>
        <v>Moderado</v>
      </c>
      <c r="BJ25" s="205" t="e">
        <f ca="1">_xludf.NUMBERVALUE(CONCATENATE(BF25,BH25),"##")</f>
        <v>#NAME?</v>
      </c>
      <c r="BK25" s="204" t="e">
        <f ca="1">+VLOOKUP(BJ25,[2]Datos!$I$37:$J$65,2,FALSE)</f>
        <v>#NAME?</v>
      </c>
      <c r="BL25" s="203" t="s">
        <v>6</v>
      </c>
      <c r="BM25" s="202" t="s">
        <v>83</v>
      </c>
      <c r="BN25" s="201" t="s">
        <v>82</v>
      </c>
      <c r="BO25" s="200">
        <v>45870</v>
      </c>
      <c r="BP25" s="200">
        <v>45961</v>
      </c>
      <c r="BQ25" s="199" t="s">
        <v>81</v>
      </c>
      <c r="BR25" s="198"/>
      <c r="BS25" s="32" t="s">
        <v>2</v>
      </c>
      <c r="BT25" s="32"/>
      <c r="BU25" s="32"/>
      <c r="BV25" s="32" t="s">
        <v>2</v>
      </c>
      <c r="BW25" s="32"/>
      <c r="BX25" s="32" t="s">
        <v>2</v>
      </c>
      <c r="BY25" s="32"/>
      <c r="BZ25" s="32" t="s">
        <v>2</v>
      </c>
      <c r="CA25" s="32"/>
      <c r="CB25" s="32" t="s">
        <v>2</v>
      </c>
      <c r="CC25" s="32"/>
      <c r="CD25" s="59" t="s">
        <v>80</v>
      </c>
      <c r="CE25" s="58" t="s">
        <v>79</v>
      </c>
    </row>
    <row r="26" spans="1:83" ht="14.45" customHeight="1" x14ac:dyDescent="0.25">
      <c r="A26" s="193"/>
      <c r="B26" s="192"/>
      <c r="C26" s="191"/>
      <c r="D26" s="191"/>
      <c r="E26" s="191"/>
      <c r="F26" s="190"/>
      <c r="G26" s="181"/>
      <c r="H26" s="180"/>
      <c r="I26" s="180"/>
      <c r="J26" s="180"/>
      <c r="K26" s="180"/>
      <c r="L26" s="180"/>
      <c r="M26" s="180"/>
      <c r="N26" s="180"/>
      <c r="O26" s="180"/>
      <c r="P26" s="180"/>
      <c r="Q26" s="180"/>
      <c r="R26" s="180"/>
      <c r="S26" s="180"/>
      <c r="T26" s="180"/>
      <c r="U26" s="180"/>
      <c r="V26" s="180"/>
      <c r="W26" s="180"/>
      <c r="X26" s="180"/>
      <c r="Y26" s="180"/>
      <c r="Z26" s="180"/>
      <c r="AA26" s="180"/>
      <c r="AB26" s="180"/>
      <c r="AC26" s="180"/>
      <c r="AD26" s="180"/>
      <c r="AE26" s="180"/>
      <c r="AF26" s="180"/>
      <c r="AG26" s="180"/>
      <c r="AH26" s="180"/>
      <c r="AI26" s="180"/>
      <c r="AJ26" s="180"/>
      <c r="AK26" s="188"/>
      <c r="AL26" s="189"/>
      <c r="AM26" s="180"/>
      <c r="AN26" s="180"/>
      <c r="AO26" s="180"/>
      <c r="AP26" s="180"/>
      <c r="AQ26" s="180"/>
      <c r="AR26" s="180"/>
      <c r="AS26" s="180"/>
      <c r="AT26" s="188"/>
      <c r="AU26" s="187"/>
      <c r="AV26" s="186"/>
      <c r="AW26" s="186"/>
      <c r="AX26" s="185"/>
      <c r="AY26" s="185"/>
      <c r="AZ26" s="185"/>
      <c r="BA26" s="185"/>
      <c r="BB26" s="184"/>
      <c r="BC26" s="183" t="e">
        <f>IF(AX26=[2]Datos!$C$63,[2]Datos!$C$73,IF(AX26=[2]Datos!$C$64,[2]Datos!$C$74,IF(AX26=[2]Datos!$C$65,[2]Datos!$C$75,"Revisar")))+IF(AY26=[2]Datos!$D$63,[2]Datos!$D$73,IF(AY26=[2]Datos!$D$64,[2]Datos!$D$74,"Revisar"))+IF(AZ26=[2]Datos!$E$63,[2]Datos!$E$73,IF(AZ26=[2]Datos!$E$64,[2]Datos!$E$74,"Revisar"))+IF(BB26=[2]Datos!$G$63,[2]Datos!$G$73,IF(BB26=[2]Datos!$G$64,[2]Datos!$G$74,IF(BB26=[2]Datos!$G$65,[2]Datos!$G$75,"Revisar")))</f>
        <v>#VALUE!</v>
      </c>
      <c r="BD26" s="183">
        <f>IF(AX26=[2]Datos!$C$65,BC26,0)</f>
        <v>0</v>
      </c>
      <c r="BE26" s="182">
        <f>IF(OR(AX26=[2]Datos!$C$63,AX26=[2]Datos!$C$64),BC26,0)</f>
        <v>0</v>
      </c>
      <c r="BF26" s="181"/>
      <c r="BG26" s="180"/>
      <c r="BH26" s="180"/>
      <c r="BI26" s="180"/>
      <c r="BJ26" s="180"/>
      <c r="BK26" s="180"/>
      <c r="BL26" s="180"/>
      <c r="BM26" s="196"/>
      <c r="BN26" s="195"/>
      <c r="BO26" s="195"/>
      <c r="BP26" s="195"/>
      <c r="BQ26" s="194"/>
      <c r="BR26" s="177"/>
      <c r="BS26" s="32"/>
      <c r="BT26" s="32"/>
      <c r="BU26" s="32"/>
      <c r="BV26" s="32"/>
      <c r="BW26" s="32"/>
      <c r="BX26" s="32"/>
      <c r="BY26" s="32"/>
      <c r="BZ26" s="32"/>
      <c r="CA26" s="32"/>
      <c r="CB26" s="32"/>
      <c r="CC26" s="32"/>
      <c r="CD26" s="31"/>
      <c r="CE26" s="30"/>
    </row>
    <row r="27" spans="1:83" ht="14.45" customHeight="1" x14ac:dyDescent="0.25">
      <c r="A27" s="193"/>
      <c r="B27" s="192"/>
      <c r="C27" s="191"/>
      <c r="D27" s="191"/>
      <c r="E27" s="191"/>
      <c r="F27" s="190"/>
      <c r="G27" s="181"/>
      <c r="H27" s="180"/>
      <c r="I27" s="180"/>
      <c r="J27" s="180"/>
      <c r="K27" s="180"/>
      <c r="L27" s="180"/>
      <c r="M27" s="180"/>
      <c r="N27" s="180"/>
      <c r="O27" s="180"/>
      <c r="P27" s="180"/>
      <c r="Q27" s="180"/>
      <c r="R27" s="180"/>
      <c r="S27" s="180"/>
      <c r="T27" s="180"/>
      <c r="U27" s="180"/>
      <c r="V27" s="180"/>
      <c r="W27" s="180"/>
      <c r="X27" s="180"/>
      <c r="Y27" s="180"/>
      <c r="Z27" s="180"/>
      <c r="AA27" s="180"/>
      <c r="AB27" s="180"/>
      <c r="AC27" s="180"/>
      <c r="AD27" s="180"/>
      <c r="AE27" s="180"/>
      <c r="AF27" s="180"/>
      <c r="AG27" s="180"/>
      <c r="AH27" s="180"/>
      <c r="AI27" s="180"/>
      <c r="AJ27" s="180"/>
      <c r="AK27" s="188"/>
      <c r="AL27" s="189"/>
      <c r="AM27" s="180"/>
      <c r="AN27" s="180"/>
      <c r="AO27" s="180"/>
      <c r="AP27" s="180"/>
      <c r="AQ27" s="180"/>
      <c r="AR27" s="180"/>
      <c r="AS27" s="180"/>
      <c r="AT27" s="188"/>
      <c r="AU27" s="187"/>
      <c r="AV27" s="186"/>
      <c r="AW27" s="186"/>
      <c r="AX27" s="185"/>
      <c r="AY27" s="185"/>
      <c r="AZ27" s="185"/>
      <c r="BA27" s="185"/>
      <c r="BB27" s="184"/>
      <c r="BC27" s="183" t="e">
        <f>IF(AX27=[2]Datos!$C$63,[2]Datos!$C$73,IF(AX27=[2]Datos!$C$64,[2]Datos!$C$74,IF(AX27=[2]Datos!$C$65,[2]Datos!$C$75,"Revisar")))+IF(AY27=[2]Datos!$D$63,[2]Datos!$D$73,IF(AY27=[2]Datos!$D$64,[2]Datos!$D$74,"Revisar"))+IF(AZ27=[2]Datos!$E$63,[2]Datos!$E$73,IF(AZ27=[2]Datos!$E$64,[2]Datos!$E$74,"Revisar"))+IF(BB27=[2]Datos!$G$63,[2]Datos!$G$73,IF(BB27=[2]Datos!$G$64,[2]Datos!$G$74,IF(BB27=[2]Datos!$G$65,[2]Datos!$G$75,"Revisar")))</f>
        <v>#VALUE!</v>
      </c>
      <c r="BD27" s="183">
        <f>IF(AX27=[2]Datos!$C$65,BC27,0)</f>
        <v>0</v>
      </c>
      <c r="BE27" s="182">
        <f>IF(OR(AX27=[2]Datos!$C$63,AX27=[2]Datos!$C$64),BC27,0)</f>
        <v>0</v>
      </c>
      <c r="BF27" s="181"/>
      <c r="BG27" s="180"/>
      <c r="BH27" s="180"/>
      <c r="BI27" s="180"/>
      <c r="BJ27" s="180"/>
      <c r="BK27" s="180"/>
      <c r="BL27" s="180"/>
      <c r="BM27" s="179"/>
      <c r="BN27" s="179"/>
      <c r="BO27" s="179"/>
      <c r="BP27" s="179"/>
      <c r="BQ27" s="178"/>
      <c r="BR27" s="177"/>
      <c r="BS27" s="32"/>
      <c r="BT27" s="32"/>
      <c r="BU27" s="32"/>
      <c r="BV27" s="32"/>
      <c r="BW27" s="32"/>
      <c r="BX27" s="32"/>
      <c r="BY27" s="32"/>
      <c r="BZ27" s="32"/>
      <c r="CA27" s="32"/>
      <c r="CB27" s="32"/>
      <c r="CC27" s="32"/>
      <c r="CD27" s="31"/>
      <c r="CE27" s="30"/>
    </row>
    <row r="28" spans="1:83" ht="14.45" customHeight="1" thickBot="1" x14ac:dyDescent="0.3">
      <c r="A28" s="176"/>
      <c r="B28" s="175"/>
      <c r="C28" s="174"/>
      <c r="D28" s="174"/>
      <c r="E28" s="174"/>
      <c r="F28" s="173"/>
      <c r="G28" s="172"/>
      <c r="H28" s="170"/>
      <c r="I28" s="170"/>
      <c r="J28" s="170"/>
      <c r="K28" s="170"/>
      <c r="L28" s="170"/>
      <c r="M28" s="170"/>
      <c r="N28" s="170"/>
      <c r="O28" s="170"/>
      <c r="P28" s="170"/>
      <c r="Q28" s="170"/>
      <c r="R28" s="170"/>
      <c r="S28" s="170"/>
      <c r="T28" s="170"/>
      <c r="U28" s="170"/>
      <c r="V28" s="170"/>
      <c r="W28" s="170"/>
      <c r="X28" s="170"/>
      <c r="Y28" s="170"/>
      <c r="Z28" s="170"/>
      <c r="AA28" s="170"/>
      <c r="AB28" s="170"/>
      <c r="AC28" s="170"/>
      <c r="AD28" s="170"/>
      <c r="AE28" s="170"/>
      <c r="AF28" s="170"/>
      <c r="AG28" s="170"/>
      <c r="AH28" s="170"/>
      <c r="AI28" s="170"/>
      <c r="AJ28" s="170"/>
      <c r="AK28" s="169"/>
      <c r="AL28" s="171"/>
      <c r="AM28" s="170"/>
      <c r="AN28" s="170"/>
      <c r="AO28" s="170"/>
      <c r="AP28" s="170"/>
      <c r="AQ28" s="170"/>
      <c r="AR28" s="170"/>
      <c r="AS28" s="170"/>
      <c r="AT28" s="169"/>
      <c r="AU28" s="168"/>
      <c r="AV28" s="167"/>
      <c r="AW28" s="167"/>
      <c r="AX28" s="166"/>
      <c r="AY28" s="166"/>
      <c r="AZ28" s="166"/>
      <c r="BA28" s="166"/>
      <c r="BB28" s="165"/>
      <c r="BC28" s="164" t="e">
        <f>IF(AX28=[2]Datos!$C$63,[2]Datos!$C$73,IF(AX28=[2]Datos!$C$64,[2]Datos!$C$74,IF(AX28=[2]Datos!$C$65,[2]Datos!$C$75,"Revisar")))+IF(AY28=[2]Datos!$D$63,[2]Datos!$D$73,IF(AY28=[2]Datos!$D$64,[2]Datos!$D$74,"Revisar"))+IF(AZ28=[2]Datos!$E$63,[2]Datos!$E$73,IF(AZ28=[2]Datos!$E$64,[2]Datos!$E$74,"Revisar"))+IF(BB28=[2]Datos!$G$63,[2]Datos!$G$73,IF(BB28=[2]Datos!$G$64,[2]Datos!$G$74,IF(BB28=[2]Datos!$G$65,[2]Datos!$G$75,"Revisar")))</f>
        <v>#VALUE!</v>
      </c>
      <c r="BD28" s="164">
        <f>IF(AX28=[2]Datos!$C$65,BC28,0)</f>
        <v>0</v>
      </c>
      <c r="BE28" s="163">
        <f>IF(OR(AX28=[2]Datos!$C$63,AX28=[2]Datos!$C$64),BC28,0)</f>
        <v>0</v>
      </c>
      <c r="BF28" s="162"/>
      <c r="BG28" s="161"/>
      <c r="BH28" s="161"/>
      <c r="BI28" s="161"/>
      <c r="BJ28" s="161"/>
      <c r="BK28" s="161"/>
      <c r="BL28" s="161"/>
      <c r="BM28" s="160"/>
      <c r="BN28" s="160"/>
      <c r="BO28" s="160"/>
      <c r="BP28" s="160"/>
      <c r="BQ28" s="159"/>
      <c r="BR28" s="158"/>
      <c r="BS28" s="32"/>
      <c r="BT28" s="32"/>
      <c r="BU28" s="32"/>
      <c r="BV28" s="32"/>
      <c r="BW28" s="32"/>
      <c r="BX28" s="32"/>
      <c r="BY28" s="32"/>
      <c r="BZ28" s="32"/>
      <c r="CA28" s="32"/>
      <c r="CB28" s="32"/>
      <c r="CC28" s="32"/>
      <c r="CD28" s="85"/>
      <c r="CE28" s="84"/>
    </row>
    <row r="29" spans="1:83" ht="218.25" customHeight="1" x14ac:dyDescent="0.25">
      <c r="A29" s="157">
        <v>4</v>
      </c>
      <c r="B29" s="156" t="s">
        <v>78</v>
      </c>
      <c r="C29" s="92" t="s">
        <v>77</v>
      </c>
      <c r="D29" s="155" t="s">
        <v>76</v>
      </c>
      <c r="E29" s="92" t="s">
        <v>23</v>
      </c>
      <c r="F29" s="153" t="s">
        <v>22</v>
      </c>
      <c r="G29" s="153" t="s">
        <v>58</v>
      </c>
      <c r="H29" s="153" t="s">
        <v>75</v>
      </c>
      <c r="I29" s="153" t="s">
        <v>74</v>
      </c>
      <c r="J29" s="153" t="s">
        <v>73</v>
      </c>
      <c r="K29" s="154" t="str">
        <f>CONCATENATE(H29," ",I29," ",J29)</f>
        <v>Posibilidad de recibir o solicitar cualquier dádiva en la caja menor   por desviación de los recursos asignados, debido a intereses particulares y presiones de terceros</v>
      </c>
      <c r="L29" s="153" t="s">
        <v>17</v>
      </c>
      <c r="M29" s="153"/>
      <c r="N29" s="153"/>
      <c r="O29" s="153"/>
      <c r="P29" s="153" t="s">
        <v>16</v>
      </c>
      <c r="Q29" s="153" t="s">
        <v>16</v>
      </c>
      <c r="R29" s="153" t="s">
        <v>15</v>
      </c>
      <c r="S29" s="153" t="s">
        <v>15</v>
      </c>
      <c r="T29" s="153" t="s">
        <v>15</v>
      </c>
      <c r="U29" s="153" t="s">
        <v>16</v>
      </c>
      <c r="V29" s="153" t="s">
        <v>15</v>
      </c>
      <c r="W29" s="153" t="s">
        <v>15</v>
      </c>
      <c r="X29" s="153" t="s">
        <v>15</v>
      </c>
      <c r="Y29" s="153" t="s">
        <v>16</v>
      </c>
      <c r="Z29" s="153" t="s">
        <v>16</v>
      </c>
      <c r="AA29" s="153" t="s">
        <v>16</v>
      </c>
      <c r="AB29" s="153" t="s">
        <v>16</v>
      </c>
      <c r="AC29" s="153" t="s">
        <v>16</v>
      </c>
      <c r="AD29" s="153" t="s">
        <v>15</v>
      </c>
      <c r="AE29" s="153" t="s">
        <v>15</v>
      </c>
      <c r="AF29" s="153" t="s">
        <v>15</v>
      </c>
      <c r="AG29" s="153" t="s">
        <v>15</v>
      </c>
      <c r="AH29" s="153" t="s">
        <v>15</v>
      </c>
      <c r="AI29" s="152">
        <f>COUNTIF(P29:AH32,"Si")</f>
        <v>8</v>
      </c>
      <c r="AJ29" s="151">
        <f>IF((COUNTIF(O29:AH32,"Si"))&lt;=0,0,(IF((COUNTIF(O29:AH32,"Si"))&lt;=5,3,(IF(COUNTIF(O29:AH32,"Si")&lt;=11,4,5)))))</f>
        <v>4</v>
      </c>
      <c r="AK29" s="150" t="str">
        <f>IF((COUNTIF(O29:AH32,"Si"))&lt;=0,0,(IF((COUNTIF(O29:AH32,"Si"))&lt;=5,"MODERADO",(IF(COUNTIF(O29:AH32,"Si")&lt;=11,"ALTO","EXTREMO")))))</f>
        <v>ALTO</v>
      </c>
      <c r="AL29" s="149"/>
      <c r="AM29" s="148" t="s">
        <v>72</v>
      </c>
      <c r="AN29" s="148">
        <f>IF(AM29="Rara vez",1,(IF(AM29="Improbable",2,(IF(AM29="Posible",3,IF(AM29="Probable",4,IF(AM29="Seguro",5,"Revisar")))))))</f>
        <v>3</v>
      </c>
      <c r="AO29" s="95">
        <f>IF(E29="Corrupción",AN29,IF(AL29&lt;=2,1,IF(AL29&lt;=24,2,IF(AL29&lt;=500,3,IF(AL29&lt;=5000,4,IF(AL29&gt;5000,5,"Revisar"))))))</f>
        <v>3</v>
      </c>
      <c r="AP29" s="95" t="str">
        <f>IF(E29="Corrupción",(IF(AO29=1,"Rara Vez",IF(AO29=2,"Improbable",IF(AO29=3,"Posible",IF(AO29=4,"Probable",IF(AO29=5,"Seguro","Revisar")))))),IF(AO29=1,"Muy Baja",IF(AO29=2,"Baja",IF(AO29=3,"Media",IF(AO29=4,"Alta","Muy Alta")))))</f>
        <v>Posible</v>
      </c>
      <c r="AQ29" s="95">
        <f>IF(E29="Corrupción",AJ29,(ROUND(((VLOOKUP(M29,[1]Datos!$B$25:$C$29,2,FALSE)*[1]Datos!$B$32)+(VLOOKUP(N29,[1]Datos!$B$25:$C$29,2,FALSE)*[1]Datos!$C$32)+(VLOOKUP(O29,[1]Datos!$B$25:$C$29,2,FALSE)*[1]Datos!$D$32))*5,0)))</f>
        <v>4</v>
      </c>
      <c r="AR29" s="95" t="str">
        <f>IF(AQ29=1,"Insignificante",IF(AQ29=2,"Menor",IF(AQ29=3,"Moderado",IF(AQ29=4,"Mayor","Catastrófico"))))</f>
        <v>Mayor</v>
      </c>
      <c r="AS29" s="147">
        <f>_xlfn.NUMBERVALUE(CONCATENATE(AO29,AQ29),"##")</f>
        <v>34</v>
      </c>
      <c r="AT29" s="146" t="str">
        <f>VLOOKUP(AS29,[1]Datos!$I$37:$J$61,2,FALSE)</f>
        <v>ALTO</v>
      </c>
      <c r="AU29" s="46" t="s">
        <v>71</v>
      </c>
      <c r="AV29" s="45" t="s">
        <v>70</v>
      </c>
      <c r="AW29" s="45" t="s">
        <v>69</v>
      </c>
      <c r="AX29" s="44" t="s">
        <v>68</v>
      </c>
      <c r="AY29" s="44" t="s">
        <v>10</v>
      </c>
      <c r="AZ29" s="44" t="s">
        <v>9</v>
      </c>
      <c r="BA29" s="44" t="s">
        <v>67</v>
      </c>
      <c r="BB29" s="43" t="s">
        <v>7</v>
      </c>
      <c r="BC29" s="145">
        <f>IF(AX29=[1]Datos!$C$63,[1]Datos!$C$73,IF(AX29=[1]Datos!$C$64,[1]Datos!$C$74,IF(AX29=[1]Datos!$C$65,[1]Datos!$C$75,"Revisar")))+IF(AY29=[1]Datos!$D$63,[1]Datos!$D$73,IF(AY29=[1]Datos!$D$64,[1]Datos!$D$74,"Revisar"))+IF(AZ29=[1]Datos!$E$63,[1]Datos!$E$73,IF(AZ29=[1]Datos!$E$64,[1]Datos!$E$74,"Revisar"))+IF(BB29=[1]Datos!$G$63,[1]Datos!$G$73,IF(BB29=[1]Datos!$G$64,[1]Datos!$G$74,IF(BB29=[1]Datos!$G$65,[1]Datos!$G$75,"Revisar")))</f>
        <v>0.54999999999999993</v>
      </c>
      <c r="BD29" s="144">
        <f>IF(AX29=[1]Datos!$C$65,BC29,0)</f>
        <v>0</v>
      </c>
      <c r="BE29" s="144">
        <f>IF(OR(AX29=[1]Datos!$C$63,AX29=[1]Datos!$C$64),BC29,0)</f>
        <v>0.54999999999999993</v>
      </c>
      <c r="BF29" s="95">
        <f>IF(ROUND(AO29-SUM(BE29:BE32),0)&lt;=0,1,ROUND(AO29-SUM(BE29:BE32),0))</f>
        <v>2</v>
      </c>
      <c r="BG29" s="95" t="str">
        <f>IF(E29="Corrupción",(IF(BF29=1,"Rara Vez",IF(BF29=2,"Improbable",IF(BF29=3,"Posible",IF(BF29=4,"Probable","Seguro"))))),IF(BF29=1,"Muy Baja",IF(BF29=2,"Baja",IF(BF29=3,"Media",IF(BF29=4,"Alta","Muy Alta")))))</f>
        <v>Improbable</v>
      </c>
      <c r="BH29" s="95">
        <f>ROUND(AQ29-SUM(BD29:BD32),0)</f>
        <v>4</v>
      </c>
      <c r="BI29" s="95" t="str">
        <f>IF(BH29=1,"Insignificante",IF(BH29=2,"Menor",IF(BH29=3,"Moderado",IF(BH29=4,"Mayor","Catastrófico"))))</f>
        <v>Mayor</v>
      </c>
      <c r="BJ29" s="94">
        <f>_xlfn.NUMBERVALUE(CONCATENATE(BF29,BH29),"##")</f>
        <v>24</v>
      </c>
      <c r="BK29" s="93" t="str">
        <f>+VLOOKUP(BJ29,[1]Datos!$I$37:$J$65,2,FALSE)</f>
        <v>ALTO</v>
      </c>
      <c r="BL29" s="92" t="s">
        <v>6</v>
      </c>
      <c r="BM29" s="143" t="s">
        <v>66</v>
      </c>
      <c r="BN29" s="142" t="s">
        <v>65</v>
      </c>
      <c r="BO29" s="141">
        <v>45873</v>
      </c>
      <c r="BP29" s="141">
        <v>45912</v>
      </c>
      <c r="BQ29" s="140" t="s">
        <v>64</v>
      </c>
      <c r="BR29" s="139"/>
      <c r="BS29" s="138" t="s">
        <v>2</v>
      </c>
      <c r="BT29" s="138"/>
      <c r="BU29" s="138"/>
      <c r="BV29" s="138" t="s">
        <v>2</v>
      </c>
      <c r="BW29" s="138"/>
      <c r="BX29" s="138" t="s">
        <v>2</v>
      </c>
      <c r="BY29" s="138"/>
      <c r="BZ29" s="138" t="s">
        <v>2</v>
      </c>
      <c r="CA29" s="138"/>
      <c r="CB29" s="138"/>
      <c r="CC29" s="138" t="s">
        <v>2</v>
      </c>
      <c r="CD29" s="31" t="s">
        <v>63</v>
      </c>
      <c r="CE29" s="30" t="s">
        <v>62</v>
      </c>
    </row>
    <row r="30" spans="1:83" ht="88.5" customHeight="1" x14ac:dyDescent="0.25">
      <c r="A30" s="57"/>
      <c r="B30" s="56"/>
      <c r="C30" s="37"/>
      <c r="D30" s="55"/>
      <c r="E30" s="37"/>
      <c r="F30" s="53"/>
      <c r="G30" s="53"/>
      <c r="H30" s="53"/>
      <c r="I30" s="53"/>
      <c r="J30" s="53"/>
      <c r="K30" s="54"/>
      <c r="L30" s="53"/>
      <c r="M30" s="53"/>
      <c r="N30" s="53"/>
      <c r="O30" s="53"/>
      <c r="P30" s="53"/>
      <c r="Q30" s="53"/>
      <c r="R30" s="53"/>
      <c r="S30" s="53"/>
      <c r="T30" s="53"/>
      <c r="U30" s="53"/>
      <c r="V30" s="53"/>
      <c r="W30" s="53"/>
      <c r="X30" s="53"/>
      <c r="Y30" s="53"/>
      <c r="Z30" s="53"/>
      <c r="AA30" s="53"/>
      <c r="AB30" s="53"/>
      <c r="AC30" s="53"/>
      <c r="AD30" s="53"/>
      <c r="AE30" s="53"/>
      <c r="AF30" s="53"/>
      <c r="AG30" s="53"/>
      <c r="AH30" s="53"/>
      <c r="AI30" s="134"/>
      <c r="AJ30" s="133"/>
      <c r="AK30" s="132"/>
      <c r="AL30" s="131"/>
      <c r="AM30" s="49"/>
      <c r="AN30" s="49"/>
      <c r="AO30" s="40"/>
      <c r="AP30" s="40"/>
      <c r="AQ30" s="40"/>
      <c r="AR30" s="40"/>
      <c r="AS30" s="48"/>
      <c r="AT30" s="47"/>
      <c r="AU30" s="46"/>
      <c r="AV30" s="45"/>
      <c r="AW30" s="45"/>
      <c r="AX30" s="44"/>
      <c r="AY30" s="44"/>
      <c r="AZ30" s="44"/>
      <c r="BA30" s="44"/>
      <c r="BB30" s="43"/>
      <c r="BC30" s="137" t="e">
        <f>IF(AX30=[1]Datos!$C$63,[1]Datos!$C$73,IF(AX30=[1]Datos!$C$64,[1]Datos!$C$74,IF(AX30=[1]Datos!$C$65,[1]Datos!$C$75,"Revisar")))+IF(AY30=[1]Datos!$D$63,[1]Datos!$D$73,IF(AY30=[1]Datos!$D$64,[1]Datos!$D$74,"Revisar"))+IF(AZ30=[1]Datos!$E$63,[1]Datos!$E$73,IF(AZ30=[1]Datos!$E$64,[1]Datos!$E$74,"Revisar"))+IF(BB30=[1]Datos!$G$63,[1]Datos!$G$73,IF(BB30=[1]Datos!$G$64,[1]Datos!$G$74,IF(BB30=[1]Datos!$G$65,[1]Datos!$G$75,"Revisar")))</f>
        <v>#VALUE!</v>
      </c>
      <c r="BD30" s="136">
        <f>IF(AX30=[1]Datos!$C$65,BC30,0)</f>
        <v>0</v>
      </c>
      <c r="BE30" s="136">
        <f>IF(OR(AX30=[1]Datos!$C$63,AX30=[1]Datos!$C$64),BC30,0)</f>
        <v>0</v>
      </c>
      <c r="BF30" s="40"/>
      <c r="BG30" s="40"/>
      <c r="BH30" s="40"/>
      <c r="BI30" s="40"/>
      <c r="BJ30" s="39"/>
      <c r="BK30" s="38"/>
      <c r="BL30" s="37"/>
      <c r="BM30" s="113" t="s">
        <v>61</v>
      </c>
      <c r="BN30" s="112" t="s">
        <v>60</v>
      </c>
      <c r="BO30" s="135">
        <v>45873</v>
      </c>
      <c r="BP30" s="135">
        <v>45989</v>
      </c>
      <c r="BQ30" s="111" t="s">
        <v>59</v>
      </c>
      <c r="BR30" s="33"/>
      <c r="BS30" s="32"/>
      <c r="BT30" s="32"/>
      <c r="BU30" s="32"/>
      <c r="BV30" s="32"/>
      <c r="BW30" s="32"/>
      <c r="BX30" s="32"/>
      <c r="BY30" s="32"/>
      <c r="BZ30" s="32"/>
      <c r="CA30" s="32"/>
      <c r="CB30" s="32"/>
      <c r="CC30" s="32"/>
      <c r="CD30" s="31"/>
      <c r="CE30" s="30"/>
    </row>
    <row r="31" spans="1:83" ht="41.25" customHeight="1" x14ac:dyDescent="0.25">
      <c r="A31" s="57"/>
      <c r="B31" s="56"/>
      <c r="C31" s="37"/>
      <c r="D31" s="55"/>
      <c r="E31" s="37"/>
      <c r="F31" s="53"/>
      <c r="G31" s="53"/>
      <c r="H31" s="53"/>
      <c r="I31" s="53"/>
      <c r="J31" s="53"/>
      <c r="K31" s="54"/>
      <c r="L31" s="53"/>
      <c r="M31" s="53"/>
      <c r="N31" s="53"/>
      <c r="O31" s="53"/>
      <c r="P31" s="53"/>
      <c r="Q31" s="53"/>
      <c r="R31" s="53"/>
      <c r="S31" s="53"/>
      <c r="T31" s="53"/>
      <c r="U31" s="53"/>
      <c r="V31" s="53"/>
      <c r="W31" s="53"/>
      <c r="X31" s="53"/>
      <c r="Y31" s="53"/>
      <c r="Z31" s="53"/>
      <c r="AA31" s="53"/>
      <c r="AB31" s="53"/>
      <c r="AC31" s="53"/>
      <c r="AD31" s="53"/>
      <c r="AE31" s="53"/>
      <c r="AF31" s="53"/>
      <c r="AG31" s="53"/>
      <c r="AH31" s="53"/>
      <c r="AI31" s="134"/>
      <c r="AJ31" s="133"/>
      <c r="AK31" s="132"/>
      <c r="AL31" s="131"/>
      <c r="AM31" s="49"/>
      <c r="AN31" s="49"/>
      <c r="AO31" s="40"/>
      <c r="AP31" s="40"/>
      <c r="AQ31" s="40"/>
      <c r="AR31" s="40"/>
      <c r="AS31" s="48"/>
      <c r="AT31" s="47"/>
      <c r="AU31" s="46"/>
      <c r="AV31" s="45"/>
      <c r="AW31" s="45"/>
      <c r="AX31" s="44"/>
      <c r="AY31" s="44"/>
      <c r="AZ31" s="44"/>
      <c r="BA31" s="44"/>
      <c r="BB31" s="43"/>
      <c r="BC31" s="130" t="e">
        <f>IF(AX31=[1]Datos!$C$63,[1]Datos!$C$73,IF(AX31=[1]Datos!$C$64,[1]Datos!$C$74,IF(AX31=[1]Datos!$C$65,[1]Datos!$C$75,"Revisar")))+IF(AY31=[1]Datos!$D$63,[1]Datos!$D$73,IF(AY31=[1]Datos!$D$64,[1]Datos!$D$74,"Revisar"))+IF(AZ31=[1]Datos!$E$63,[1]Datos!$E$73,IF(AZ31=[1]Datos!$E$64,[1]Datos!$E$74,"Revisar"))+IF(BB31=[1]Datos!$G$63,[1]Datos!$G$73,IF(BB31=[1]Datos!$G$64,[1]Datos!$G$74,IF(BB31=[1]Datos!$G$65,[1]Datos!$G$75,"Revisar")))</f>
        <v>#VALUE!</v>
      </c>
      <c r="BD31" s="129">
        <f>IF(AX31=[1]Datos!$C$65,BC31,0)</f>
        <v>0</v>
      </c>
      <c r="BE31" s="129">
        <f>IF(OR(AX31=[1]Datos!$C$63,AX31=[1]Datos!$C$64),BC31,0)</f>
        <v>0</v>
      </c>
      <c r="BF31" s="40"/>
      <c r="BG31" s="40"/>
      <c r="BH31" s="40"/>
      <c r="BI31" s="40"/>
      <c r="BJ31" s="39"/>
      <c r="BK31" s="38"/>
      <c r="BL31" s="37"/>
      <c r="BM31" s="128"/>
      <c r="BN31" s="128"/>
      <c r="BO31" s="128"/>
      <c r="BP31" s="128"/>
      <c r="BQ31" s="127"/>
      <c r="BR31" s="33"/>
      <c r="BS31" s="32"/>
      <c r="BT31" s="32"/>
      <c r="BU31" s="32"/>
      <c r="BV31" s="32"/>
      <c r="BW31" s="32"/>
      <c r="BX31" s="32"/>
      <c r="BY31" s="32"/>
      <c r="BZ31" s="32"/>
      <c r="CA31" s="32"/>
      <c r="CB31" s="32"/>
      <c r="CC31" s="32"/>
      <c r="CD31" s="31"/>
      <c r="CE31" s="30"/>
    </row>
    <row r="32" spans="1:83" ht="18.75" customHeight="1" thickBot="1" x14ac:dyDescent="0.3">
      <c r="A32" s="29"/>
      <c r="B32" s="28"/>
      <c r="C32" s="9"/>
      <c r="D32" s="27"/>
      <c r="E32" s="9"/>
      <c r="F32" s="25"/>
      <c r="G32" s="25"/>
      <c r="H32" s="25"/>
      <c r="I32" s="25"/>
      <c r="J32" s="25"/>
      <c r="K32" s="26"/>
      <c r="L32" s="25"/>
      <c r="M32" s="25"/>
      <c r="N32" s="25"/>
      <c r="O32" s="25"/>
      <c r="P32" s="25"/>
      <c r="Q32" s="25"/>
      <c r="R32" s="25"/>
      <c r="S32" s="25"/>
      <c r="T32" s="25"/>
      <c r="U32" s="25"/>
      <c r="V32" s="25"/>
      <c r="W32" s="25"/>
      <c r="X32" s="25"/>
      <c r="Y32" s="25"/>
      <c r="Z32" s="25"/>
      <c r="AA32" s="25"/>
      <c r="AB32" s="25"/>
      <c r="AC32" s="25"/>
      <c r="AD32" s="25"/>
      <c r="AE32" s="25"/>
      <c r="AF32" s="25"/>
      <c r="AG32" s="25"/>
      <c r="AH32" s="25"/>
      <c r="AI32" s="126"/>
      <c r="AJ32" s="125"/>
      <c r="AK32" s="124"/>
      <c r="AL32" s="123"/>
      <c r="AM32" s="21"/>
      <c r="AN32" s="21"/>
      <c r="AO32" s="12"/>
      <c r="AP32" s="12"/>
      <c r="AQ32" s="12"/>
      <c r="AR32" s="12"/>
      <c r="AS32" s="20"/>
      <c r="AT32" s="19"/>
      <c r="AU32" s="18"/>
      <c r="AV32" s="17"/>
      <c r="AW32" s="17"/>
      <c r="AX32" s="16"/>
      <c r="AY32" s="16"/>
      <c r="AZ32" s="16"/>
      <c r="BA32" s="16"/>
      <c r="BB32" s="15"/>
      <c r="BC32" s="14" t="e">
        <f>IF(AX32=[1]Datos!$C$63,[1]Datos!$C$73,IF(AX32=[1]Datos!$C$64,[1]Datos!$C$74,IF(AX32=[1]Datos!$C$65,[1]Datos!$C$75,"Revisar")))+IF(AY32=[1]Datos!$D$63,[1]Datos!$D$73,IF(AY32=[1]Datos!$D$64,[1]Datos!$D$74,"Revisar"))+IF(AZ32=[1]Datos!$E$63,[1]Datos!$E$73,IF(AZ32=[1]Datos!$E$64,[1]Datos!$E$74,"Revisar"))+IF(BB32=[1]Datos!$G$63,[1]Datos!$G$73,IF(BB32=[1]Datos!$G$64,[1]Datos!$G$74,IF(BB32=[1]Datos!$G$65,[1]Datos!$G$75,"Revisar")))</f>
        <v>#VALUE!</v>
      </c>
      <c r="BD32" s="13">
        <f>IF(AX32=[1]Datos!$C$65,BC32,0)</f>
        <v>0</v>
      </c>
      <c r="BE32" s="13">
        <f>IF(OR(AX32=[1]Datos!$C$63,AX32=[1]Datos!$C$64),BC32,0)</f>
        <v>0</v>
      </c>
      <c r="BF32" s="12"/>
      <c r="BG32" s="12"/>
      <c r="BH32" s="12"/>
      <c r="BI32" s="12"/>
      <c r="BJ32" s="11"/>
      <c r="BK32" s="10"/>
      <c r="BL32" s="9"/>
      <c r="BM32" s="100"/>
      <c r="BN32" s="100"/>
      <c r="BO32" s="100"/>
      <c r="BP32" s="100"/>
      <c r="BQ32" s="99"/>
      <c r="BR32" s="33"/>
      <c r="BS32" s="32"/>
      <c r="BT32" s="32"/>
      <c r="BU32" s="32"/>
      <c r="BV32" s="32"/>
      <c r="BW32" s="32"/>
      <c r="BX32" s="32"/>
      <c r="BY32" s="32"/>
      <c r="BZ32" s="32"/>
      <c r="CA32" s="32"/>
      <c r="CB32" s="32"/>
      <c r="CC32" s="32"/>
      <c r="CD32" s="85"/>
      <c r="CE32" s="84"/>
    </row>
    <row r="33" spans="1:83" ht="190.5" customHeight="1" x14ac:dyDescent="0.25">
      <c r="A33" s="83">
        <v>5</v>
      </c>
      <c r="B33" s="82" t="s">
        <v>42</v>
      </c>
      <c r="C33" s="63" t="s">
        <v>41</v>
      </c>
      <c r="D33" s="81" t="s">
        <v>40</v>
      </c>
      <c r="E33" s="63" t="s">
        <v>23</v>
      </c>
      <c r="F33" s="79" t="s">
        <v>22</v>
      </c>
      <c r="G33" s="79" t="s">
        <v>58</v>
      </c>
      <c r="H33" s="98" t="s">
        <v>57</v>
      </c>
      <c r="I33" s="98" t="s">
        <v>56</v>
      </c>
      <c r="J33" s="98" t="s">
        <v>55</v>
      </c>
      <c r="K33" s="80" t="str">
        <f>CONCATENATE(H33," ",I33," ",J33)</f>
        <v>Posibilidad de recibir o solicitar dadivas o beneficios a nombre propio o de terceros para favorecer intereses particulares por la utilización inapropiada de la información de la entidad debido a la no suscripción de los acuerdos de confidencialidad y de la aceptación formal de las políticas de seguridad, que controlen el acceso a la información conforme a las funciones y responsabilidades del personal</v>
      </c>
      <c r="L33" s="79" t="s">
        <v>17</v>
      </c>
      <c r="M33" s="79"/>
      <c r="N33" s="79"/>
      <c r="O33" s="79"/>
      <c r="P33" s="79" t="s">
        <v>15</v>
      </c>
      <c r="Q33" s="79" t="s">
        <v>16</v>
      </c>
      <c r="R33" s="79" t="s">
        <v>15</v>
      </c>
      <c r="S33" s="79" t="s">
        <v>15</v>
      </c>
      <c r="T33" s="79" t="s">
        <v>16</v>
      </c>
      <c r="U33" s="79" t="s">
        <v>15</v>
      </c>
      <c r="V33" s="79" t="s">
        <v>15</v>
      </c>
      <c r="W33" s="79" t="s">
        <v>15</v>
      </c>
      <c r="X33" s="79" t="s">
        <v>15</v>
      </c>
      <c r="Y33" s="79" t="s">
        <v>16</v>
      </c>
      <c r="Z33" s="79" t="s">
        <v>15</v>
      </c>
      <c r="AA33" s="79" t="s">
        <v>16</v>
      </c>
      <c r="AB33" s="79" t="s">
        <v>15</v>
      </c>
      <c r="AC33" s="79" t="s">
        <v>15</v>
      </c>
      <c r="AD33" s="79" t="s">
        <v>16</v>
      </c>
      <c r="AE33" s="79" t="s">
        <v>15</v>
      </c>
      <c r="AF33" s="79" t="s">
        <v>15</v>
      </c>
      <c r="AG33" s="79" t="s">
        <v>15</v>
      </c>
      <c r="AH33" s="79" t="s">
        <v>15</v>
      </c>
      <c r="AI33" s="75">
        <f>COUNTIF(P33:AH36,"Si")</f>
        <v>5</v>
      </c>
      <c r="AJ33" s="78">
        <f>IF((COUNTIF(O33:AH36,"Si"))&lt;=0,0,(IF((COUNTIF(O33:AH36,"Si"))&lt;=5,3,(IF(COUNTIF(O33:AH36,"Si")&lt;=11,4,5)))))</f>
        <v>3</v>
      </c>
      <c r="AK33" s="77" t="str">
        <f>IF((COUNTIF(O33:AH36,"Si"))&lt;=0,0,(IF((COUNTIF(O33:AH36,"Si"))&lt;=5,"MODERADO",(IF(COUNTIF(O33:AH36,"Si")&lt;=11,"ALTO","EXTREMO")))))</f>
        <v>MODERADO</v>
      </c>
      <c r="AL33" s="76"/>
      <c r="AM33" s="75" t="s">
        <v>36</v>
      </c>
      <c r="AN33" s="75">
        <f>IF(AM33="Rara vez",1,(IF(AM33="Improbable",2,(IF(AM33="Posible",3,IF(AM33="Probable",4,IF(AM33="Seguro",5,"Revisar")))))))</f>
        <v>2</v>
      </c>
      <c r="AO33" s="66">
        <f>IF(E33="Corrupción",AN33,IF(AL33&lt;=2,1,IF(AL33&lt;=24,2,IF(AL33&lt;=500,3,IF(AL33&lt;=5000,4,IF(AL33&gt;5000,5,"Revisar"))))))</f>
        <v>2</v>
      </c>
      <c r="AP33" s="66" t="str">
        <f>IF(E33="Corrupción",(IF(AO33=1,"Rara Vez",IF(AO33=2,"Improbable",IF(AO33=3,"Posible",IF(AO33=4,"Probable",IF(AO33=5,"Seguro","Revisar")))))),IF(AO33=1,"Muy Baja",IF(AO33=2,"Baja",IF(AO33=3,"Media",IF(AO33=4,"Alta","Muy Alta")))))</f>
        <v>Improbable</v>
      </c>
      <c r="AQ33" s="66">
        <f>IF(E33="Corrupción",AJ33,(ROUND(((VLOOKUP(M33,[1]Datos!$B$25:$C$29,2,FALSE)*[1]Datos!$B$32)+(VLOOKUP(N33,[1]Datos!$B$25:$C$29,2,FALSE)*[1]Datos!$C$32)+(VLOOKUP(O33,[1]Datos!$B$25:$C$29,2,FALSE)*[1]Datos!$D$32))*5,0)))</f>
        <v>3</v>
      </c>
      <c r="AR33" s="97" t="str">
        <f>IF(AQ33=1,"Insignificante",IF(AQ33=2,"Menor",IF(AQ33=3,"Moderado",IF(AQ33=4,"Mayor","Catastrófico"))))</f>
        <v>Moderado</v>
      </c>
      <c r="AS33" s="96">
        <f>_xlfn.NUMBERVALUE(CONCATENATE(AO33,AQ33),"##")</f>
        <v>23</v>
      </c>
      <c r="AT33" s="73" t="str">
        <f>VLOOKUP(AS33,[1]Datos!$I$37:$J$61,2,FALSE)</f>
        <v>MODERADO</v>
      </c>
      <c r="AU33" s="122" t="s">
        <v>54</v>
      </c>
      <c r="AV33" s="121" t="s">
        <v>34</v>
      </c>
      <c r="AW33" s="121" t="s">
        <v>53</v>
      </c>
      <c r="AX33" s="120" t="s">
        <v>11</v>
      </c>
      <c r="AY33" s="120" t="s">
        <v>10</v>
      </c>
      <c r="AZ33" s="120" t="s">
        <v>9</v>
      </c>
      <c r="BA33" s="120" t="s">
        <v>43</v>
      </c>
      <c r="BB33" s="119" t="s">
        <v>7</v>
      </c>
      <c r="BC33" s="68">
        <f>IF(AX33=[1]Datos!$C$63,[1]Datos!$C$73,IF(AX33=[1]Datos!$C$64,[1]Datos!$C$74,IF(AX33=[1]Datos!$C$65,[1]Datos!$C$75,"Revisar")))+IF(AY33=[1]Datos!$D$63,[1]Datos!$D$73,IF(AY33=[1]Datos!$D$64,[1]Datos!$D$74,"Revisar"))+IF(AZ33=[1]Datos!$E$63,[1]Datos!$E$73,IF(AZ33=[1]Datos!$E$64,[1]Datos!$E$74,"Revisar"))+IF(BB33=[1]Datos!$G$63,[1]Datos!$G$73,IF(BB33=[1]Datos!$G$64,[1]Datos!$G$74,IF(BB33=[1]Datos!$G$65,[1]Datos!$G$75,"Revisar")))</f>
        <v>0.65</v>
      </c>
      <c r="BD33" s="67">
        <f>IF(AX33=[1]Datos!$C$65,BC33,0)</f>
        <v>0</v>
      </c>
      <c r="BE33" s="67">
        <f>IF(OR(AX33=[1]Datos!$C$63,AX33=[1]Datos!$C$64),BC33,0)</f>
        <v>0.65</v>
      </c>
      <c r="BF33" s="95">
        <f>IF(ROUND(AO33-SUM(BE33:BE36),0)&lt;=0,1,ROUND(AO33-SUM(BE33:BE36),0))</f>
        <v>1</v>
      </c>
      <c r="BG33" s="66" t="str">
        <f>IF(E33="Corrupción",(IF(BF33=1,"Rara Vez",IF(BF33=2,"Improbable",IF(BF33=3,"Posible",IF(BF33=4,"Probable","Seguro"))))),IF(BF33=1,"Muy Baja",IF(BF33=2,"Baja",IF(BF33=3,"Media",IF(BF33=4,"Alta","Muy Alta")))))</f>
        <v>Rara Vez</v>
      </c>
      <c r="BH33" s="95">
        <f>ROUND(AQ33-SUM(BD33:BD36),0)</f>
        <v>3</v>
      </c>
      <c r="BI33" s="95" t="str">
        <f>IF(BH33=1,"Insignificante",IF(BH33=2,"Menor",IF(BH33=3,"Moderado",IF(BH33=4,"Mayor","Catastrófico"))))</f>
        <v>Moderado</v>
      </c>
      <c r="BJ33" s="94">
        <f>_xlfn.NUMBERVALUE(CONCATENATE(BF33,BH33),"##")</f>
        <v>13</v>
      </c>
      <c r="BK33" s="93" t="str">
        <f>+VLOOKUP(BJ33,[1]Datos!$I$37:$J$65,2,FALSE)</f>
        <v>MODERADO</v>
      </c>
      <c r="BL33" s="92" t="s">
        <v>6</v>
      </c>
      <c r="BM33" s="118" t="s">
        <v>52</v>
      </c>
      <c r="BN33" s="117" t="s">
        <v>30</v>
      </c>
      <c r="BO33" s="116">
        <v>45762</v>
      </c>
      <c r="BP33" s="116">
        <v>45989</v>
      </c>
      <c r="BQ33" s="115" t="s">
        <v>51</v>
      </c>
      <c r="BR33" s="33"/>
      <c r="BS33" s="32" t="s">
        <v>2</v>
      </c>
      <c r="BT33" s="32"/>
      <c r="BU33" s="32"/>
      <c r="BV33" s="32" t="s">
        <v>2</v>
      </c>
      <c r="BW33" s="32"/>
      <c r="BX33" s="32" t="s">
        <v>2</v>
      </c>
      <c r="BY33" s="32"/>
      <c r="BZ33" s="32" t="s">
        <v>2</v>
      </c>
      <c r="CA33" s="32"/>
      <c r="CB33" s="32" t="s">
        <v>2</v>
      </c>
      <c r="CC33" s="32"/>
      <c r="CD33" s="59" t="s">
        <v>50</v>
      </c>
      <c r="CE33" s="58" t="s">
        <v>49</v>
      </c>
    </row>
    <row r="34" spans="1:83" ht="114.75" customHeight="1" x14ac:dyDescent="0.25">
      <c r="A34" s="57"/>
      <c r="B34" s="56"/>
      <c r="C34" s="37"/>
      <c r="D34" s="55"/>
      <c r="E34" s="37"/>
      <c r="F34" s="53"/>
      <c r="G34" s="53"/>
      <c r="H34" s="91"/>
      <c r="I34" s="91"/>
      <c r="J34" s="91"/>
      <c r="K34" s="54"/>
      <c r="L34" s="53"/>
      <c r="M34" s="53"/>
      <c r="N34" s="53"/>
      <c r="O34" s="53"/>
      <c r="P34" s="53"/>
      <c r="Q34" s="53"/>
      <c r="R34" s="53"/>
      <c r="S34" s="53"/>
      <c r="T34" s="53"/>
      <c r="U34" s="53"/>
      <c r="V34" s="53"/>
      <c r="W34" s="53"/>
      <c r="X34" s="53"/>
      <c r="Y34" s="53"/>
      <c r="Z34" s="53"/>
      <c r="AA34" s="53"/>
      <c r="AB34" s="53"/>
      <c r="AC34" s="53"/>
      <c r="AD34" s="53"/>
      <c r="AE34" s="53"/>
      <c r="AF34" s="53"/>
      <c r="AG34" s="53"/>
      <c r="AH34" s="53"/>
      <c r="AI34" s="49"/>
      <c r="AJ34" s="52"/>
      <c r="AK34" s="51"/>
      <c r="AL34" s="50"/>
      <c r="AM34" s="49"/>
      <c r="AN34" s="49"/>
      <c r="AO34" s="40"/>
      <c r="AP34" s="40"/>
      <c r="AQ34" s="40"/>
      <c r="AR34" s="90"/>
      <c r="AS34" s="89"/>
      <c r="AT34" s="47"/>
      <c r="AU34" s="114" t="s">
        <v>48</v>
      </c>
      <c r="AV34" s="109" t="s">
        <v>34</v>
      </c>
      <c r="AW34" s="109" t="s">
        <v>47</v>
      </c>
      <c r="AX34" s="108" t="s">
        <v>11</v>
      </c>
      <c r="AY34" s="108" t="s">
        <v>10</v>
      </c>
      <c r="AZ34" s="108" t="s">
        <v>9</v>
      </c>
      <c r="BA34" s="108" t="s">
        <v>8</v>
      </c>
      <c r="BB34" s="107" t="s">
        <v>7</v>
      </c>
      <c r="BC34" s="42">
        <f>IF(AX34=[1]Datos!$C$63,[1]Datos!$C$73,IF(AX34=[1]Datos!$C$64,[1]Datos!$C$74,IF(AX34=[1]Datos!$C$65,[1]Datos!$C$75,"Revisar")))+IF(AY34=[1]Datos!$D$63,[1]Datos!$D$73,IF(AY34=[1]Datos!$D$64,[1]Datos!$D$74,"Revisar"))+IF(AZ34=[1]Datos!$E$63,[1]Datos!$E$73,IF(AZ34=[1]Datos!$E$64,[1]Datos!$E$74,"Revisar"))+IF(BB34=[1]Datos!$G$63,[1]Datos!$G$73,IF(BB34=[1]Datos!$G$64,[1]Datos!$G$74,IF(BB34=[1]Datos!$G$65,[1]Datos!$G$75,"Revisar")))</f>
        <v>0.65</v>
      </c>
      <c r="BD34" s="41">
        <f>IF(AX34=[1]Datos!$C$65,BC34,0)</f>
        <v>0</v>
      </c>
      <c r="BE34" s="41">
        <f>IF(OR(AX34=[1]Datos!$C$63,AX34=[1]Datos!$C$64),BC34,0)</f>
        <v>0.65</v>
      </c>
      <c r="BF34" s="40"/>
      <c r="BG34" s="40"/>
      <c r="BH34" s="40"/>
      <c r="BI34" s="40"/>
      <c r="BJ34" s="39"/>
      <c r="BK34" s="38"/>
      <c r="BL34" s="37"/>
      <c r="BM34" s="113"/>
      <c r="BN34" s="112"/>
      <c r="BO34" s="112"/>
      <c r="BP34" s="112"/>
      <c r="BQ34" s="111"/>
      <c r="BR34" s="33"/>
      <c r="BS34" s="32"/>
      <c r="BT34" s="32"/>
      <c r="BU34" s="32"/>
      <c r="BV34" s="32"/>
      <c r="BW34" s="32"/>
      <c r="BX34" s="32"/>
      <c r="BY34" s="32"/>
      <c r="BZ34" s="32"/>
      <c r="CA34" s="32"/>
      <c r="CB34" s="32"/>
      <c r="CC34" s="32"/>
      <c r="CD34" s="31"/>
      <c r="CE34" s="30"/>
    </row>
    <row r="35" spans="1:83" ht="118.5" customHeight="1" x14ac:dyDescent="0.25">
      <c r="A35" s="57"/>
      <c r="B35" s="56"/>
      <c r="C35" s="37"/>
      <c r="D35" s="55"/>
      <c r="E35" s="37"/>
      <c r="F35" s="53"/>
      <c r="G35" s="53"/>
      <c r="H35" s="91"/>
      <c r="I35" s="91"/>
      <c r="J35" s="91"/>
      <c r="K35" s="54"/>
      <c r="L35" s="53"/>
      <c r="M35" s="53"/>
      <c r="N35" s="53"/>
      <c r="O35" s="53"/>
      <c r="P35" s="53"/>
      <c r="Q35" s="53"/>
      <c r="R35" s="53"/>
      <c r="S35" s="53"/>
      <c r="T35" s="53"/>
      <c r="U35" s="53"/>
      <c r="V35" s="53"/>
      <c r="W35" s="53"/>
      <c r="X35" s="53"/>
      <c r="Y35" s="53"/>
      <c r="Z35" s="53"/>
      <c r="AA35" s="53"/>
      <c r="AB35" s="53"/>
      <c r="AC35" s="53"/>
      <c r="AD35" s="53"/>
      <c r="AE35" s="53"/>
      <c r="AF35" s="53"/>
      <c r="AG35" s="53"/>
      <c r="AH35" s="53"/>
      <c r="AI35" s="49"/>
      <c r="AJ35" s="52"/>
      <c r="AK35" s="51"/>
      <c r="AL35" s="50"/>
      <c r="AM35" s="49"/>
      <c r="AN35" s="49"/>
      <c r="AO35" s="40"/>
      <c r="AP35" s="40"/>
      <c r="AQ35" s="40"/>
      <c r="AR35" s="90"/>
      <c r="AS35" s="89"/>
      <c r="AT35" s="47"/>
      <c r="AU35" s="110" t="s">
        <v>46</v>
      </c>
      <c r="AV35" s="109" t="s">
        <v>45</v>
      </c>
      <c r="AW35" s="109" t="s">
        <v>44</v>
      </c>
      <c r="AX35" s="108" t="s">
        <v>11</v>
      </c>
      <c r="AY35" s="108" t="s">
        <v>10</v>
      </c>
      <c r="AZ35" s="108" t="s">
        <v>9</v>
      </c>
      <c r="BA35" s="108" t="s">
        <v>43</v>
      </c>
      <c r="BB35" s="107" t="s">
        <v>7</v>
      </c>
      <c r="BC35" s="42">
        <f>IF(AX35=[1]Datos!$C$63,[1]Datos!$C$73,IF(AX35=[1]Datos!$C$64,[1]Datos!$C$74,IF(AX35=[1]Datos!$C$65,[1]Datos!$C$75,"Revisar")))+IF(AY35=[1]Datos!$D$63,[1]Datos!$D$73,IF(AY35=[1]Datos!$D$64,[1]Datos!$D$74,"Revisar"))+IF(AZ35=[1]Datos!$E$63,[1]Datos!$E$73,IF(AZ35=[1]Datos!$E$64,[1]Datos!$E$74,"Revisar"))+IF(BB35=[1]Datos!$G$63,[1]Datos!$G$73,IF(BB35=[1]Datos!$G$64,[1]Datos!$G$74,IF(BB35=[1]Datos!$G$65,[1]Datos!$G$75,"Revisar")))</f>
        <v>0.65</v>
      </c>
      <c r="BD35" s="41">
        <f>IF(AX35=[1]Datos!$C$65,BC35,0)</f>
        <v>0</v>
      </c>
      <c r="BE35" s="41">
        <f>IF(OR(AX35=[1]Datos!$C$63,AX35=[1]Datos!$C$64),BC35,0)</f>
        <v>0.65</v>
      </c>
      <c r="BF35" s="40"/>
      <c r="BG35" s="40"/>
      <c r="BH35" s="40"/>
      <c r="BI35" s="40"/>
      <c r="BJ35" s="39"/>
      <c r="BK35" s="38"/>
      <c r="BL35" s="37"/>
      <c r="BM35" s="106"/>
      <c r="BN35" s="106"/>
      <c r="BO35" s="106"/>
      <c r="BP35" s="106"/>
      <c r="BQ35" s="105"/>
      <c r="BR35" s="33"/>
      <c r="BS35" s="32"/>
      <c r="BT35" s="32"/>
      <c r="BU35" s="32"/>
      <c r="BV35" s="32"/>
      <c r="BW35" s="32"/>
      <c r="BX35" s="32"/>
      <c r="BY35" s="32"/>
      <c r="BZ35" s="32"/>
      <c r="CA35" s="32"/>
      <c r="CB35" s="32"/>
      <c r="CC35" s="32"/>
      <c r="CD35" s="31"/>
      <c r="CE35" s="30"/>
    </row>
    <row r="36" spans="1:83" ht="132" customHeight="1" thickBot="1" x14ac:dyDescent="0.3">
      <c r="A36" s="29"/>
      <c r="B36" s="28"/>
      <c r="C36" s="9"/>
      <c r="D36" s="27"/>
      <c r="E36" s="9"/>
      <c r="F36" s="25"/>
      <c r="G36" s="25"/>
      <c r="H36" s="88"/>
      <c r="I36" s="88"/>
      <c r="J36" s="88"/>
      <c r="K36" s="26"/>
      <c r="L36" s="25"/>
      <c r="M36" s="25"/>
      <c r="N36" s="25"/>
      <c r="O36" s="25"/>
      <c r="P36" s="25"/>
      <c r="Q36" s="25"/>
      <c r="R36" s="25"/>
      <c r="S36" s="25"/>
      <c r="T36" s="25"/>
      <c r="U36" s="25"/>
      <c r="V36" s="25"/>
      <c r="W36" s="25"/>
      <c r="X36" s="25"/>
      <c r="Y36" s="25"/>
      <c r="Z36" s="25"/>
      <c r="AA36" s="25"/>
      <c r="AB36" s="25"/>
      <c r="AC36" s="25"/>
      <c r="AD36" s="25"/>
      <c r="AE36" s="25"/>
      <c r="AF36" s="25"/>
      <c r="AG36" s="25"/>
      <c r="AH36" s="25"/>
      <c r="AI36" s="21"/>
      <c r="AJ36" s="24"/>
      <c r="AK36" s="23"/>
      <c r="AL36" s="22"/>
      <c r="AM36" s="21"/>
      <c r="AN36" s="21"/>
      <c r="AO36" s="12"/>
      <c r="AP36" s="12"/>
      <c r="AQ36" s="12"/>
      <c r="AR36" s="87"/>
      <c r="AS36" s="86"/>
      <c r="AT36" s="19"/>
      <c r="AU36" s="104"/>
      <c r="AV36" s="103"/>
      <c r="AW36" s="103"/>
      <c r="AX36" s="102"/>
      <c r="AY36" s="102"/>
      <c r="AZ36" s="102"/>
      <c r="BA36" s="102"/>
      <c r="BB36" s="101"/>
      <c r="BC36" s="14" t="e">
        <f>IF(AX36=[1]Datos!$C$63,[1]Datos!$C$73,IF(AX36=[1]Datos!$C$64,[1]Datos!$C$74,IF(AX36=[1]Datos!$C$65,[1]Datos!$C$75,"Revisar")))+IF(AY36=[1]Datos!$D$63,[1]Datos!$D$73,IF(AY36=[1]Datos!$D$64,[1]Datos!$D$74,"Revisar"))+IF(AZ36=[1]Datos!$E$63,[1]Datos!$E$73,IF(AZ36=[1]Datos!$E$64,[1]Datos!$E$74,"Revisar"))+IF(BB36=[1]Datos!$G$63,[1]Datos!$G$73,IF(BB36=[1]Datos!$G$64,[1]Datos!$G$74,IF(BB36=[1]Datos!$G$65,[1]Datos!$G$75,"Revisar")))</f>
        <v>#VALUE!</v>
      </c>
      <c r="BD36" s="13">
        <f>IF(AX36=[1]Datos!$C$65,BC36,0)</f>
        <v>0</v>
      </c>
      <c r="BE36" s="13">
        <f>IF(OR(AX36=[1]Datos!$C$63,AX36=[1]Datos!$C$64),BC36,0)</f>
        <v>0</v>
      </c>
      <c r="BF36" s="12"/>
      <c r="BG36" s="12"/>
      <c r="BH36" s="12"/>
      <c r="BI36" s="12"/>
      <c r="BJ36" s="11"/>
      <c r="BK36" s="10"/>
      <c r="BL36" s="9"/>
      <c r="BM36" s="100"/>
      <c r="BN36" s="100"/>
      <c r="BO36" s="100"/>
      <c r="BP36" s="100"/>
      <c r="BQ36" s="99"/>
      <c r="BR36" s="33"/>
      <c r="BS36" s="32"/>
      <c r="BT36" s="32"/>
      <c r="BU36" s="32"/>
      <c r="BV36" s="32"/>
      <c r="BW36" s="32"/>
      <c r="BX36" s="32"/>
      <c r="BY36" s="32"/>
      <c r="BZ36" s="32"/>
      <c r="CA36" s="32"/>
      <c r="CB36" s="32"/>
      <c r="CC36" s="32"/>
      <c r="CD36" s="85"/>
      <c r="CE36" s="84"/>
    </row>
    <row r="37" spans="1:83" ht="102" customHeight="1" x14ac:dyDescent="0.25">
      <c r="A37" s="83">
        <v>6</v>
      </c>
      <c r="B37" s="82" t="s">
        <v>42</v>
      </c>
      <c r="C37" s="63" t="s">
        <v>41</v>
      </c>
      <c r="D37" s="81" t="s">
        <v>40</v>
      </c>
      <c r="E37" s="63" t="s">
        <v>23</v>
      </c>
      <c r="F37" s="79" t="s">
        <v>22</v>
      </c>
      <c r="G37" s="79" t="s">
        <v>21</v>
      </c>
      <c r="H37" s="98" t="s">
        <v>39</v>
      </c>
      <c r="I37" s="98" t="s">
        <v>38</v>
      </c>
      <c r="J37" s="98" t="s">
        <v>37</v>
      </c>
      <c r="K37" s="80" t="str">
        <f>CONCATENATE(H37," ",I37," ",J37)</f>
        <v>Posibilidad de incurrir en gastos de bienes y servicios tecnológicos que no se necesiten en la entidad para beneficio propio o de terceros por presiones indebidas o conflictos de interés debido a falta de ética por parte del servidor público o contratista responsable de gestionar el proceso de adquisición tecnológica</v>
      </c>
      <c r="L37" s="79" t="s">
        <v>17</v>
      </c>
      <c r="M37" s="79"/>
      <c r="N37" s="79"/>
      <c r="O37" s="79"/>
      <c r="P37" s="79" t="s">
        <v>15</v>
      </c>
      <c r="Q37" s="79" t="s">
        <v>15</v>
      </c>
      <c r="R37" s="79" t="s">
        <v>15</v>
      </c>
      <c r="S37" s="79" t="s">
        <v>15</v>
      </c>
      <c r="T37" s="79" t="s">
        <v>16</v>
      </c>
      <c r="U37" s="79" t="s">
        <v>16</v>
      </c>
      <c r="V37" s="79" t="s">
        <v>15</v>
      </c>
      <c r="W37" s="79" t="s">
        <v>15</v>
      </c>
      <c r="X37" s="79" t="s">
        <v>15</v>
      </c>
      <c r="Y37" s="79" t="s">
        <v>15</v>
      </c>
      <c r="Z37" s="79" t="s">
        <v>16</v>
      </c>
      <c r="AA37" s="79" t="s">
        <v>16</v>
      </c>
      <c r="AB37" s="79" t="s">
        <v>15</v>
      </c>
      <c r="AC37" s="79" t="s">
        <v>15</v>
      </c>
      <c r="AD37" s="79" t="s">
        <v>15</v>
      </c>
      <c r="AE37" s="79" t="s">
        <v>15</v>
      </c>
      <c r="AF37" s="79" t="s">
        <v>15</v>
      </c>
      <c r="AG37" s="79" t="s">
        <v>15</v>
      </c>
      <c r="AH37" s="79" t="s">
        <v>15</v>
      </c>
      <c r="AI37" s="75">
        <f>COUNTIF(P37:AH40,"Si")</f>
        <v>4</v>
      </c>
      <c r="AJ37" s="78">
        <f>IF((COUNTIF(O37:AH40,"Si"))&lt;=0,0,(IF((COUNTIF(O37:AH40,"Si"))&lt;=5,3,(IF(COUNTIF(O37:AH40,"Si")&lt;=11,4,5)))))</f>
        <v>3</v>
      </c>
      <c r="AK37" s="77" t="str">
        <f>IF((COUNTIF(O37:AH40,"Si"))&lt;=0,0,(IF((COUNTIF(O37:AH40,"Si"))&lt;=5,"MODERADO",(IF(COUNTIF(O37:AH40,"Si")&lt;=11,"ALTO","EXTREMO")))))</f>
        <v>MODERADO</v>
      </c>
      <c r="AL37" s="76"/>
      <c r="AM37" s="75" t="s">
        <v>36</v>
      </c>
      <c r="AN37" s="75">
        <f>IF(AM37="Rara vez",1,(IF(AM37="Improbable",2,(IF(AM37="Posible",3,IF(AM37="Probable",4,IF(AM37="Seguro",5,"Revisar")))))))</f>
        <v>2</v>
      </c>
      <c r="AO37" s="66">
        <f>IF(E37="Corrupción",AN37,IF(AL37&lt;=2,1,IF(AL37&lt;=24,2,IF(AL37&lt;=500,3,IF(AL37&lt;=5000,4,IF(AL37&gt;5000,5,"Revisar"))))))</f>
        <v>2</v>
      </c>
      <c r="AP37" s="66" t="str">
        <f>IF(E37="Corrupción",(IF(AO37=1,"Rara Vez",IF(AO37=2,"Improbable",IF(AO37=3,"Posible",IF(AO37=4,"Probable",IF(AO37=5,"Seguro","Revisar")))))),IF(AO37=1,"Muy Baja",IF(AO37=2,"Baja",IF(AO37=3,"Media",IF(AO37=4,"Alta","Muy Alta")))))</f>
        <v>Improbable</v>
      </c>
      <c r="AQ37" s="66">
        <f>IF(E37="Corrupción",AJ37,(ROUND(((VLOOKUP(M37,[1]Datos!$B$25:$C$29,2,FALSE)*[1]Datos!$B$32)+(VLOOKUP(N37,[1]Datos!$B$25:$C$29,2,FALSE)*[1]Datos!$C$32)+(VLOOKUP(O37,[1]Datos!$B$25:$C$29,2,FALSE)*[1]Datos!$D$32))*5,0)))</f>
        <v>3</v>
      </c>
      <c r="AR37" s="97" t="str">
        <f>IF(AQ37=1,"Insignificante",IF(AQ37=2,"Menor",IF(AQ37=3,"Moderado",IF(AQ37=4,"Mayor","Catastrófico"))))</f>
        <v>Moderado</v>
      </c>
      <c r="AS37" s="96">
        <f>_xlfn.NUMBERVALUE(CONCATENATE(AO37,AQ37),"##")</f>
        <v>23</v>
      </c>
      <c r="AT37" s="73" t="str">
        <f>VLOOKUP(AS37,[1]Datos!$I$37:$J$61,2,FALSE)</f>
        <v>MODERADO</v>
      </c>
      <c r="AU37" s="72" t="s">
        <v>35</v>
      </c>
      <c r="AV37" s="71" t="s">
        <v>34</v>
      </c>
      <c r="AW37" s="71" t="s">
        <v>33</v>
      </c>
      <c r="AX37" s="70" t="s">
        <v>11</v>
      </c>
      <c r="AY37" s="70" t="s">
        <v>10</v>
      </c>
      <c r="AZ37" s="70" t="s">
        <v>9</v>
      </c>
      <c r="BA37" s="70" t="s">
        <v>32</v>
      </c>
      <c r="BB37" s="69" t="s">
        <v>7</v>
      </c>
      <c r="BC37" s="68">
        <f>IF(AX37=[1]Datos!$C$63,[1]Datos!$C$73,IF(AX37=[1]Datos!$C$64,[1]Datos!$C$74,IF(AX37=[1]Datos!$C$65,[1]Datos!$C$75,"Revisar")))+IF(AY37=[1]Datos!$D$63,[1]Datos!$D$73,IF(AY37=[1]Datos!$D$64,[1]Datos!$D$74,"Revisar"))+IF(AZ37=[1]Datos!$E$63,[1]Datos!$E$73,IF(AZ37=[1]Datos!$E$64,[1]Datos!$E$74,"Revisar"))+IF(BB37=[1]Datos!$G$63,[1]Datos!$G$73,IF(BB37=[1]Datos!$G$64,[1]Datos!$G$74,IF(BB37=[1]Datos!$G$65,[1]Datos!$G$75,"Revisar")))</f>
        <v>0.65</v>
      </c>
      <c r="BD37" s="67">
        <f>IF(AX37=[1]Datos!$C$65,BC37,0)</f>
        <v>0</v>
      </c>
      <c r="BE37" s="67">
        <f>IF(OR(AX37=[1]Datos!$C$63,AX37=[1]Datos!$C$64),BC37,0)</f>
        <v>0.65</v>
      </c>
      <c r="BF37" s="95">
        <f>IF(ROUND(AO37-SUM(BE37:BE40),0)&lt;=0,1,ROUND(AO37-SUM(BE37:BE40),0))</f>
        <v>1</v>
      </c>
      <c r="BG37" s="66" t="str">
        <f>IF(E37="Corrupción",(IF(BF37=1,"Rara Vez",IF(BF37=2,"Improbable",IF(BF37=3,"Posible",IF(BF37=4,"Probable","Seguro"))))),IF(BF37=1,"Muy Baja",IF(BF37=2,"Baja",IF(BF37=3,"Media",IF(BF37=4,"Alta","Muy Alta")))))</f>
        <v>Rara Vez</v>
      </c>
      <c r="BH37" s="95">
        <f>ROUND(AQ37-SUM(BD37:BD40),0)</f>
        <v>3</v>
      </c>
      <c r="BI37" s="95" t="str">
        <f>IF(BH37=1,"Insignificante",IF(BH37=2,"Menor",IF(BH37=3,"Moderado",IF(BH37=4,"Mayor","Catastrófico"))))</f>
        <v>Moderado</v>
      </c>
      <c r="BJ37" s="94">
        <f>_xlfn.NUMBERVALUE(CONCATENATE(BF37,BH37),"##")</f>
        <v>13</v>
      </c>
      <c r="BK37" s="93" t="str">
        <f>+VLOOKUP(BJ37,[1]Datos!$I$37:$J$65,2,FALSE)</f>
        <v>MODERADO</v>
      </c>
      <c r="BL37" s="92" t="s">
        <v>6</v>
      </c>
      <c r="BM37" s="62" t="s">
        <v>31</v>
      </c>
      <c r="BN37" s="62" t="s">
        <v>30</v>
      </c>
      <c r="BO37" s="61">
        <v>45888</v>
      </c>
      <c r="BP37" s="61">
        <v>45989</v>
      </c>
      <c r="BQ37" s="60" t="s">
        <v>29</v>
      </c>
      <c r="BR37" s="33"/>
      <c r="BS37" s="32" t="s">
        <v>2</v>
      </c>
      <c r="BT37" s="32"/>
      <c r="BU37" s="32"/>
      <c r="BV37" s="32" t="s">
        <v>2</v>
      </c>
      <c r="BW37" s="32"/>
      <c r="BX37" s="32" t="s">
        <v>2</v>
      </c>
      <c r="BY37" s="32"/>
      <c r="BZ37" s="32" t="s">
        <v>2</v>
      </c>
      <c r="CA37" s="32"/>
      <c r="CB37" s="32" t="s">
        <v>2</v>
      </c>
      <c r="CC37" s="32"/>
      <c r="CD37" s="59" t="s">
        <v>28</v>
      </c>
      <c r="CE37" s="58" t="s">
        <v>27</v>
      </c>
    </row>
    <row r="38" spans="1:83" ht="48.75" customHeight="1" x14ac:dyDescent="0.25">
      <c r="A38" s="57"/>
      <c r="B38" s="56"/>
      <c r="C38" s="37"/>
      <c r="D38" s="55"/>
      <c r="E38" s="37"/>
      <c r="F38" s="53"/>
      <c r="G38" s="53"/>
      <c r="H38" s="91"/>
      <c r="I38" s="91"/>
      <c r="J38" s="91"/>
      <c r="K38" s="54"/>
      <c r="L38" s="53"/>
      <c r="M38" s="53"/>
      <c r="N38" s="53"/>
      <c r="O38" s="53"/>
      <c r="P38" s="53"/>
      <c r="Q38" s="53"/>
      <c r="R38" s="53"/>
      <c r="S38" s="53"/>
      <c r="T38" s="53"/>
      <c r="U38" s="53"/>
      <c r="V38" s="53"/>
      <c r="W38" s="53"/>
      <c r="X38" s="53"/>
      <c r="Y38" s="53"/>
      <c r="Z38" s="53"/>
      <c r="AA38" s="53"/>
      <c r="AB38" s="53"/>
      <c r="AC38" s="53"/>
      <c r="AD38" s="53"/>
      <c r="AE38" s="53"/>
      <c r="AF38" s="53"/>
      <c r="AG38" s="53"/>
      <c r="AH38" s="53"/>
      <c r="AI38" s="49"/>
      <c r="AJ38" s="52"/>
      <c r="AK38" s="51"/>
      <c r="AL38" s="50"/>
      <c r="AM38" s="49"/>
      <c r="AN38" s="49"/>
      <c r="AO38" s="40"/>
      <c r="AP38" s="40"/>
      <c r="AQ38" s="40"/>
      <c r="AR38" s="90"/>
      <c r="AS38" s="89"/>
      <c r="AT38" s="47"/>
      <c r="AU38" s="46"/>
      <c r="AV38" s="45"/>
      <c r="AW38" s="45"/>
      <c r="AX38" s="44"/>
      <c r="AY38" s="44"/>
      <c r="AZ38" s="44"/>
      <c r="BA38" s="44"/>
      <c r="BB38" s="43"/>
      <c r="BC38" s="42" t="e">
        <f>IF(AX38=[1]Datos!$C$63,[1]Datos!$C$73,IF(AX38=[1]Datos!$C$64,[1]Datos!$C$74,IF(AX38=[1]Datos!$C$65,[1]Datos!$C$75,"Revisar")))+IF(AY38=[1]Datos!$D$63,[1]Datos!$D$73,IF(AY38=[1]Datos!$D$64,[1]Datos!$D$74,"Revisar"))+IF(AZ38=[1]Datos!$E$63,[1]Datos!$E$73,IF(AZ38=[1]Datos!$E$64,[1]Datos!$E$74,"Revisar"))+IF(BB38=[1]Datos!$G$63,[1]Datos!$G$73,IF(BB38=[1]Datos!$G$64,[1]Datos!$G$74,IF(BB38=[1]Datos!$G$65,[1]Datos!$G$75,"Revisar")))</f>
        <v>#VALUE!</v>
      </c>
      <c r="BD38" s="41">
        <f>IF(AX38=[1]Datos!$C$65,BC38,0)</f>
        <v>0</v>
      </c>
      <c r="BE38" s="41">
        <f>IF(OR(AX38=[1]Datos!$C$63,AX38=[1]Datos!$C$64),BC38,0)</f>
        <v>0</v>
      </c>
      <c r="BF38" s="40"/>
      <c r="BG38" s="40"/>
      <c r="BH38" s="40"/>
      <c r="BI38" s="40"/>
      <c r="BJ38" s="39"/>
      <c r="BK38" s="38"/>
      <c r="BL38" s="37"/>
      <c r="BM38" s="36"/>
      <c r="BN38" s="36"/>
      <c r="BO38" s="35"/>
      <c r="BP38" s="35"/>
      <c r="BQ38" s="34"/>
      <c r="BR38" s="33"/>
      <c r="BS38" s="32"/>
      <c r="BT38" s="32"/>
      <c r="BU38" s="32"/>
      <c r="BV38" s="32"/>
      <c r="BW38" s="32"/>
      <c r="BX38" s="32"/>
      <c r="BY38" s="32"/>
      <c r="BZ38" s="32"/>
      <c r="CA38" s="32"/>
      <c r="CB38" s="32"/>
      <c r="CC38" s="32"/>
      <c r="CD38" s="31"/>
      <c r="CE38" s="30"/>
    </row>
    <row r="39" spans="1:83" ht="92.25" customHeight="1" x14ac:dyDescent="0.25">
      <c r="A39" s="57"/>
      <c r="B39" s="56"/>
      <c r="C39" s="37"/>
      <c r="D39" s="55"/>
      <c r="E39" s="37"/>
      <c r="F39" s="53"/>
      <c r="G39" s="53"/>
      <c r="H39" s="91"/>
      <c r="I39" s="91"/>
      <c r="J39" s="91"/>
      <c r="K39" s="54"/>
      <c r="L39" s="53"/>
      <c r="M39" s="53"/>
      <c r="N39" s="53"/>
      <c r="O39" s="53"/>
      <c r="P39" s="53"/>
      <c r="Q39" s="53"/>
      <c r="R39" s="53"/>
      <c r="S39" s="53"/>
      <c r="T39" s="53"/>
      <c r="U39" s="53"/>
      <c r="V39" s="53"/>
      <c r="W39" s="53"/>
      <c r="X39" s="53"/>
      <c r="Y39" s="53"/>
      <c r="Z39" s="53"/>
      <c r="AA39" s="53"/>
      <c r="AB39" s="53"/>
      <c r="AC39" s="53"/>
      <c r="AD39" s="53"/>
      <c r="AE39" s="53"/>
      <c r="AF39" s="53"/>
      <c r="AG39" s="53"/>
      <c r="AH39" s="53"/>
      <c r="AI39" s="49"/>
      <c r="AJ39" s="52"/>
      <c r="AK39" s="51"/>
      <c r="AL39" s="50"/>
      <c r="AM39" s="49"/>
      <c r="AN39" s="49"/>
      <c r="AO39" s="40"/>
      <c r="AP39" s="40"/>
      <c r="AQ39" s="40"/>
      <c r="AR39" s="90"/>
      <c r="AS39" s="89"/>
      <c r="AT39" s="47"/>
      <c r="AU39" s="46"/>
      <c r="AV39" s="45"/>
      <c r="AW39" s="45"/>
      <c r="AX39" s="44"/>
      <c r="AY39" s="44"/>
      <c r="AZ39" s="44"/>
      <c r="BA39" s="44"/>
      <c r="BB39" s="43"/>
      <c r="BC39" s="42" t="e">
        <f>IF(AX39=[1]Datos!$C$63,[1]Datos!$C$73,IF(AX39=[1]Datos!$C$64,[1]Datos!$C$74,IF(AX39=[1]Datos!$C$65,[1]Datos!$C$75,"Revisar")))+IF(AY39=[1]Datos!$D$63,[1]Datos!$D$73,IF(AY39=[1]Datos!$D$64,[1]Datos!$D$74,"Revisar"))+IF(AZ39=[1]Datos!$E$63,[1]Datos!$E$73,IF(AZ39=[1]Datos!$E$64,[1]Datos!$E$74,"Revisar"))+IF(BB39=[1]Datos!$G$63,[1]Datos!$G$73,IF(BB39=[1]Datos!$G$64,[1]Datos!$G$74,IF(BB39=[1]Datos!$G$65,[1]Datos!$G$75,"Revisar")))</f>
        <v>#VALUE!</v>
      </c>
      <c r="BD39" s="41">
        <f>IF(AX39=[1]Datos!$C$65,BC39,0)</f>
        <v>0</v>
      </c>
      <c r="BE39" s="41">
        <f>IF(OR(AX39=[1]Datos!$C$63,AX39=[1]Datos!$C$64),BC39,0)</f>
        <v>0</v>
      </c>
      <c r="BF39" s="40"/>
      <c r="BG39" s="40"/>
      <c r="BH39" s="40"/>
      <c r="BI39" s="40"/>
      <c r="BJ39" s="39"/>
      <c r="BK39" s="38"/>
      <c r="BL39" s="37"/>
      <c r="BM39" s="36"/>
      <c r="BN39" s="36"/>
      <c r="BO39" s="35"/>
      <c r="BP39" s="35"/>
      <c r="BQ39" s="34"/>
      <c r="BR39" s="33"/>
      <c r="BS39" s="32"/>
      <c r="BT39" s="32"/>
      <c r="BU39" s="32"/>
      <c r="BV39" s="32"/>
      <c r="BW39" s="32"/>
      <c r="BX39" s="32"/>
      <c r="BY39" s="32"/>
      <c r="BZ39" s="32"/>
      <c r="CA39" s="32"/>
      <c r="CB39" s="32"/>
      <c r="CC39" s="32"/>
      <c r="CD39" s="31"/>
      <c r="CE39" s="30"/>
    </row>
    <row r="40" spans="1:83" ht="235.5" customHeight="1" thickBot="1" x14ac:dyDescent="0.3">
      <c r="A40" s="29"/>
      <c r="B40" s="28"/>
      <c r="C40" s="9"/>
      <c r="D40" s="27"/>
      <c r="E40" s="9"/>
      <c r="F40" s="25"/>
      <c r="G40" s="25"/>
      <c r="H40" s="88"/>
      <c r="I40" s="88"/>
      <c r="J40" s="88"/>
      <c r="K40" s="26"/>
      <c r="L40" s="25"/>
      <c r="M40" s="25"/>
      <c r="N40" s="25"/>
      <c r="O40" s="25"/>
      <c r="P40" s="25"/>
      <c r="Q40" s="25"/>
      <c r="R40" s="25"/>
      <c r="S40" s="25"/>
      <c r="T40" s="25"/>
      <c r="U40" s="25"/>
      <c r="V40" s="25"/>
      <c r="W40" s="25"/>
      <c r="X40" s="25"/>
      <c r="Y40" s="25"/>
      <c r="Z40" s="25"/>
      <c r="AA40" s="25"/>
      <c r="AB40" s="25"/>
      <c r="AC40" s="25"/>
      <c r="AD40" s="25"/>
      <c r="AE40" s="25"/>
      <c r="AF40" s="25"/>
      <c r="AG40" s="25"/>
      <c r="AH40" s="25"/>
      <c r="AI40" s="21"/>
      <c r="AJ40" s="24"/>
      <c r="AK40" s="23"/>
      <c r="AL40" s="22"/>
      <c r="AM40" s="21"/>
      <c r="AN40" s="21"/>
      <c r="AO40" s="12"/>
      <c r="AP40" s="12"/>
      <c r="AQ40" s="12"/>
      <c r="AR40" s="87"/>
      <c r="AS40" s="86"/>
      <c r="AT40" s="19"/>
      <c r="AU40" s="18"/>
      <c r="AV40" s="17"/>
      <c r="AW40" s="17"/>
      <c r="AX40" s="16"/>
      <c r="AY40" s="16"/>
      <c r="AZ40" s="16"/>
      <c r="BA40" s="16"/>
      <c r="BB40" s="15"/>
      <c r="BC40" s="14" t="e">
        <f>IF(AX40=[1]Datos!$C$63,[1]Datos!$C$73,IF(AX40=[1]Datos!$C$64,[1]Datos!$C$74,IF(AX40=[1]Datos!$C$65,[1]Datos!$C$75,"Revisar")))+IF(AY40=[1]Datos!$D$63,[1]Datos!$D$73,IF(AY40=[1]Datos!$D$64,[1]Datos!$D$74,"Revisar"))+IF(AZ40=[1]Datos!$E$63,[1]Datos!$E$73,IF(AZ40=[1]Datos!$E$64,[1]Datos!$E$74,"Revisar"))+IF(BB40=[1]Datos!$G$63,[1]Datos!$G$73,IF(BB40=[1]Datos!$G$64,[1]Datos!$G$74,IF(BB40=[1]Datos!$G$65,[1]Datos!$G$75,"Revisar")))</f>
        <v>#VALUE!</v>
      </c>
      <c r="BD40" s="13">
        <f>IF(AX40=[1]Datos!$C$65,BC40,0)</f>
        <v>0</v>
      </c>
      <c r="BE40" s="13">
        <f>IF(OR(AX40=[1]Datos!$C$63,AX40=[1]Datos!$C$64),BC40,0)</f>
        <v>0</v>
      </c>
      <c r="BF40" s="12"/>
      <c r="BG40" s="12"/>
      <c r="BH40" s="12"/>
      <c r="BI40" s="12"/>
      <c r="BJ40" s="11"/>
      <c r="BK40" s="10"/>
      <c r="BL40" s="9"/>
      <c r="BM40" s="8"/>
      <c r="BN40" s="8"/>
      <c r="BO40" s="7"/>
      <c r="BP40" s="7"/>
      <c r="BQ40" s="6"/>
      <c r="BR40" s="33"/>
      <c r="BS40" s="32"/>
      <c r="BT40" s="32"/>
      <c r="BU40" s="32"/>
      <c r="BV40" s="32"/>
      <c r="BW40" s="32"/>
      <c r="BX40" s="32"/>
      <c r="BY40" s="32"/>
      <c r="BZ40" s="32"/>
      <c r="CA40" s="32"/>
      <c r="CB40" s="32"/>
      <c r="CC40" s="32"/>
      <c r="CD40" s="85"/>
      <c r="CE40" s="84"/>
    </row>
    <row r="41" spans="1:83" ht="54.75" customHeight="1" x14ac:dyDescent="0.25">
      <c r="A41" s="83">
        <v>7</v>
      </c>
      <c r="B41" s="82" t="s">
        <v>26</v>
      </c>
      <c r="C41" s="63" t="s">
        <v>25</v>
      </c>
      <c r="D41" s="81" t="s">
        <v>24</v>
      </c>
      <c r="E41" s="63" t="s">
        <v>23</v>
      </c>
      <c r="F41" s="79" t="s">
        <v>22</v>
      </c>
      <c r="G41" s="79" t="s">
        <v>21</v>
      </c>
      <c r="H41" s="79" t="s">
        <v>20</v>
      </c>
      <c r="I41" s="79" t="s">
        <v>19</v>
      </c>
      <c r="J41" s="79" t="s">
        <v>18</v>
      </c>
      <c r="K41" s="80" t="str">
        <f>CONCATENATE(H41," ",I41," ",J41)</f>
        <v>Posibilidad de recibir o solicitar dádiva o cualquier beneficio propio o de terceros en la elaboración de informes por omitir o adulterar información relevante frente a situaciones observadas en el desarrollo de las diferentes evaluaciones, auditorías y/o seguimientos establecidos en el Plan Anual de Auditorías y Seguimientos debido a la falta de ética profesional de los funcionarios y/o contratistas del GIT de Control Interno</v>
      </c>
      <c r="L41" s="79" t="s">
        <v>17</v>
      </c>
      <c r="M41" s="79"/>
      <c r="N41" s="79"/>
      <c r="O41" s="79"/>
      <c r="P41" s="79" t="s">
        <v>16</v>
      </c>
      <c r="Q41" s="79" t="s">
        <v>16</v>
      </c>
      <c r="R41" s="79" t="s">
        <v>15</v>
      </c>
      <c r="S41" s="79" t="s">
        <v>15</v>
      </c>
      <c r="T41" s="79" t="s">
        <v>16</v>
      </c>
      <c r="U41" s="79" t="s">
        <v>15</v>
      </c>
      <c r="V41" s="79" t="s">
        <v>15</v>
      </c>
      <c r="W41" s="79" t="s">
        <v>15</v>
      </c>
      <c r="X41" s="79" t="s">
        <v>15</v>
      </c>
      <c r="Y41" s="79" t="s">
        <v>16</v>
      </c>
      <c r="Z41" s="79" t="s">
        <v>16</v>
      </c>
      <c r="AA41" s="79" t="s">
        <v>16</v>
      </c>
      <c r="AB41" s="79" t="s">
        <v>15</v>
      </c>
      <c r="AC41" s="79" t="s">
        <v>16</v>
      </c>
      <c r="AD41" s="79" t="s">
        <v>16</v>
      </c>
      <c r="AE41" s="79" t="s">
        <v>15</v>
      </c>
      <c r="AF41" s="79" t="s">
        <v>15</v>
      </c>
      <c r="AG41" s="79" t="s">
        <v>15</v>
      </c>
      <c r="AH41" s="79" t="s">
        <v>15</v>
      </c>
      <c r="AI41" s="75">
        <f>COUNTIF(P41:AH44,"Si")</f>
        <v>8</v>
      </c>
      <c r="AJ41" s="78">
        <f>IF((COUNTIF(O41:AH44,"Si"))&lt;=0,0,(IF((COUNTIF(O41:AH44,"Si"))&lt;=5,3,(IF(COUNTIF(O41:AH44,"Si")&lt;=11,4,5)))))</f>
        <v>4</v>
      </c>
      <c r="AK41" s="77" t="str">
        <f>IF((COUNTIF(O41:AH44,"Si"))&lt;=0,0,(IF((COUNTIF(O41:AH44,"Si"))&lt;=5,"MODERADO",(IF(COUNTIF(O41:AH44,"Si")&lt;=11,"ALTO","EXTREMO")))))</f>
        <v>ALTO</v>
      </c>
      <c r="AL41" s="76"/>
      <c r="AM41" s="75" t="s">
        <v>14</v>
      </c>
      <c r="AN41" s="75">
        <f>IF(AM41="Rara vez",1,(IF(AM41="Improbable",2,(IF(AM41="Posible",3,IF(AM41="Probable",4,IF(AM41="Seguro",5,"Revisar")))))))</f>
        <v>1</v>
      </c>
      <c r="AO41" s="66">
        <f>IF(E41="Corrupción",AN41,IF(AL41&lt;=2,1,IF(AL41&lt;=24,2,IF(AL41&lt;=500,3,IF(AL41&lt;=5000,4,IF(AL41&gt;5000,5,"Revisar"))))))</f>
        <v>1</v>
      </c>
      <c r="AP41" s="66" t="str">
        <f>IF(E41="Corrupción",(IF(AO41=1,"Rara Vez",IF(AO41=2,"Improbable",IF(AO41=3,"Posible",IF(AO41=4,"Probable",IF(AO41=5,"Seguro","Revisar")))))),IF(AO41=1,"Muy Baja",IF(AO41=2,"Baja",IF(AO41=3,"Media",IF(AO41=4,"Alta","Muy Alta")))))</f>
        <v>Rara Vez</v>
      </c>
      <c r="AQ41" s="66">
        <f>IF(E41="Corrupción",AJ41,(ROUND(((VLOOKUP(M41,[1]Datos!$B$25:$C$29,2,FALSE)*[1]Datos!$B$32)+(VLOOKUP(N41,[1]Datos!$B$25:$C$29,2,FALSE)*[1]Datos!$C$32)+(VLOOKUP(O41,[1]Datos!$B$25:$C$29,2,FALSE)*[1]Datos!$D$32))*5,0)))</f>
        <v>4</v>
      </c>
      <c r="AR41" s="66" t="str">
        <f>IF(AQ41=1,"Insignificante",IF(AQ41=2,"Menor",IF(AQ41=3,"Moderado",IF(AQ41=4,"Mayor","Catastrófico"))))</f>
        <v>Mayor</v>
      </c>
      <c r="AS41" s="74">
        <f>_xlfn.NUMBERVALUE(CONCATENATE(AO41,AQ41),"##")</f>
        <v>14</v>
      </c>
      <c r="AT41" s="73" t="str">
        <f>VLOOKUP(AS41,[1]Datos!$I$37:$J$61,2,FALSE)</f>
        <v>ALTO</v>
      </c>
      <c r="AU41" s="72" t="s">
        <v>13</v>
      </c>
      <c r="AV41" s="71" t="s">
        <v>4</v>
      </c>
      <c r="AW41" s="71" t="s">
        <v>12</v>
      </c>
      <c r="AX41" s="70" t="s">
        <v>11</v>
      </c>
      <c r="AY41" s="70" t="s">
        <v>10</v>
      </c>
      <c r="AZ41" s="70" t="s">
        <v>9</v>
      </c>
      <c r="BA41" s="70" t="s">
        <v>8</v>
      </c>
      <c r="BB41" s="69" t="s">
        <v>7</v>
      </c>
      <c r="BC41" s="68">
        <f>IF(AX41=[1]Datos!$C$63,[1]Datos!$C$73,IF(AX41=[1]Datos!$C$64,[1]Datos!$C$74,IF(AX41=[1]Datos!$C$65,[1]Datos!$C$75,"Revisar")))+IF(AY41=[1]Datos!$D$63,[1]Datos!$D$73,IF(AY41=[1]Datos!$D$64,[1]Datos!$D$74,"Revisar"))+IF(AZ41=[1]Datos!$E$63,[1]Datos!$E$73,IF(AZ41=[1]Datos!$E$64,[1]Datos!$E$74,"Revisar"))+IF(BB41=[1]Datos!$G$63,[1]Datos!$G$73,IF(BB41=[1]Datos!$G$64,[1]Datos!$G$74,IF(BB41=[1]Datos!$G$65,[1]Datos!$G$75,"Revisar")))</f>
        <v>0.65</v>
      </c>
      <c r="BD41" s="67">
        <f>IF(AX41=[1]Datos!$C$65,BC41,0)</f>
        <v>0</v>
      </c>
      <c r="BE41" s="67">
        <f>IF(OR(AX41=[1]Datos!$C$63,AX41=[1]Datos!$C$64),BC41,0)</f>
        <v>0.65</v>
      </c>
      <c r="BF41" s="66">
        <f>IF(ROUND(AO41-SUM(BE41:BE44),0)&lt;=0,1,ROUND(AO41-SUM(BE41:BE44),0))</f>
        <v>1</v>
      </c>
      <c r="BG41" s="66" t="str">
        <f>IF(E41="Corrupción",(IF(BF41=1,"Rara Vez",IF(BF41=2,"Improbable",IF(BF41=3,"Posible",IF(BF41=4,"Probable","Seguro"))))),IF(BF41=1,"Muy Baja",IF(BF41=2,"Baja",IF(BF41=3,"Media",IF(BF41=4,"Alta","Muy Alta")))))</f>
        <v>Rara Vez</v>
      </c>
      <c r="BH41" s="66">
        <f>ROUND(AQ41-SUM(BD41:BD44),0)</f>
        <v>4</v>
      </c>
      <c r="BI41" s="66" t="str">
        <f>IF(BH41=1,"Insignificante",IF(BH41=2,"Menor",IF(BH41=3,"Moderado",IF(BH41=4,"Mayor","Catastrófico"))))</f>
        <v>Mayor</v>
      </c>
      <c r="BJ41" s="65">
        <f>_xlfn.NUMBERVALUE(CONCATENATE(BF41,BH41),"##")</f>
        <v>14</v>
      </c>
      <c r="BK41" s="64" t="str">
        <f>+VLOOKUP(BJ41,[1]Datos!$I$37:$J$65,2,FALSE)</f>
        <v>ALTO</v>
      </c>
      <c r="BL41" s="63" t="s">
        <v>6</v>
      </c>
      <c r="BM41" s="62" t="s">
        <v>5</v>
      </c>
      <c r="BN41" s="62" t="s">
        <v>4</v>
      </c>
      <c r="BO41" s="61">
        <v>45870</v>
      </c>
      <c r="BP41" s="61">
        <v>45931</v>
      </c>
      <c r="BQ41" s="60" t="s">
        <v>3</v>
      </c>
      <c r="BR41" s="33"/>
      <c r="BS41" s="32" t="s">
        <v>2</v>
      </c>
      <c r="BT41" s="32"/>
      <c r="BU41" s="32"/>
      <c r="BV41" s="32" t="s">
        <v>2</v>
      </c>
      <c r="BW41" s="32"/>
      <c r="BX41" s="32" t="s">
        <v>2</v>
      </c>
      <c r="BY41" s="32"/>
      <c r="BZ41" s="32" t="s">
        <v>2</v>
      </c>
      <c r="CA41" s="32"/>
      <c r="CB41" s="32" t="s">
        <v>2</v>
      </c>
      <c r="CC41" s="32"/>
      <c r="CD41" s="59" t="s">
        <v>1</v>
      </c>
      <c r="CE41" s="58" t="s">
        <v>0</v>
      </c>
    </row>
    <row r="42" spans="1:83" ht="54.75" customHeight="1" x14ac:dyDescent="0.25">
      <c r="A42" s="57"/>
      <c r="B42" s="56"/>
      <c r="C42" s="37"/>
      <c r="D42" s="55"/>
      <c r="E42" s="37"/>
      <c r="F42" s="53"/>
      <c r="G42" s="53"/>
      <c r="H42" s="53"/>
      <c r="I42" s="53"/>
      <c r="J42" s="53"/>
      <c r="K42" s="54"/>
      <c r="L42" s="53"/>
      <c r="M42" s="53"/>
      <c r="N42" s="53"/>
      <c r="O42" s="53"/>
      <c r="P42" s="53"/>
      <c r="Q42" s="53"/>
      <c r="R42" s="53"/>
      <c r="S42" s="53"/>
      <c r="T42" s="53"/>
      <c r="U42" s="53"/>
      <c r="V42" s="53"/>
      <c r="W42" s="53"/>
      <c r="X42" s="53"/>
      <c r="Y42" s="53"/>
      <c r="Z42" s="53"/>
      <c r="AA42" s="53"/>
      <c r="AB42" s="53"/>
      <c r="AC42" s="53"/>
      <c r="AD42" s="53"/>
      <c r="AE42" s="53"/>
      <c r="AF42" s="53"/>
      <c r="AG42" s="53"/>
      <c r="AH42" s="53"/>
      <c r="AI42" s="49"/>
      <c r="AJ42" s="52"/>
      <c r="AK42" s="51"/>
      <c r="AL42" s="50"/>
      <c r="AM42" s="49"/>
      <c r="AN42" s="49"/>
      <c r="AO42" s="40"/>
      <c r="AP42" s="40"/>
      <c r="AQ42" s="40"/>
      <c r="AR42" s="40"/>
      <c r="AS42" s="48"/>
      <c r="AT42" s="47"/>
      <c r="AU42" s="46"/>
      <c r="AV42" s="45"/>
      <c r="AW42" s="45"/>
      <c r="AX42" s="44"/>
      <c r="AY42" s="44"/>
      <c r="AZ42" s="44"/>
      <c r="BA42" s="44"/>
      <c r="BB42" s="43"/>
      <c r="BC42" s="42" t="e">
        <f>IF(AX42=[1]Datos!$C$63,[1]Datos!$C$73,IF(AX42=[1]Datos!$C$64,[1]Datos!$C$74,IF(AX42=[1]Datos!$C$65,[1]Datos!$C$75,"Revisar")))+IF(AY42=[1]Datos!$D$63,[1]Datos!$D$73,IF(AY42=[1]Datos!$D$64,[1]Datos!$D$74,"Revisar"))+IF(AZ42=[1]Datos!$E$63,[1]Datos!$E$73,IF(AZ42=[1]Datos!$E$64,[1]Datos!$E$74,"Revisar"))+IF(BB42=[1]Datos!$G$63,[1]Datos!$G$73,IF(BB42=[1]Datos!$G$64,[1]Datos!$G$74,IF(BB42=[1]Datos!$G$65,[1]Datos!$G$75,"Revisar")))</f>
        <v>#VALUE!</v>
      </c>
      <c r="BD42" s="41">
        <f>IF(AX42=[1]Datos!$C$65,BC42,0)</f>
        <v>0</v>
      </c>
      <c r="BE42" s="41">
        <f>IF(OR(AX42=[1]Datos!$C$63,AX42=[1]Datos!$C$64),BC42,0)</f>
        <v>0</v>
      </c>
      <c r="BF42" s="40"/>
      <c r="BG42" s="40"/>
      <c r="BH42" s="40"/>
      <c r="BI42" s="40"/>
      <c r="BJ42" s="39"/>
      <c r="BK42" s="38"/>
      <c r="BL42" s="37"/>
      <c r="BM42" s="36"/>
      <c r="BN42" s="36"/>
      <c r="BO42" s="35"/>
      <c r="BP42" s="35"/>
      <c r="BQ42" s="34"/>
      <c r="BR42" s="33"/>
      <c r="BS42" s="32"/>
      <c r="BT42" s="32"/>
      <c r="BU42" s="32"/>
      <c r="BV42" s="32"/>
      <c r="BW42" s="32"/>
      <c r="BX42" s="32"/>
      <c r="BY42" s="32"/>
      <c r="BZ42" s="32"/>
      <c r="CA42" s="32"/>
      <c r="CB42" s="32"/>
      <c r="CC42" s="32"/>
      <c r="CD42" s="31"/>
      <c r="CE42" s="30"/>
    </row>
    <row r="43" spans="1:83" ht="62.25" customHeight="1" x14ac:dyDescent="0.25">
      <c r="A43" s="57"/>
      <c r="B43" s="56"/>
      <c r="C43" s="37"/>
      <c r="D43" s="55"/>
      <c r="E43" s="37"/>
      <c r="F43" s="53"/>
      <c r="G43" s="53"/>
      <c r="H43" s="53"/>
      <c r="I43" s="53"/>
      <c r="J43" s="53"/>
      <c r="K43" s="54"/>
      <c r="L43" s="53"/>
      <c r="M43" s="53"/>
      <c r="N43" s="53"/>
      <c r="O43" s="53"/>
      <c r="P43" s="53"/>
      <c r="Q43" s="53"/>
      <c r="R43" s="53"/>
      <c r="S43" s="53"/>
      <c r="T43" s="53"/>
      <c r="U43" s="53"/>
      <c r="V43" s="53"/>
      <c r="W43" s="53"/>
      <c r="X43" s="53"/>
      <c r="Y43" s="53"/>
      <c r="Z43" s="53"/>
      <c r="AA43" s="53"/>
      <c r="AB43" s="53"/>
      <c r="AC43" s="53"/>
      <c r="AD43" s="53"/>
      <c r="AE43" s="53"/>
      <c r="AF43" s="53"/>
      <c r="AG43" s="53"/>
      <c r="AH43" s="53"/>
      <c r="AI43" s="49"/>
      <c r="AJ43" s="52"/>
      <c r="AK43" s="51"/>
      <c r="AL43" s="50"/>
      <c r="AM43" s="49"/>
      <c r="AN43" s="49"/>
      <c r="AO43" s="40"/>
      <c r="AP43" s="40"/>
      <c r="AQ43" s="40"/>
      <c r="AR43" s="40"/>
      <c r="AS43" s="48"/>
      <c r="AT43" s="47"/>
      <c r="AU43" s="46"/>
      <c r="AV43" s="45"/>
      <c r="AW43" s="45"/>
      <c r="AX43" s="44"/>
      <c r="AY43" s="44"/>
      <c r="AZ43" s="44"/>
      <c r="BA43" s="44"/>
      <c r="BB43" s="43"/>
      <c r="BC43" s="42" t="e">
        <f>IF(AX43=[1]Datos!$C$63,[1]Datos!$C$73,IF(AX43=[1]Datos!$C$64,[1]Datos!$C$74,IF(AX43=[1]Datos!$C$65,[1]Datos!$C$75,"Revisar")))+IF(AY43=[1]Datos!$D$63,[1]Datos!$D$73,IF(AY43=[1]Datos!$D$64,[1]Datos!$D$74,"Revisar"))+IF(AZ43=[1]Datos!$E$63,[1]Datos!$E$73,IF(AZ43=[1]Datos!$E$64,[1]Datos!$E$74,"Revisar"))+IF(BB43=[1]Datos!$G$63,[1]Datos!$G$73,IF(BB43=[1]Datos!$G$64,[1]Datos!$G$74,IF(BB43=[1]Datos!$G$65,[1]Datos!$G$75,"Revisar")))</f>
        <v>#VALUE!</v>
      </c>
      <c r="BD43" s="41">
        <f>IF(AX43=[1]Datos!$C$65,BC43,0)</f>
        <v>0</v>
      </c>
      <c r="BE43" s="41">
        <f>IF(OR(AX43=[1]Datos!$C$63,AX43=[1]Datos!$C$64),BC43,0)</f>
        <v>0</v>
      </c>
      <c r="BF43" s="40"/>
      <c r="BG43" s="40"/>
      <c r="BH43" s="40"/>
      <c r="BI43" s="40"/>
      <c r="BJ43" s="39"/>
      <c r="BK43" s="38"/>
      <c r="BL43" s="37"/>
      <c r="BM43" s="36"/>
      <c r="BN43" s="36"/>
      <c r="BO43" s="35"/>
      <c r="BP43" s="35"/>
      <c r="BQ43" s="34"/>
      <c r="BR43" s="33"/>
      <c r="BS43" s="32"/>
      <c r="BT43" s="32"/>
      <c r="BU43" s="32"/>
      <c r="BV43" s="32"/>
      <c r="BW43" s="32"/>
      <c r="BX43" s="32"/>
      <c r="BY43" s="32"/>
      <c r="BZ43" s="32"/>
      <c r="CA43" s="32"/>
      <c r="CB43" s="32"/>
      <c r="CC43" s="32"/>
      <c r="CD43" s="31"/>
      <c r="CE43" s="30"/>
    </row>
    <row r="44" spans="1:83" ht="102.75" customHeight="1" thickBot="1" x14ac:dyDescent="0.3">
      <c r="A44" s="29"/>
      <c r="B44" s="28"/>
      <c r="C44" s="9"/>
      <c r="D44" s="27"/>
      <c r="E44" s="9"/>
      <c r="F44" s="25"/>
      <c r="G44" s="25"/>
      <c r="H44" s="25"/>
      <c r="I44" s="25"/>
      <c r="J44" s="25"/>
      <c r="K44" s="26"/>
      <c r="L44" s="25"/>
      <c r="M44" s="25"/>
      <c r="N44" s="25"/>
      <c r="O44" s="25"/>
      <c r="P44" s="25"/>
      <c r="Q44" s="25"/>
      <c r="R44" s="25"/>
      <c r="S44" s="25"/>
      <c r="T44" s="25"/>
      <c r="U44" s="25"/>
      <c r="V44" s="25"/>
      <c r="W44" s="25"/>
      <c r="X44" s="25"/>
      <c r="Y44" s="25"/>
      <c r="Z44" s="25"/>
      <c r="AA44" s="25"/>
      <c r="AB44" s="25"/>
      <c r="AC44" s="25"/>
      <c r="AD44" s="25"/>
      <c r="AE44" s="25"/>
      <c r="AF44" s="25"/>
      <c r="AG44" s="25"/>
      <c r="AH44" s="25"/>
      <c r="AI44" s="21"/>
      <c r="AJ44" s="24"/>
      <c r="AK44" s="23"/>
      <c r="AL44" s="22"/>
      <c r="AM44" s="21"/>
      <c r="AN44" s="21"/>
      <c r="AO44" s="12"/>
      <c r="AP44" s="12"/>
      <c r="AQ44" s="12"/>
      <c r="AR44" s="12"/>
      <c r="AS44" s="20"/>
      <c r="AT44" s="19"/>
      <c r="AU44" s="18"/>
      <c r="AV44" s="17"/>
      <c r="AW44" s="17"/>
      <c r="AX44" s="16"/>
      <c r="AY44" s="16"/>
      <c r="AZ44" s="16"/>
      <c r="BA44" s="16"/>
      <c r="BB44" s="15"/>
      <c r="BC44" s="14" t="e">
        <f>IF(AX44=[1]Datos!$C$63,[1]Datos!$C$73,IF(AX44=[1]Datos!$C$64,[1]Datos!$C$74,IF(AX44=[1]Datos!$C$65,[1]Datos!$C$75,"Revisar")))+IF(AY44=[1]Datos!$D$63,[1]Datos!$D$73,IF(AY44=[1]Datos!$D$64,[1]Datos!$D$74,"Revisar"))+IF(AZ44=[1]Datos!$E$63,[1]Datos!$E$73,IF(AZ44=[1]Datos!$E$64,[1]Datos!$E$74,"Revisar"))+IF(BB44=[1]Datos!$G$63,[1]Datos!$G$73,IF(BB44=[1]Datos!$G$64,[1]Datos!$G$74,IF(BB44=[1]Datos!$G$65,[1]Datos!$G$75,"Revisar")))</f>
        <v>#VALUE!</v>
      </c>
      <c r="BD44" s="13">
        <f>IF(AX44=[1]Datos!$C$65,BC44,0)</f>
        <v>0</v>
      </c>
      <c r="BE44" s="13">
        <f>IF(OR(AX44=[1]Datos!$C$63,AX44=[1]Datos!$C$64),BC44,0)</f>
        <v>0</v>
      </c>
      <c r="BF44" s="12"/>
      <c r="BG44" s="12"/>
      <c r="BH44" s="12"/>
      <c r="BI44" s="12"/>
      <c r="BJ44" s="11"/>
      <c r="BK44" s="10"/>
      <c r="BL44" s="9"/>
      <c r="BM44" s="8"/>
      <c r="BN44" s="8"/>
      <c r="BO44" s="7"/>
      <c r="BP44" s="7"/>
      <c r="BQ44" s="6"/>
      <c r="BR44" s="5"/>
      <c r="BS44" s="4"/>
      <c r="BT44" s="4"/>
      <c r="BU44" s="4"/>
      <c r="BV44" s="4"/>
      <c r="BW44" s="4"/>
      <c r="BX44" s="4"/>
      <c r="BY44" s="4"/>
      <c r="BZ44" s="4"/>
      <c r="CA44" s="4"/>
      <c r="CB44" s="4"/>
      <c r="CC44" s="4"/>
      <c r="CD44" s="3"/>
      <c r="CE44" s="2"/>
    </row>
  </sheetData>
  <autoFilter ref="A15:CE15" xr:uid="{2B588A3D-36AD-4A31-A241-A950900BE618}">
    <filterColumn colId="34" showButton="0"/>
    <filterColumn colId="35" showButton="0"/>
    <filterColumn colId="40" showButton="0"/>
    <filterColumn colId="42" showButton="0"/>
    <filterColumn colId="57" showButton="0"/>
    <filterColumn colId="59" showButton="0"/>
  </autoFilter>
  <mergeCells count="570">
    <mergeCell ref="Y25:Y28"/>
    <mergeCell ref="BF25:BF28"/>
    <mergeCell ref="BG25:BG28"/>
    <mergeCell ref="BH25:BH28"/>
    <mergeCell ref="BI25:BI28"/>
    <mergeCell ref="AG25:AG28"/>
    <mergeCell ref="AH25:AH28"/>
    <mergeCell ref="AI25:AI28"/>
    <mergeCell ref="AJ25:AJ28"/>
    <mergeCell ref="AK25:AK28"/>
    <mergeCell ref="AL25:AL28"/>
    <mergeCell ref="F25:F28"/>
    <mergeCell ref="AP25:AP28"/>
    <mergeCell ref="AQ25:AQ28"/>
    <mergeCell ref="AR25:AR28"/>
    <mergeCell ref="AS25:AS28"/>
    <mergeCell ref="AT25:AT28"/>
    <mergeCell ref="AM25:AM28"/>
    <mergeCell ref="AN25:AN28"/>
    <mergeCell ref="AO25:AO28"/>
    <mergeCell ref="X25:X28"/>
    <mergeCell ref="AD25:AD28"/>
    <mergeCell ref="AE25:AE28"/>
    <mergeCell ref="AF25:AF28"/>
    <mergeCell ref="BX25:BX28"/>
    <mergeCell ref="BY25:BY28"/>
    <mergeCell ref="BU25:BU28"/>
    <mergeCell ref="BV25:BV28"/>
    <mergeCell ref="BW25:BW28"/>
    <mergeCell ref="BJ25:BJ28"/>
    <mergeCell ref="BK25:BK28"/>
    <mergeCell ref="T25:T28"/>
    <mergeCell ref="U25:U28"/>
    <mergeCell ref="V25:V28"/>
    <mergeCell ref="W25:W28"/>
    <mergeCell ref="BS25:BS28"/>
    <mergeCell ref="BT25:BT28"/>
    <mergeCell ref="Z25:Z28"/>
    <mergeCell ref="AA25:AA28"/>
    <mergeCell ref="AB25:AB28"/>
    <mergeCell ref="AC25:AC28"/>
    <mergeCell ref="N25:N28"/>
    <mergeCell ref="O25:O28"/>
    <mergeCell ref="P25:P28"/>
    <mergeCell ref="Q25:Q28"/>
    <mergeCell ref="R25:R28"/>
    <mergeCell ref="S25:S28"/>
    <mergeCell ref="CB25:CB28"/>
    <mergeCell ref="CC25:CC28"/>
    <mergeCell ref="CD25:CD28"/>
    <mergeCell ref="CE25:CE28"/>
    <mergeCell ref="G25:G28"/>
    <mergeCell ref="H25:H28"/>
    <mergeCell ref="I25:I28"/>
    <mergeCell ref="J25:J28"/>
    <mergeCell ref="L25:L28"/>
    <mergeCell ref="M25:M28"/>
    <mergeCell ref="BR41:BR44"/>
    <mergeCell ref="BS41:BS44"/>
    <mergeCell ref="BT41:BT44"/>
    <mergeCell ref="BU41:BU44"/>
    <mergeCell ref="BZ25:BZ28"/>
    <mergeCell ref="CA25:CA28"/>
    <mergeCell ref="CC37:CC40"/>
    <mergeCell ref="CD37:CD40"/>
    <mergeCell ref="CE37:CE40"/>
    <mergeCell ref="BY37:BY40"/>
    <mergeCell ref="BZ37:BZ40"/>
    <mergeCell ref="CA37:CA40"/>
    <mergeCell ref="CB37:CB40"/>
    <mergeCell ref="CE41:CE44"/>
    <mergeCell ref="BY41:BY44"/>
    <mergeCell ref="BZ41:BZ44"/>
    <mergeCell ref="CA41:CA44"/>
    <mergeCell ref="CB41:CB44"/>
    <mergeCell ref="CC41:CC44"/>
    <mergeCell ref="CD41:CD44"/>
    <mergeCell ref="CB33:CB36"/>
    <mergeCell ref="CC33:CC36"/>
    <mergeCell ref="CD33:CD36"/>
    <mergeCell ref="CE33:CE36"/>
    <mergeCell ref="A25:A28"/>
    <mergeCell ref="B25:B28"/>
    <mergeCell ref="C25:C28"/>
    <mergeCell ref="D25:D28"/>
    <mergeCell ref="E25:E28"/>
    <mergeCell ref="K25:K28"/>
    <mergeCell ref="BX33:BX36"/>
    <mergeCell ref="BY33:BY36"/>
    <mergeCell ref="BZ33:BZ36"/>
    <mergeCell ref="BY29:BY32"/>
    <mergeCell ref="BZ29:BZ32"/>
    <mergeCell ref="BV41:BV44"/>
    <mergeCell ref="BW41:BW44"/>
    <mergeCell ref="BX41:BX44"/>
    <mergeCell ref="BW37:BW40"/>
    <mergeCell ref="BX37:BX40"/>
    <mergeCell ref="BU29:BU32"/>
    <mergeCell ref="BV29:BV32"/>
    <mergeCell ref="BW29:BW32"/>
    <mergeCell ref="BX29:BX32"/>
    <mergeCell ref="BR33:BR36"/>
    <mergeCell ref="BS33:BS36"/>
    <mergeCell ref="BT33:BT36"/>
    <mergeCell ref="BU33:BU36"/>
    <mergeCell ref="BV33:BV36"/>
    <mergeCell ref="BW33:BW36"/>
    <mergeCell ref="CE21:CE24"/>
    <mergeCell ref="BR37:BR40"/>
    <mergeCell ref="BS37:BS40"/>
    <mergeCell ref="BT37:BT40"/>
    <mergeCell ref="BU37:BU40"/>
    <mergeCell ref="BV37:BV40"/>
    <mergeCell ref="CE29:CE32"/>
    <mergeCell ref="BR29:BR32"/>
    <mergeCell ref="BS29:BS32"/>
    <mergeCell ref="BT29:BT32"/>
    <mergeCell ref="BX21:BX24"/>
    <mergeCell ref="BY21:BY24"/>
    <mergeCell ref="BZ21:BZ24"/>
    <mergeCell ref="BV17:BV20"/>
    <mergeCell ref="BW17:BW20"/>
    <mergeCell ref="BX17:BX20"/>
    <mergeCell ref="BR21:BR24"/>
    <mergeCell ref="BS21:BS24"/>
    <mergeCell ref="BT21:BT24"/>
    <mergeCell ref="BU21:BU24"/>
    <mergeCell ref="BV21:BV24"/>
    <mergeCell ref="BW21:BW24"/>
    <mergeCell ref="CA29:CA32"/>
    <mergeCell ref="CB29:CB32"/>
    <mergeCell ref="CC29:CC32"/>
    <mergeCell ref="CD29:CD32"/>
    <mergeCell ref="CA33:CA36"/>
    <mergeCell ref="CE17:CE20"/>
    <mergeCell ref="CA21:CA24"/>
    <mergeCell ref="CB21:CB24"/>
    <mergeCell ref="CC21:CC24"/>
    <mergeCell ref="CD21:CD24"/>
    <mergeCell ref="BY17:BY20"/>
    <mergeCell ref="BZ17:BZ20"/>
    <mergeCell ref="CA17:CA20"/>
    <mergeCell ref="CB17:CB20"/>
    <mergeCell ref="CC17:CC20"/>
    <mergeCell ref="BR17:BR20"/>
    <mergeCell ref="BS17:BS20"/>
    <mergeCell ref="BT17:BT20"/>
    <mergeCell ref="BU17:BU20"/>
    <mergeCell ref="CD14:CD16"/>
    <mergeCell ref="CD17:CD20"/>
    <mergeCell ref="BR15:BR16"/>
    <mergeCell ref="BS15:BS16"/>
    <mergeCell ref="BT15:BT16"/>
    <mergeCell ref="BU15:BU16"/>
    <mergeCell ref="BV15:BV16"/>
    <mergeCell ref="BW15:BW16"/>
    <mergeCell ref="BX15:BX16"/>
    <mergeCell ref="BY15:BY16"/>
    <mergeCell ref="AZ37:AZ40"/>
    <mergeCell ref="BA37:BA40"/>
    <mergeCell ref="BB37:BB40"/>
    <mergeCell ref="BM37:BM40"/>
    <mergeCell ref="BN37:BN40"/>
    <mergeCell ref="BH41:BH44"/>
    <mergeCell ref="BI41:BI44"/>
    <mergeCell ref="BJ41:BJ44"/>
    <mergeCell ref="AV41:AV44"/>
    <mergeCell ref="AW41:AW44"/>
    <mergeCell ref="AX41:AX44"/>
    <mergeCell ref="AY41:AY44"/>
    <mergeCell ref="AZ41:AZ44"/>
    <mergeCell ref="BA41:BA44"/>
    <mergeCell ref="BM41:BM44"/>
    <mergeCell ref="BN41:BN44"/>
    <mergeCell ref="BO41:BO44"/>
    <mergeCell ref="BP41:BP44"/>
    <mergeCell ref="BQ41:BQ44"/>
    <mergeCell ref="BO37:BO40"/>
    <mergeCell ref="BP37:BP40"/>
    <mergeCell ref="BQ37:BQ40"/>
    <mergeCell ref="BJ29:BJ32"/>
    <mergeCell ref="BK29:BK32"/>
    <mergeCell ref="BL29:BL32"/>
    <mergeCell ref="BG21:BG24"/>
    <mergeCell ref="BH21:BH24"/>
    <mergeCell ref="BI21:BI24"/>
    <mergeCell ref="BL25:BL28"/>
    <mergeCell ref="BP21:BP24"/>
    <mergeCell ref="BQ21:BQ24"/>
    <mergeCell ref="AU29:AU32"/>
    <mergeCell ref="AV29:AV32"/>
    <mergeCell ref="AW29:AW32"/>
    <mergeCell ref="AX29:AX32"/>
    <mergeCell ref="AY29:AY32"/>
    <mergeCell ref="BG29:BG32"/>
    <mergeCell ref="BH29:BH32"/>
    <mergeCell ref="BI29:BI32"/>
    <mergeCell ref="CA15:CA16"/>
    <mergeCell ref="CB15:CB16"/>
    <mergeCell ref="CC15:CC16"/>
    <mergeCell ref="CE14:CE16"/>
    <mergeCell ref="BJ21:BJ24"/>
    <mergeCell ref="BK21:BK24"/>
    <mergeCell ref="BL21:BL24"/>
    <mergeCell ref="BM21:BM24"/>
    <mergeCell ref="BN21:BN24"/>
    <mergeCell ref="BO21:BO24"/>
    <mergeCell ref="BZ14:CA14"/>
    <mergeCell ref="CB14:CC14"/>
    <mergeCell ref="BK17:BK20"/>
    <mergeCell ref="BL17:BL20"/>
    <mergeCell ref="BM17:BM20"/>
    <mergeCell ref="BN17:BN20"/>
    <mergeCell ref="BO17:BO20"/>
    <mergeCell ref="BP17:BP20"/>
    <mergeCell ref="BQ17:BQ20"/>
    <mergeCell ref="BZ15:BZ16"/>
    <mergeCell ref="BR13:CE13"/>
    <mergeCell ref="AU17:AU20"/>
    <mergeCell ref="AV17:AV20"/>
    <mergeCell ref="AW17:AW20"/>
    <mergeCell ref="AX17:AX20"/>
    <mergeCell ref="AY17:AY20"/>
    <mergeCell ref="AZ17:AZ20"/>
    <mergeCell ref="BR14:BT14"/>
    <mergeCell ref="BU14:BW14"/>
    <mergeCell ref="BX14:BY14"/>
    <mergeCell ref="BK41:BK44"/>
    <mergeCell ref="BL41:BL44"/>
    <mergeCell ref="AQ41:AQ44"/>
    <mergeCell ref="AR41:AR44"/>
    <mergeCell ref="AS41:AS44"/>
    <mergeCell ref="AT41:AT44"/>
    <mergeCell ref="BF41:BF44"/>
    <mergeCell ref="BG41:BG44"/>
    <mergeCell ref="BB41:BB44"/>
    <mergeCell ref="AU41:AU44"/>
    <mergeCell ref="AE41:AE44"/>
    <mergeCell ref="AF41:AF44"/>
    <mergeCell ref="AG41:AG44"/>
    <mergeCell ref="AH41:AH44"/>
    <mergeCell ref="AI41:AI44"/>
    <mergeCell ref="AJ41:AJ44"/>
    <mergeCell ref="AK41:AK44"/>
    <mergeCell ref="AL41:AL44"/>
    <mergeCell ref="AM41:AM44"/>
    <mergeCell ref="AN41:AN44"/>
    <mergeCell ref="AO41:AO44"/>
    <mergeCell ref="AP41:AP44"/>
    <mergeCell ref="S41:S44"/>
    <mergeCell ref="T41:T44"/>
    <mergeCell ref="U41:U44"/>
    <mergeCell ref="V41:V44"/>
    <mergeCell ref="W41:W44"/>
    <mergeCell ref="X41:X44"/>
    <mergeCell ref="Y41:Y44"/>
    <mergeCell ref="Z41:Z44"/>
    <mergeCell ref="AA41:AA44"/>
    <mergeCell ref="AB41:AB44"/>
    <mergeCell ref="AC41:AC44"/>
    <mergeCell ref="AD41:AD44"/>
    <mergeCell ref="G41:G44"/>
    <mergeCell ref="H41:H44"/>
    <mergeCell ref="I41:I44"/>
    <mergeCell ref="J41:J44"/>
    <mergeCell ref="K41:K44"/>
    <mergeCell ref="L41:L44"/>
    <mergeCell ref="M41:M44"/>
    <mergeCell ref="N41:N44"/>
    <mergeCell ref="O41:O44"/>
    <mergeCell ref="P41:P44"/>
    <mergeCell ref="Q41:Q44"/>
    <mergeCell ref="R41:R44"/>
    <mergeCell ref="AE37:AE40"/>
    <mergeCell ref="AF37:AF40"/>
    <mergeCell ref="AG37:AG40"/>
    <mergeCell ref="AH37:AH40"/>
    <mergeCell ref="AI37:AI40"/>
    <mergeCell ref="X37:X40"/>
    <mergeCell ref="Y37:Y40"/>
    <mergeCell ref="Z37:Z40"/>
    <mergeCell ref="BG37:BG40"/>
    <mergeCell ref="BH37:BH40"/>
    <mergeCell ref="BI37:BI40"/>
    <mergeCell ref="AJ37:AJ40"/>
    <mergeCell ref="AK37:AK40"/>
    <mergeCell ref="AL37:AL40"/>
    <mergeCell ref="AM37:AM40"/>
    <mergeCell ref="AN37:AN40"/>
    <mergeCell ref="AO37:AO40"/>
    <mergeCell ref="AY37:AY40"/>
    <mergeCell ref="AV37:AV40"/>
    <mergeCell ref="AW37:AW40"/>
    <mergeCell ref="AX37:AX40"/>
    <mergeCell ref="A41:A44"/>
    <mergeCell ref="B41:B44"/>
    <mergeCell ref="C41:C44"/>
    <mergeCell ref="D41:D44"/>
    <mergeCell ref="E41:E44"/>
    <mergeCell ref="F41:F44"/>
    <mergeCell ref="AD37:AD40"/>
    <mergeCell ref="BJ37:BJ40"/>
    <mergeCell ref="BK37:BK40"/>
    <mergeCell ref="BL37:BL40"/>
    <mergeCell ref="AP37:AP40"/>
    <mergeCell ref="AQ37:AQ40"/>
    <mergeCell ref="AR37:AR40"/>
    <mergeCell ref="AS37:AS40"/>
    <mergeCell ref="AT37:AT40"/>
    <mergeCell ref="BF37:BF40"/>
    <mergeCell ref="AU37:AU40"/>
    <mergeCell ref="AC37:AC40"/>
    <mergeCell ref="R37:R40"/>
    <mergeCell ref="S37:S40"/>
    <mergeCell ref="T37:T40"/>
    <mergeCell ref="U37:U40"/>
    <mergeCell ref="V37:V40"/>
    <mergeCell ref="W37:W40"/>
    <mergeCell ref="F37:F40"/>
    <mergeCell ref="G37:G40"/>
    <mergeCell ref="H37:H40"/>
    <mergeCell ref="I37:I40"/>
    <mergeCell ref="J37:J40"/>
    <mergeCell ref="K37:K40"/>
    <mergeCell ref="AE33:AE36"/>
    <mergeCell ref="AF33:AF36"/>
    <mergeCell ref="L37:L40"/>
    <mergeCell ref="M37:M40"/>
    <mergeCell ref="N37:N40"/>
    <mergeCell ref="O37:O40"/>
    <mergeCell ref="P37:P40"/>
    <mergeCell ref="Q37:Q40"/>
    <mergeCell ref="AA37:AA40"/>
    <mergeCell ref="AB37:AB40"/>
    <mergeCell ref="AK33:AK36"/>
    <mergeCell ref="AL33:AL36"/>
    <mergeCell ref="AM33:AM36"/>
    <mergeCell ref="AN33:AN36"/>
    <mergeCell ref="AO33:AO36"/>
    <mergeCell ref="AP33:AP36"/>
    <mergeCell ref="AQ33:AQ36"/>
    <mergeCell ref="AR33:AR36"/>
    <mergeCell ref="AS33:AS36"/>
    <mergeCell ref="AT33:AT36"/>
    <mergeCell ref="BF33:BF36"/>
    <mergeCell ref="BG33:BG36"/>
    <mergeCell ref="BH33:BH36"/>
    <mergeCell ref="BI33:BI36"/>
    <mergeCell ref="BJ33:BJ36"/>
    <mergeCell ref="BK33:BK36"/>
    <mergeCell ref="BL33:BL36"/>
    <mergeCell ref="A37:A40"/>
    <mergeCell ref="B37:B40"/>
    <mergeCell ref="C37:C40"/>
    <mergeCell ref="D37:D40"/>
    <mergeCell ref="E37:E40"/>
    <mergeCell ref="AG33:AG36"/>
    <mergeCell ref="AH33:AH36"/>
    <mergeCell ref="AI33:AI36"/>
    <mergeCell ref="AJ33:AJ36"/>
    <mergeCell ref="Y33:Y36"/>
    <mergeCell ref="Z33:Z36"/>
    <mergeCell ref="AA33:AA36"/>
    <mergeCell ref="AB33:AB36"/>
    <mergeCell ref="AC33:AC36"/>
    <mergeCell ref="AD33:AD36"/>
    <mergeCell ref="M33:M36"/>
    <mergeCell ref="N33:N36"/>
    <mergeCell ref="O33:O36"/>
    <mergeCell ref="P33:P36"/>
    <mergeCell ref="Q33:Q36"/>
    <mergeCell ref="R33:R36"/>
    <mergeCell ref="S33:S36"/>
    <mergeCell ref="T33:T36"/>
    <mergeCell ref="U33:U36"/>
    <mergeCell ref="V33:V36"/>
    <mergeCell ref="W33:W36"/>
    <mergeCell ref="X33:X36"/>
    <mergeCell ref="A33:A36"/>
    <mergeCell ref="B33:B36"/>
    <mergeCell ref="C33:C36"/>
    <mergeCell ref="D33:D36"/>
    <mergeCell ref="E33:E36"/>
    <mergeCell ref="F33:F36"/>
    <mergeCell ref="G33:G36"/>
    <mergeCell ref="H33:H36"/>
    <mergeCell ref="I33:I36"/>
    <mergeCell ref="J33:J36"/>
    <mergeCell ref="K33:K36"/>
    <mergeCell ref="L33:L36"/>
    <mergeCell ref="AP29:AP32"/>
    <mergeCell ref="AQ29:AQ32"/>
    <mergeCell ref="AR29:AR32"/>
    <mergeCell ref="AS29:AS32"/>
    <mergeCell ref="AT29:AT32"/>
    <mergeCell ref="BF29:BF32"/>
    <mergeCell ref="AZ29:AZ32"/>
    <mergeCell ref="BA29:BA32"/>
    <mergeCell ref="BB29:BB32"/>
    <mergeCell ref="AD29:AD32"/>
    <mergeCell ref="AE29:AE32"/>
    <mergeCell ref="AF29:AF32"/>
    <mergeCell ref="AG29:AG32"/>
    <mergeCell ref="AH29:AH32"/>
    <mergeCell ref="AI29:AI32"/>
    <mergeCell ref="AJ29:AJ32"/>
    <mergeCell ref="AK29:AK32"/>
    <mergeCell ref="AL29:AL32"/>
    <mergeCell ref="AM29:AM32"/>
    <mergeCell ref="AN29:AN32"/>
    <mergeCell ref="AO29:AO32"/>
    <mergeCell ref="R29:R32"/>
    <mergeCell ref="S29:S32"/>
    <mergeCell ref="T29:T32"/>
    <mergeCell ref="U29:U32"/>
    <mergeCell ref="V29:V32"/>
    <mergeCell ref="W29:W32"/>
    <mergeCell ref="X29:X32"/>
    <mergeCell ref="Y29:Y32"/>
    <mergeCell ref="Z29:Z32"/>
    <mergeCell ref="AA29:AA32"/>
    <mergeCell ref="AB29:AB32"/>
    <mergeCell ref="AC29:AC32"/>
    <mergeCell ref="O29:O32"/>
    <mergeCell ref="P29:P32"/>
    <mergeCell ref="Q29:Q32"/>
    <mergeCell ref="F29:F32"/>
    <mergeCell ref="G29:G32"/>
    <mergeCell ref="H29:H32"/>
    <mergeCell ref="I29:I32"/>
    <mergeCell ref="J29:J32"/>
    <mergeCell ref="K29:K32"/>
    <mergeCell ref="AN21:AN24"/>
    <mergeCell ref="AO21:AO24"/>
    <mergeCell ref="A29:A32"/>
    <mergeCell ref="B29:B32"/>
    <mergeCell ref="C29:C32"/>
    <mergeCell ref="D29:D32"/>
    <mergeCell ref="E29:E32"/>
    <mergeCell ref="L29:L32"/>
    <mergeCell ref="M29:M32"/>
    <mergeCell ref="N29:N32"/>
    <mergeCell ref="BF21:BF24"/>
    <mergeCell ref="AZ21:AZ24"/>
    <mergeCell ref="BA21:BA24"/>
    <mergeCell ref="BB21:BB24"/>
    <mergeCell ref="AU21:AU24"/>
    <mergeCell ref="AV21:AV24"/>
    <mergeCell ref="AW21:AW24"/>
    <mergeCell ref="AX21:AX24"/>
    <mergeCell ref="AY21:AY24"/>
    <mergeCell ref="AC21:AC24"/>
    <mergeCell ref="AP21:AP24"/>
    <mergeCell ref="AQ21:AQ24"/>
    <mergeCell ref="AR21:AR24"/>
    <mergeCell ref="AS21:AS24"/>
    <mergeCell ref="AT21:AT24"/>
    <mergeCell ref="AJ21:AJ24"/>
    <mergeCell ref="AK21:AK24"/>
    <mergeCell ref="AL21:AL24"/>
    <mergeCell ref="AM21:AM24"/>
    <mergeCell ref="AE21:AE24"/>
    <mergeCell ref="AF21:AF24"/>
    <mergeCell ref="AG21:AG24"/>
    <mergeCell ref="AH21:AH24"/>
    <mergeCell ref="AI21:AI24"/>
    <mergeCell ref="X21:X24"/>
    <mergeCell ref="Y21:Y24"/>
    <mergeCell ref="Z21:Z24"/>
    <mergeCell ref="AA21:AA24"/>
    <mergeCell ref="AB21:AB24"/>
    <mergeCell ref="L21:L24"/>
    <mergeCell ref="M21:M24"/>
    <mergeCell ref="N21:N24"/>
    <mergeCell ref="O21:O24"/>
    <mergeCell ref="P21:P24"/>
    <mergeCell ref="Q21:Q24"/>
    <mergeCell ref="AJ17:AJ20"/>
    <mergeCell ref="M17:M20"/>
    <mergeCell ref="N17:N20"/>
    <mergeCell ref="R21:R24"/>
    <mergeCell ref="S21:S24"/>
    <mergeCell ref="T21:T24"/>
    <mergeCell ref="U21:U24"/>
    <mergeCell ref="V21:V24"/>
    <mergeCell ref="W21:W24"/>
    <mergeCell ref="AD21:AD24"/>
    <mergeCell ref="AL17:AL20"/>
    <mergeCell ref="AM17:AM20"/>
    <mergeCell ref="AN17:AN20"/>
    <mergeCell ref="AO17:AO20"/>
    <mergeCell ref="AP17:AP20"/>
    <mergeCell ref="AE17:AE20"/>
    <mergeCell ref="AF17:AF20"/>
    <mergeCell ref="AG17:AG20"/>
    <mergeCell ref="AH17:AH20"/>
    <mergeCell ref="AI17:AI20"/>
    <mergeCell ref="F17:F20"/>
    <mergeCell ref="BJ17:BJ20"/>
    <mergeCell ref="BF17:BF20"/>
    <mergeCell ref="BG17:BG20"/>
    <mergeCell ref="BA17:BA20"/>
    <mergeCell ref="BB17:BB20"/>
    <mergeCell ref="AB17:AB20"/>
    <mergeCell ref="AC17:AC20"/>
    <mergeCell ref="AD17:AD20"/>
    <mergeCell ref="AS17:AS20"/>
    <mergeCell ref="G21:G24"/>
    <mergeCell ref="H21:H24"/>
    <mergeCell ref="I21:I24"/>
    <mergeCell ref="J21:J24"/>
    <mergeCell ref="K21:K24"/>
    <mergeCell ref="A17:A20"/>
    <mergeCell ref="B17:B20"/>
    <mergeCell ref="C17:C20"/>
    <mergeCell ref="D17:D20"/>
    <mergeCell ref="E17:E20"/>
    <mergeCell ref="A21:A24"/>
    <mergeCell ref="B21:B24"/>
    <mergeCell ref="C21:C24"/>
    <mergeCell ref="D21:D24"/>
    <mergeCell ref="E21:E24"/>
    <mergeCell ref="F21:F24"/>
    <mergeCell ref="BH17:BH20"/>
    <mergeCell ref="BI17:BI20"/>
    <mergeCell ref="G17:G20"/>
    <mergeCell ref="H17:H20"/>
    <mergeCell ref="I17:I20"/>
    <mergeCell ref="J17:J20"/>
    <mergeCell ref="K17:K20"/>
    <mergeCell ref="L17:L20"/>
    <mergeCell ref="AT17:AT20"/>
    <mergeCell ref="AK17:AK20"/>
    <mergeCell ref="AR17:AR20"/>
    <mergeCell ref="Y17:Y20"/>
    <mergeCell ref="Z17:Z20"/>
    <mergeCell ref="AA17:AA20"/>
    <mergeCell ref="S17:S20"/>
    <mergeCell ref="T17:T20"/>
    <mergeCell ref="U17:U20"/>
    <mergeCell ref="V17:V20"/>
    <mergeCell ref="W17:W20"/>
    <mergeCell ref="X17:X20"/>
    <mergeCell ref="AI15:AK15"/>
    <mergeCell ref="AO15:AP15"/>
    <mergeCell ref="AQ15:AR15"/>
    <mergeCell ref="BF15:BG15"/>
    <mergeCell ref="BH15:BI15"/>
    <mergeCell ref="O17:O20"/>
    <mergeCell ref="P17:P20"/>
    <mergeCell ref="Q17:Q20"/>
    <mergeCell ref="R17:R20"/>
    <mergeCell ref="AQ17:AQ20"/>
    <mergeCell ref="AL13:AT13"/>
    <mergeCell ref="B5:H5"/>
    <mergeCell ref="C6:H6"/>
    <mergeCell ref="C7:H7"/>
    <mergeCell ref="C8:D8"/>
    <mergeCell ref="E8:F8"/>
    <mergeCell ref="G8:H8"/>
    <mergeCell ref="AU13:BB14"/>
    <mergeCell ref="BF13:BL14"/>
    <mergeCell ref="BM13:BQ14"/>
    <mergeCell ref="M14:O14"/>
    <mergeCell ref="P14:AK14"/>
    <mergeCell ref="C9:D9"/>
    <mergeCell ref="E9:F9"/>
    <mergeCell ref="G9:H9"/>
    <mergeCell ref="B11:L11"/>
    <mergeCell ref="A13:AH13"/>
  </mergeCells>
  <conditionalFormatting sqref="AP17:AP24 BG17:BG24 AP29:AP44 BG29:BG44">
    <cfRule type="cellIs" dxfId="109" priority="28" operator="equal">
      <formula>"Seguro"</formula>
    </cfRule>
    <cfRule type="cellIs" dxfId="108" priority="29" operator="equal">
      <formula>"Probable"</formula>
    </cfRule>
    <cfRule type="cellIs" dxfId="107" priority="30" operator="equal">
      <formula>"Posible"</formula>
    </cfRule>
    <cfRule type="cellIs" dxfId="106" priority="31" operator="equal">
      <formula>"Improbable"</formula>
    </cfRule>
    <cfRule type="cellIs" dxfId="105" priority="32" operator="equal">
      <formula>"Rara Vez"</formula>
    </cfRule>
    <cfRule type="cellIs" dxfId="104" priority="33" operator="equal">
      <formula>"Muy Alta"</formula>
    </cfRule>
    <cfRule type="cellIs" dxfId="103" priority="34" operator="equal">
      <formula>"Alta"</formula>
    </cfRule>
    <cfRule type="cellIs" dxfId="102" priority="35" operator="equal">
      <formula>"Media"</formula>
    </cfRule>
    <cfRule type="cellIs" dxfId="101" priority="36" operator="equal">
      <formula>"Baja"</formula>
    </cfRule>
    <cfRule type="cellIs" dxfId="100" priority="37" operator="equal">
      <formula>"Muy Baja"</formula>
    </cfRule>
  </conditionalFormatting>
  <conditionalFormatting sqref="AP25:AP28 BG25:BG28">
    <cfRule type="cellIs" dxfId="99" priority="1" operator="equal">
      <formula>"Seguro"</formula>
    </cfRule>
    <cfRule type="cellIs" dxfId="98" priority="2" operator="equal">
      <formula>"Probable"</formula>
    </cfRule>
    <cfRule type="cellIs" dxfId="97" priority="3" operator="equal">
      <formula>"Posible"</formula>
    </cfRule>
    <cfRule type="cellIs" dxfId="96" priority="4" operator="equal">
      <formula>"Improbable"</formula>
    </cfRule>
    <cfRule type="cellIs" dxfId="95" priority="5" operator="equal">
      <formula>"Rara Vez"</formula>
    </cfRule>
    <cfRule type="cellIs" dxfId="94" priority="6" operator="equal">
      <formula>"Muy Alta"</formula>
    </cfRule>
    <cfRule type="cellIs" dxfId="93" priority="7" operator="equal">
      <formula>"Alta"</formula>
    </cfRule>
    <cfRule type="cellIs" dxfId="92" priority="8" operator="equal">
      <formula>"Media"</formula>
    </cfRule>
    <cfRule type="cellIs" dxfId="91" priority="9" operator="equal">
      <formula>"Baja"</formula>
    </cfRule>
    <cfRule type="cellIs" dxfId="90" priority="10" operator="equal">
      <formula>"Muy Baja"</formula>
    </cfRule>
  </conditionalFormatting>
  <conditionalFormatting sqref="AR17:AR24 BI17:BI24 AR29:AR44 BI29:BI44">
    <cfRule type="cellIs" dxfId="89" priority="38" operator="equal">
      <formula>"Catastrófico"</formula>
    </cfRule>
    <cfRule type="cellIs" dxfId="88" priority="39" operator="equal">
      <formula>"Mayor"</formula>
    </cfRule>
    <cfRule type="cellIs" dxfId="87" priority="40" operator="equal">
      <formula>"Moderado"</formula>
    </cfRule>
    <cfRule type="cellIs" dxfId="86" priority="41" operator="equal">
      <formula>"Menor"</formula>
    </cfRule>
    <cfRule type="cellIs" dxfId="85" priority="42" operator="equal">
      <formula>"Insignificante"</formula>
    </cfRule>
  </conditionalFormatting>
  <conditionalFormatting sqref="AR25:AR28 BI25:BI28">
    <cfRule type="cellIs" dxfId="84" priority="11" operator="equal">
      <formula>"Catastrófico"</formula>
    </cfRule>
    <cfRule type="cellIs" dxfId="83" priority="12" operator="equal">
      <formula>"Mayor"</formula>
    </cfRule>
    <cfRule type="cellIs" dxfId="82" priority="13" operator="equal">
      <formula>"Moderado"</formula>
    </cfRule>
    <cfRule type="cellIs" dxfId="81" priority="14" operator="equal">
      <formula>"Menor"</formula>
    </cfRule>
    <cfRule type="cellIs" dxfId="80" priority="15" operator="equal">
      <formula>"Insignificante"</formula>
    </cfRule>
  </conditionalFormatting>
  <conditionalFormatting sqref="AT17">
    <cfRule type="containsText" dxfId="79" priority="107" operator="containsText" text="BAJO">
      <formula>NOT(ISERROR(SEARCH("BAJO",AT17)))</formula>
    </cfRule>
    <cfRule type="containsText" dxfId="78" priority="108" operator="containsText" text="MODERADO">
      <formula>NOT(ISERROR(SEARCH("MODERADO",AT17)))</formula>
    </cfRule>
    <cfRule type="containsText" dxfId="77" priority="109" operator="containsText" text="ALTO">
      <formula>NOT(ISERROR(SEARCH("ALTO",AT17)))</formula>
    </cfRule>
    <cfRule type="containsText" dxfId="76" priority="110" operator="containsText" text="EXTREMO">
      <formula>NOT(ISERROR(SEARCH("EXTREMO",AT17)))</formula>
    </cfRule>
  </conditionalFormatting>
  <conditionalFormatting sqref="AT21">
    <cfRule type="containsText" dxfId="75" priority="95" operator="containsText" text="BAJO">
      <formula>NOT(ISERROR(SEARCH("BAJO",AT21)))</formula>
    </cfRule>
    <cfRule type="containsText" dxfId="74" priority="96" operator="containsText" text="MODERADO">
      <formula>NOT(ISERROR(SEARCH("MODERADO",AT21)))</formula>
    </cfRule>
    <cfRule type="containsText" dxfId="73" priority="97" operator="containsText" text="ALTO">
      <formula>NOT(ISERROR(SEARCH("ALTO",AT21)))</formula>
    </cfRule>
    <cfRule type="containsText" dxfId="72" priority="98" operator="containsText" text="EXTREMO">
      <formula>NOT(ISERROR(SEARCH("EXTREMO",AT21)))</formula>
    </cfRule>
  </conditionalFormatting>
  <conditionalFormatting sqref="AT25">
    <cfRule type="containsText" dxfId="71" priority="16" operator="containsText" text="BAJO">
      <formula>NOT(ISERROR(SEARCH(("BAJO"),(AT25))))</formula>
    </cfRule>
    <cfRule type="containsText" dxfId="70" priority="17" operator="containsText" text="MODERADO">
      <formula>NOT(ISERROR(SEARCH(("MODERADO"),(AT25))))</formula>
    </cfRule>
    <cfRule type="containsText" dxfId="69" priority="18" operator="containsText" text="ALTO">
      <formula>NOT(ISERROR(SEARCH(("ALTO"),(AT25))))</formula>
    </cfRule>
    <cfRule type="containsText" dxfId="68" priority="19" operator="containsText" text="EXTREMO">
      <formula>NOT(ISERROR(SEARCH(("EXTREMO"),(AT25))))</formula>
    </cfRule>
  </conditionalFormatting>
  <conditionalFormatting sqref="AT29">
    <cfRule type="containsText" dxfId="67" priority="83" operator="containsText" text="BAJO">
      <formula>NOT(ISERROR(SEARCH("BAJO",AT29)))</formula>
    </cfRule>
    <cfRule type="containsText" dxfId="66" priority="84" operator="containsText" text="MODERADO">
      <formula>NOT(ISERROR(SEARCH("MODERADO",AT29)))</formula>
    </cfRule>
    <cfRule type="containsText" dxfId="65" priority="85" operator="containsText" text="ALTO">
      <formula>NOT(ISERROR(SEARCH("ALTO",AT29)))</formula>
    </cfRule>
    <cfRule type="containsText" dxfId="64" priority="86" operator="containsText" text="EXTREMO">
      <formula>NOT(ISERROR(SEARCH("EXTREMO",AT29)))</formula>
    </cfRule>
  </conditionalFormatting>
  <conditionalFormatting sqref="AT33">
    <cfRule type="containsText" dxfId="63" priority="71" operator="containsText" text="BAJO">
      <formula>NOT(ISERROR(SEARCH("BAJO",AT33)))</formula>
    </cfRule>
    <cfRule type="containsText" dxfId="62" priority="72" operator="containsText" text="MODERADO">
      <formula>NOT(ISERROR(SEARCH("MODERADO",AT33)))</formula>
    </cfRule>
    <cfRule type="containsText" dxfId="61" priority="73" operator="containsText" text="ALTO">
      <formula>NOT(ISERROR(SEARCH("ALTO",AT33)))</formula>
    </cfRule>
    <cfRule type="containsText" dxfId="60" priority="74" operator="containsText" text="EXTREMO">
      <formula>NOT(ISERROR(SEARCH("EXTREMO",AT33)))</formula>
    </cfRule>
  </conditionalFormatting>
  <conditionalFormatting sqref="AT37">
    <cfRule type="containsText" dxfId="59" priority="63" operator="containsText" text="BAJO">
      <formula>NOT(ISERROR(SEARCH("BAJO",AT37)))</formula>
    </cfRule>
    <cfRule type="containsText" dxfId="58" priority="64" operator="containsText" text="MODERADO">
      <formula>NOT(ISERROR(SEARCH("MODERADO",AT37)))</formula>
    </cfRule>
    <cfRule type="containsText" dxfId="57" priority="65" operator="containsText" text="ALTO">
      <formula>NOT(ISERROR(SEARCH("ALTO",AT37)))</formula>
    </cfRule>
    <cfRule type="containsText" dxfId="56" priority="66" operator="containsText" text="EXTREMO">
      <formula>NOT(ISERROR(SEARCH("EXTREMO",AT37)))</formula>
    </cfRule>
  </conditionalFormatting>
  <conditionalFormatting sqref="AT41">
    <cfRule type="containsText" dxfId="55" priority="51" operator="containsText" text="BAJO">
      <formula>NOT(ISERROR(SEARCH("BAJO",AT41)))</formula>
    </cfRule>
    <cfRule type="containsText" dxfId="54" priority="52" operator="containsText" text="MODERADO">
      <formula>NOT(ISERROR(SEARCH("MODERADO",AT41)))</formula>
    </cfRule>
    <cfRule type="containsText" dxfId="53" priority="53" operator="containsText" text="ALTO">
      <formula>NOT(ISERROR(SEARCH("ALTO",AT41)))</formula>
    </cfRule>
    <cfRule type="containsText" dxfId="52" priority="54" operator="containsText" text="EXTREMO">
      <formula>NOT(ISERROR(SEARCH("EXTREMO",AT41)))</formula>
    </cfRule>
  </conditionalFormatting>
  <conditionalFormatting sqref="BK17">
    <cfRule type="containsText" dxfId="51" priority="99" operator="containsText" text="BAJO">
      <formula>NOT(ISERROR(SEARCH("BAJO",BK17)))</formula>
    </cfRule>
    <cfRule type="containsText" dxfId="50" priority="100" operator="containsText" text="MODERADO">
      <formula>NOT(ISERROR(SEARCH("MODERADO",BK17)))</formula>
    </cfRule>
    <cfRule type="containsText" dxfId="49" priority="101" operator="containsText" text="ALTO">
      <formula>NOT(ISERROR(SEARCH("ALTO",BK17)))</formula>
    </cfRule>
    <cfRule type="containsText" dxfId="48" priority="102" operator="containsText" text="EXTREMO">
      <formula>NOT(ISERROR(SEARCH("EXTREMO",BK17)))</formula>
    </cfRule>
  </conditionalFormatting>
  <conditionalFormatting sqref="BK21">
    <cfRule type="containsText" dxfId="47" priority="87" operator="containsText" text="BAJO">
      <formula>NOT(ISERROR(SEARCH("BAJO",BK21)))</formula>
    </cfRule>
    <cfRule type="containsText" dxfId="46" priority="88" operator="containsText" text="MODERADO">
      <formula>NOT(ISERROR(SEARCH("MODERADO",BK21)))</formula>
    </cfRule>
    <cfRule type="containsText" dxfId="45" priority="89" operator="containsText" text="ALTO">
      <formula>NOT(ISERROR(SEARCH("ALTO",BK21)))</formula>
    </cfRule>
    <cfRule type="containsText" dxfId="44" priority="90" operator="containsText" text="EXTREMO">
      <formula>NOT(ISERROR(SEARCH("EXTREMO",BK21)))</formula>
    </cfRule>
  </conditionalFormatting>
  <conditionalFormatting sqref="BK25">
    <cfRule type="containsText" dxfId="43" priority="20" operator="containsText" text="BAJO">
      <formula>NOT(ISERROR(SEARCH(("BAJO"),(BK25))))</formula>
    </cfRule>
    <cfRule type="containsText" dxfId="42" priority="21" operator="containsText" text="MODERADO">
      <formula>NOT(ISERROR(SEARCH(("MODERADO"),(BK25))))</formula>
    </cfRule>
    <cfRule type="containsText" dxfId="41" priority="22" operator="containsText" text="ALTO">
      <formula>NOT(ISERROR(SEARCH(("ALTO"),(BK25))))</formula>
    </cfRule>
    <cfRule type="containsText" dxfId="40" priority="23" operator="containsText" text="EXTREMO">
      <formula>NOT(ISERROR(SEARCH(("EXTREMO"),(BK25))))</formula>
    </cfRule>
  </conditionalFormatting>
  <conditionalFormatting sqref="BK29">
    <cfRule type="containsText" dxfId="39" priority="75" operator="containsText" text="BAJO">
      <formula>NOT(ISERROR(SEARCH("BAJO",BK29)))</formula>
    </cfRule>
    <cfRule type="containsText" dxfId="38" priority="76" operator="containsText" text="MODERADO">
      <formula>NOT(ISERROR(SEARCH("MODERADO",BK29)))</formula>
    </cfRule>
    <cfRule type="containsText" dxfId="37" priority="77" operator="containsText" text="ALTO">
      <formula>NOT(ISERROR(SEARCH("ALTO",BK29)))</formula>
    </cfRule>
    <cfRule type="containsText" dxfId="36" priority="78" operator="containsText" text="EXTREMO">
      <formula>NOT(ISERROR(SEARCH("EXTREMO",BK29)))</formula>
    </cfRule>
  </conditionalFormatting>
  <conditionalFormatting sqref="BK33 BK37">
    <cfRule type="containsText" dxfId="35" priority="55" operator="containsText" text="BAJO">
      <formula>NOT(ISERROR(SEARCH("BAJO",BK33)))</formula>
    </cfRule>
    <cfRule type="containsText" dxfId="34" priority="56" operator="containsText" text="MODERADO">
      <formula>NOT(ISERROR(SEARCH("MODERADO",BK33)))</formula>
    </cfRule>
    <cfRule type="containsText" dxfId="33" priority="57" operator="containsText" text="ALTO">
      <formula>NOT(ISERROR(SEARCH("ALTO",BK33)))</formula>
    </cfRule>
    <cfRule type="containsText" dxfId="32" priority="58" operator="containsText" text="EXTREMO">
      <formula>NOT(ISERROR(SEARCH("EXTREMO",BK33)))</formula>
    </cfRule>
  </conditionalFormatting>
  <conditionalFormatting sqref="BK41">
    <cfRule type="containsText" dxfId="31" priority="43" operator="containsText" text="BAJO">
      <formula>NOT(ISERROR(SEARCH("BAJO",BK41)))</formula>
    </cfRule>
    <cfRule type="containsText" dxfId="30" priority="44" operator="containsText" text="MODERADO">
      <formula>NOT(ISERROR(SEARCH("MODERADO",BK41)))</formula>
    </cfRule>
    <cfRule type="containsText" dxfId="29" priority="45" operator="containsText" text="ALTO">
      <formula>NOT(ISERROR(SEARCH("ALTO",BK41)))</formula>
    </cfRule>
    <cfRule type="containsText" dxfId="28" priority="46" operator="containsText" text="EXTREMO">
      <formula>NOT(ISERROR(SEARCH("EXTREMO",BK41)))</formula>
    </cfRule>
  </conditionalFormatting>
  <conditionalFormatting sqref="BL17">
    <cfRule type="containsText" dxfId="27" priority="103" operator="containsText" text="RIESGO BAJO">
      <formula>NOT(ISERROR(SEARCH("RIESGO BAJO",BL17)))</formula>
    </cfRule>
    <cfRule type="containsText" dxfId="26" priority="104" operator="containsText" text="RIESGO MODERADO">
      <formula>NOT(ISERROR(SEARCH("RIESGO MODERADO",BL17)))</formula>
    </cfRule>
    <cfRule type="containsText" dxfId="25" priority="105" operator="containsText" text="RIESGO ALTO">
      <formula>NOT(ISERROR(SEARCH("RIESGO ALTO",BL17)))</formula>
    </cfRule>
    <cfRule type="containsText" dxfId="24" priority="106" operator="containsText" text="RIESGO EXTREMO">
      <formula>NOT(ISERROR(SEARCH("RIESGO EXTREMO",BL17)))</formula>
    </cfRule>
  </conditionalFormatting>
  <conditionalFormatting sqref="BL21">
    <cfRule type="containsText" dxfId="23" priority="91" operator="containsText" text="RIESGO BAJO">
      <formula>NOT(ISERROR(SEARCH("RIESGO BAJO",BL21)))</formula>
    </cfRule>
    <cfRule type="containsText" dxfId="22" priority="92" operator="containsText" text="RIESGO MODERADO">
      <formula>NOT(ISERROR(SEARCH("RIESGO MODERADO",BL21)))</formula>
    </cfRule>
    <cfRule type="containsText" dxfId="21" priority="93" operator="containsText" text="RIESGO ALTO">
      <formula>NOT(ISERROR(SEARCH("RIESGO ALTO",BL21)))</formula>
    </cfRule>
    <cfRule type="containsText" dxfId="20" priority="94" operator="containsText" text="RIESGO EXTREMO">
      <formula>NOT(ISERROR(SEARCH("RIESGO EXTREMO",BL21)))</formula>
    </cfRule>
  </conditionalFormatting>
  <conditionalFormatting sqref="BL25">
    <cfRule type="containsText" dxfId="19" priority="24" operator="containsText" text="RIESGO BAJO">
      <formula>NOT(ISERROR(SEARCH(("RIESGO BAJO"),(BL25))))</formula>
    </cfRule>
    <cfRule type="containsText" dxfId="18" priority="25" operator="containsText" text="RIESGO MODERADO">
      <formula>NOT(ISERROR(SEARCH(("RIESGO MODERADO"),(BL25))))</formula>
    </cfRule>
    <cfRule type="containsText" dxfId="17" priority="26" operator="containsText" text="RIESGO ALTO">
      <formula>NOT(ISERROR(SEARCH(("RIESGO ALTO"),(BL25))))</formula>
    </cfRule>
    <cfRule type="containsText" dxfId="16" priority="27" operator="containsText" text="RIESGO EXTREMO">
      <formula>NOT(ISERROR(SEARCH(("RIESGO EXTREMO"),(BL25))))</formula>
    </cfRule>
  </conditionalFormatting>
  <conditionalFormatting sqref="BL29">
    <cfRule type="containsText" dxfId="15" priority="79" operator="containsText" text="RIESGO BAJO">
      <formula>NOT(ISERROR(SEARCH("RIESGO BAJO",BL29)))</formula>
    </cfRule>
    <cfRule type="containsText" dxfId="14" priority="80" operator="containsText" text="RIESGO MODERADO">
      <formula>NOT(ISERROR(SEARCH("RIESGO MODERADO",BL29)))</formula>
    </cfRule>
    <cfRule type="containsText" dxfId="13" priority="81" operator="containsText" text="RIESGO ALTO">
      <formula>NOT(ISERROR(SEARCH("RIESGO ALTO",BL29)))</formula>
    </cfRule>
    <cfRule type="containsText" dxfId="12" priority="82" operator="containsText" text="RIESGO EXTREMO">
      <formula>NOT(ISERROR(SEARCH("RIESGO EXTREMO",BL29)))</formula>
    </cfRule>
  </conditionalFormatting>
  <conditionalFormatting sqref="BL33">
    <cfRule type="containsText" dxfId="11" priority="67" operator="containsText" text="RIESGO BAJO">
      <formula>NOT(ISERROR(SEARCH("RIESGO BAJO",BL33)))</formula>
    </cfRule>
    <cfRule type="containsText" dxfId="10" priority="68" operator="containsText" text="RIESGO MODERADO">
      <formula>NOT(ISERROR(SEARCH("RIESGO MODERADO",BL33)))</formula>
    </cfRule>
    <cfRule type="containsText" dxfId="9" priority="69" operator="containsText" text="RIESGO ALTO">
      <formula>NOT(ISERROR(SEARCH("RIESGO ALTO",BL33)))</formula>
    </cfRule>
    <cfRule type="containsText" dxfId="8" priority="70" operator="containsText" text="RIESGO EXTREMO">
      <formula>NOT(ISERROR(SEARCH("RIESGO EXTREMO",BL33)))</formula>
    </cfRule>
  </conditionalFormatting>
  <conditionalFormatting sqref="BL37">
    <cfRule type="containsText" dxfId="7" priority="59" operator="containsText" text="RIESGO BAJO">
      <formula>NOT(ISERROR(SEARCH("RIESGO BAJO",BL37)))</formula>
    </cfRule>
    <cfRule type="containsText" dxfId="6" priority="60" operator="containsText" text="RIESGO MODERADO">
      <formula>NOT(ISERROR(SEARCH("RIESGO MODERADO",BL37)))</formula>
    </cfRule>
    <cfRule type="containsText" dxfId="5" priority="61" operator="containsText" text="RIESGO ALTO">
      <formula>NOT(ISERROR(SEARCH("RIESGO ALTO",BL37)))</formula>
    </cfRule>
    <cfRule type="containsText" dxfId="4" priority="62" operator="containsText" text="RIESGO EXTREMO">
      <formula>NOT(ISERROR(SEARCH("RIESGO EXTREMO",BL37)))</formula>
    </cfRule>
  </conditionalFormatting>
  <conditionalFormatting sqref="BL41">
    <cfRule type="containsText" dxfId="3" priority="47" operator="containsText" text="RIESGO BAJO">
      <formula>NOT(ISERROR(SEARCH("RIESGO BAJO",BL41)))</formula>
    </cfRule>
    <cfRule type="containsText" dxfId="2" priority="48" operator="containsText" text="RIESGO MODERADO">
      <formula>NOT(ISERROR(SEARCH("RIESGO MODERADO",BL41)))</formula>
    </cfRule>
    <cfRule type="containsText" dxfId="1" priority="49" operator="containsText" text="RIESGO ALTO">
      <formula>NOT(ISERROR(SEARCH("RIESGO ALTO",BL41)))</formula>
    </cfRule>
    <cfRule type="containsText" dxfId="0" priority="50" operator="containsText" text="RIESGO EXTREMO">
      <formula>NOT(ISERROR(SEARCH("RIESGO EXTREMO",BL41)))</formula>
    </cfRule>
  </conditionalFormatting>
  <dataValidations count="2">
    <dataValidation type="list" allowBlank="1" showErrorMessage="1" sqref="G25" xr:uid="{4AD58647-C218-774F-BFB3-73870C7F952F}">
      <formula1>INDIRECT(F25)</formula1>
    </dataValidation>
    <dataValidation type="list" allowBlank="1" showInputMessage="1" showErrorMessage="1" sqref="G17:G24 G29:G44" xr:uid="{E747D40D-B412-4E65-BF49-C2A330A0227A}">
      <formula1>INDIRECT(F17)</formula1>
    </dataValidation>
  </dataValidation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Seguimiento 1 Cuatrimestre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Julieth Paola Pulido Parra</dc:creator>
  <cp:lastModifiedBy>Julieth Paola Pulido Parra</cp:lastModifiedBy>
  <dcterms:created xsi:type="dcterms:W3CDTF">2026-05-08T20:59:45Z</dcterms:created>
  <dcterms:modified xsi:type="dcterms:W3CDTF">2026-05-08T21:07:28Z</dcterms:modified>
</cp:coreProperties>
</file>