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uaecgn-my.sharepoint.com/personal/dhernandez_contaduria_gov_co/Documents/DHERNANDEZ/2026/1. Compromiso1_EvaluacionSeguimiento/InformesLey/Agosto/RiesgosCorrupcion/2. Informe/"/>
    </mc:Choice>
  </mc:AlternateContent>
  <xr:revisionPtr revIDLastSave="23" documentId="8_{026EA528-DA5F-4BA6-B5F8-B8383423A41F}" xr6:coauthVersionLast="47" xr6:coauthVersionMax="47" xr10:uidLastSave="{4F0BEC78-45C4-47E0-B4EE-A3CCF005DD0B}"/>
  <bookViews>
    <workbookView xWindow="-120" yWindow="-120" windowWidth="29040" windowHeight="15720" xr2:uid="{9207C9BE-D877-434E-B2D5-ECB406282520}"/>
  </bookViews>
  <sheets>
    <sheet name="Seguimiento 1 Cuatrimestre" sheetId="2" r:id="rId1"/>
  </sheets>
  <externalReferences>
    <externalReference r:id="rId2"/>
    <externalReference r:id="rId3"/>
    <externalReference r:id="rId4"/>
    <externalReference r:id="rId5"/>
  </externalReferences>
  <definedNames>
    <definedName name="_xlnm._FilterDatabase" localSheetId="0" hidden="1">'Seguimiento 1 Cuatrimestre'!$A$15:$CE$15</definedName>
    <definedName name="CALIFICACION">#REF!</definedName>
    <definedName name="Dimensiones">#REF!</definedName>
    <definedName name="Estrategias">#REF!</definedName>
    <definedName name="Evento_Externo">[1]Datos!$L$10:$L$13</definedName>
    <definedName name="Google_Sheet_Link_1290272265" hidden="1">Evento_Externo</definedName>
    <definedName name="Google_Sheet_Link_1967541463" hidden="1">Talento_Humano</definedName>
    <definedName name="Google_Sheet_Link_2022767026" hidden="1">Tecnología</definedName>
    <definedName name="Google_Sheet_Link_370150043" hidden="1">Infraestructura</definedName>
    <definedName name="Google_Sheet_Link_390104716" hidden="1">Procesos</definedName>
    <definedName name="Infraestructura">[1]Datos!$K$10:$K$12</definedName>
    <definedName name="Lista_proceso">[2]PA_SERVCIUDA!$F$2</definedName>
    <definedName name="Lista_reporte">[2]REPORTE!$C$5</definedName>
    <definedName name="Objetivo_1">#REF!</definedName>
    <definedName name="Objetivo_2">#REF!</definedName>
    <definedName name="Objetivo_3">#REF!</definedName>
    <definedName name="Objetivo_4">#REF!</definedName>
    <definedName name="Objetivo_5">#REF!</definedName>
    <definedName name="objetivos_institucionales">#REF!</definedName>
    <definedName name="Planes_institucionales">#REF!</definedName>
    <definedName name="Politica">#REF!</definedName>
    <definedName name="PROBABILIDAD">#REF!</definedName>
    <definedName name="Proceso">#REF!</definedName>
    <definedName name="Procesos">[1]Datos!$H$10:$H$13</definedName>
    <definedName name="Recursos">#REF!</definedName>
    <definedName name="SERVCIUDA">#REF!</definedName>
    <definedName name="SERVICIO_AL_CIUDADANO_Y_PARTICIPACION">#REF!</definedName>
    <definedName name="Talento_Humano">[1]Datos!$I$10:$I$12</definedName>
    <definedName name="Tecnología">[1]Datos!$J$10:$J$12</definedName>
    <definedName name="Tipo_indicador">#REF!</definedName>
    <definedName name="TipoControl">#REF!</definedName>
    <definedName name="Unidad_medida">#REF!</definedName>
    <definedName name="Valor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C20" i="2" l="1"/>
  <c r="BC19" i="2"/>
  <c r="BC18" i="2"/>
  <c r="K41" i="2"/>
  <c r="K17" i="2"/>
  <c r="AI17" i="2"/>
  <c r="AJ17" i="2"/>
  <c r="AQ17" i="2" s="1"/>
  <c r="AK17" i="2"/>
  <c r="AN17" i="2"/>
  <c r="AO17" i="2"/>
  <c r="AP17" i="2"/>
  <c r="BC17" i="2"/>
  <c r="BE17" i="2" s="1"/>
  <c r="BD17" i="2"/>
  <c r="BD18" i="2"/>
  <c r="BE18" i="2"/>
  <c r="BD19" i="2"/>
  <c r="BE19" i="2"/>
  <c r="BD20" i="2"/>
  <c r="BE20" i="2"/>
  <c r="K21" i="2"/>
  <c r="AI21" i="2"/>
  <c r="AJ21" i="2"/>
  <c r="AQ21" i="2" s="1"/>
  <c r="AK21" i="2"/>
  <c r="AN21" i="2"/>
  <c r="AO21" i="2"/>
  <c r="AP21" i="2"/>
  <c r="BC21" i="2"/>
  <c r="BD21" i="2" s="1"/>
  <c r="BE21" i="2"/>
  <c r="BC22" i="2"/>
  <c r="BD22" i="2"/>
  <c r="BE22" i="2"/>
  <c r="BC23" i="2"/>
  <c r="BD23" i="2"/>
  <c r="BE23" i="2"/>
  <c r="BC24" i="2"/>
  <c r="BD24" i="2"/>
  <c r="BE24" i="2"/>
  <c r="K25" i="2"/>
  <c r="AI25" i="2"/>
  <c r="AJ25" i="2"/>
  <c r="AQ25" i="2" s="1"/>
  <c r="AK25" i="2"/>
  <c r="AN25" i="2"/>
  <c r="AO25" i="2" s="1"/>
  <c r="BC25" i="2"/>
  <c r="BE25" i="2" s="1"/>
  <c r="BD25" i="2"/>
  <c r="BC26" i="2"/>
  <c r="BD26" i="2"/>
  <c r="BE26" i="2"/>
  <c r="BC27" i="2"/>
  <c r="BD27" i="2"/>
  <c r="BE27" i="2"/>
  <c r="BC28" i="2"/>
  <c r="BD28" i="2"/>
  <c r="BE28" i="2"/>
  <c r="K29" i="2"/>
  <c r="AI29" i="2"/>
  <c r="AJ29" i="2"/>
  <c r="AQ29" i="2" s="1"/>
  <c r="AK29" i="2"/>
  <c r="AN29" i="2"/>
  <c r="AO29" i="2"/>
  <c r="AP29" i="2"/>
  <c r="BC29" i="2"/>
  <c r="BE29" i="2" s="1"/>
  <c r="BD29" i="2"/>
  <c r="BC30" i="2"/>
  <c r="BD30" i="2"/>
  <c r="BE30" i="2"/>
  <c r="BC31" i="2"/>
  <c r="BD31" i="2"/>
  <c r="BE31" i="2"/>
  <c r="BC32" i="2"/>
  <c r="BD32" i="2"/>
  <c r="BE32" i="2"/>
  <c r="K37" i="2"/>
  <c r="AI37" i="2"/>
  <c r="AJ37" i="2"/>
  <c r="AQ37" i="2" s="1"/>
  <c r="AK37" i="2"/>
  <c r="AN37" i="2"/>
  <c r="AO37" i="2" s="1"/>
  <c r="BC37" i="2"/>
  <c r="BE37" i="2" s="1"/>
  <c r="BD37" i="2"/>
  <c r="BC38" i="2"/>
  <c r="BE38" i="2" s="1"/>
  <c r="BD38" i="2"/>
  <c r="BC39" i="2"/>
  <c r="BE39" i="2" s="1"/>
  <c r="BD39" i="2"/>
  <c r="BC40" i="2"/>
  <c r="BD40" i="2"/>
  <c r="BE40" i="2"/>
  <c r="AI41" i="2"/>
  <c r="AJ41" i="2"/>
  <c r="AQ41" i="2" s="1"/>
  <c r="AK41" i="2"/>
  <c r="AN41" i="2"/>
  <c r="AO41" i="2" s="1"/>
  <c r="AP41" i="2" s="1"/>
  <c r="BC41" i="2"/>
  <c r="BE41" i="2" s="1"/>
  <c r="BD41" i="2"/>
  <c r="BC42" i="2"/>
  <c r="BD42" i="2"/>
  <c r="BE42" i="2"/>
  <c r="BC43" i="2"/>
  <c r="BD43" i="2"/>
  <c r="BE43" i="2"/>
  <c r="BC44" i="2"/>
  <c r="BD44" i="2"/>
  <c r="BE44" i="2"/>
  <c r="K45" i="2"/>
  <c r="AI45" i="2"/>
  <c r="AJ45" i="2"/>
  <c r="AQ45" i="2" s="1"/>
  <c r="AK45" i="2"/>
  <c r="AN45" i="2"/>
  <c r="AO45" i="2"/>
  <c r="AP45" i="2" s="1"/>
  <c r="BC45" i="2"/>
  <c r="BE45" i="2" s="1"/>
  <c r="BD45" i="2"/>
  <c r="BC46" i="2"/>
  <c r="BD46" i="2"/>
  <c r="BE46" i="2"/>
  <c r="BC47" i="2"/>
  <c r="BD47" i="2"/>
  <c r="BE47" i="2"/>
  <c r="BC48" i="2"/>
  <c r="BD48" i="2"/>
  <c r="BE48" i="2"/>
  <c r="AS41" i="2" l="1"/>
  <c r="AT41" i="2" s="1"/>
  <c r="BF41" i="2"/>
  <c r="BH41" i="2"/>
  <c r="BI41" i="2" s="1"/>
  <c r="AS17" i="2"/>
  <c r="AT17" i="2" s="1"/>
  <c r="AS29" i="2"/>
  <c r="AT29" i="2" s="1"/>
  <c r="BH29" i="2"/>
  <c r="BF17" i="2"/>
  <c r="BG17" i="2" s="1"/>
  <c r="AR41" i="2"/>
  <c r="AR29" i="2"/>
  <c r="BF29" i="2"/>
  <c r="BG29" i="2" s="1"/>
  <c r="BF21" i="2"/>
  <c r="BG21" i="2" s="1"/>
  <c r="AR25" i="2"/>
  <c r="BH25" i="2"/>
  <c r="BI25" i="2" s="1"/>
  <c r="AR37" i="2"/>
  <c r="BH37" i="2"/>
  <c r="BI37" i="2" s="1"/>
  <c r="AR45" i="2"/>
  <c r="BH45" i="2"/>
  <c r="BI45" i="2" s="1"/>
  <c r="BH21" i="2"/>
  <c r="BI21" i="2" s="1"/>
  <c r="BF25" i="2"/>
  <c r="AP25" i="2"/>
  <c r="AS25" i="2"/>
  <c r="AT25" i="2" s="1"/>
  <c r="AP37" i="2"/>
  <c r="AS37" i="2"/>
  <c r="AT37" i="2" s="1"/>
  <c r="BF37" i="2"/>
  <c r="AR17" i="2"/>
  <c r="BH17" i="2"/>
  <c r="BI17" i="2" s="1"/>
  <c r="AS21" i="2"/>
  <c r="AT21" i="2" s="1"/>
  <c r="AR21" i="2"/>
  <c r="BF45" i="2"/>
  <c r="AS45" i="2"/>
  <c r="AT45" i="2" s="1"/>
  <c r="BG41" i="2" l="1"/>
  <c r="BJ41" i="2"/>
  <c r="BK41" i="2" s="1"/>
  <c r="BJ21" i="2"/>
  <c r="BK21" i="2" s="1"/>
  <c r="BI29" i="2"/>
  <c r="BJ29" i="2"/>
  <c r="BK29" i="2" s="1"/>
  <c r="BG37" i="2"/>
  <c r="BJ37" i="2"/>
  <c r="BK37" i="2" s="1"/>
  <c r="BJ45" i="2"/>
  <c r="BK45" i="2" s="1"/>
  <c r="BG45" i="2"/>
  <c r="BG25" i="2"/>
  <c r="BJ25" i="2"/>
  <c r="BK25" i="2" s="1"/>
  <c r="BJ17" i="2"/>
  <c r="BK17" i="2" s="1"/>
</calcChain>
</file>

<file path=xl/sharedStrings.xml><?xml version="1.0" encoding="utf-8"?>
<sst xmlns="http://schemas.openxmlformats.org/spreadsheetml/2006/main" count="496" uniqueCount="223">
  <si>
    <t>X</t>
  </si>
  <si>
    <t>Correo electrónico enviado al GIT de Control Interno que incluya la pieza gráfica</t>
  </si>
  <si>
    <t>Coordinador del GIT de control interno</t>
  </si>
  <si>
    <t>Divulgar una pieza gráfica para recordar los compromisos éticos del GIT de Control Interno mediante correo electrónico</t>
  </si>
  <si>
    <t>Reducir-Mitigar riesgo</t>
  </si>
  <si>
    <t>Completa</t>
  </si>
  <si>
    <t>Semestralmente</t>
  </si>
  <si>
    <t>SI</t>
  </si>
  <si>
    <t>Manual</t>
  </si>
  <si>
    <t>Preventivo</t>
  </si>
  <si>
    <t>Lista de asistencia de socialización, presentación de socialización y reporte de evaluación de apropiación de conocimiento.</t>
  </si>
  <si>
    <t>El Coordinador del GIT de control interno verifica semestralmente el nivel de apropiación de los conocimientos sobre ética e integridad pública por parte de  los funcionarios y/o contratistas, a través de una socialización y evaluación relacionada con las conductas y actos asociados a la  corrupción en el sector público y sus responsabilidades y consecuencias. En caso desviación, se efectúa retroalimentación al funcionario y/o contratista.
Evidencia: Lista de asistencia de socialización, presentación de socialización y reporte de evaluación de apropiación de conocimiento.</t>
  </si>
  <si>
    <t>Rara vez</t>
  </si>
  <si>
    <t>No</t>
  </si>
  <si>
    <t>Si</t>
  </si>
  <si>
    <t>Fraude Interno</t>
  </si>
  <si>
    <t>debido a la falta de ética profesional de los funcionarios y/o contratistas del GIT de Control Interno</t>
  </si>
  <si>
    <t>por omitir o adulterar información relevante frente a situaciones observadas en el desarrollo de las diferentes evaluaciones, auditorías y/o seguimientos establecidos en el Plan Anual de Auditorías y Seguimientos</t>
  </si>
  <si>
    <t>Posibilidad de recibir o solicitar dádiva o cualquier beneficio propio o de terceros en la elaboración de informes</t>
  </si>
  <si>
    <t>Comportamiento anti-ético</t>
  </si>
  <si>
    <t>Talento_Humano</t>
  </si>
  <si>
    <t>Corrupción</t>
  </si>
  <si>
    <t>Coordinador(a) GIT de Control Interno</t>
  </si>
  <si>
    <t>Control y Evaluación</t>
  </si>
  <si>
    <t>CYE</t>
  </si>
  <si>
    <t>Correo electrónico con lineamiento y soporte de asistencia de charlas</t>
  </si>
  <si>
    <t>Coordinador GIT de Apoyo Informático</t>
  </si>
  <si>
    <t>Establecer la obligatoriedad de asistencia a las charlas sobre anticorrupción y código de integridad que realiza el GIT de Jurídica</t>
  </si>
  <si>
    <t>Continuo</t>
  </si>
  <si>
    <t>Formato GTI04-FOR01 Ficha de Viabilidad técnica diligenciada, revisada y aprobada</t>
  </si>
  <si>
    <t>Coordinador del GIT de Apoyo Informático</t>
  </si>
  <si>
    <t>El Coordinador del GIT de Apoyo Informático realiza, cada vez que se evalúe un proceso de adquisición, un análisis de la necesidad, en pares, para revisar la ficha de viabilidad técnica, con el objetivo de evitar la adquisición de bienes y servicios no necesarios. En caso de desviación, se ajusta el Plan Anual de Adquisiciones.
Evidencia: Formato GTI04-FOR01 Ficha de Viabilidad técnica diligenciada, revisada y aprobada</t>
  </si>
  <si>
    <t>Improbable</t>
  </si>
  <si>
    <t>debido a falta de ética por parte del servidor público o contratista responsable de gestionar el proceso de adquisición tecnológica</t>
  </si>
  <si>
    <t>por presiones indebidas o conflictos de interés</t>
  </si>
  <si>
    <t>Posibilidad de incurrir en gastos de bienes y servicios tecnológicos que no se necesiten en la entidad para beneficio propio o de terceros</t>
  </si>
  <si>
    <t>Coordinador(a) GIT de Apoyo Informático</t>
  </si>
  <si>
    <t>Gestión TICS</t>
  </si>
  <si>
    <t>GTI</t>
  </si>
  <si>
    <t>A solicitud</t>
  </si>
  <si>
    <t>Caso en GLPI.
Formato: GTI10-FOR09 Gestión de cuentas de usuario</t>
  </si>
  <si>
    <t xml:space="preserve"> Coordinador del GIT de Apoyo Informático</t>
  </si>
  <si>
    <t>El Coordinador del GIT de Apoyo Informático valida el cumplimiento de la realización de la solicitud en GLPI, cada vez que ingrese un nuevo servidor al GIT o cambie sus funciones, con el fin de garantizar que puedan tener acceso solo a la información que sea necesaria para el desarrollo de sus actividades. En caso de desviación se debe generar una nueva solicitud para ajustar los accesos de acuerdo a las funciones.
Evidencia: Caso en GLPI. Formato: GTI10-FOR09 Gestión de cuentas de usuario</t>
  </si>
  <si>
    <t xml:space="preserve">Plan Comunicaciones Seguridad </t>
  </si>
  <si>
    <t xml:space="preserve">El Coordinador del GIT de Apoyo Informático, semestralmente valida la realización y ejecución del plan de sensibilización de Seguridad y Privacidad de la información adoptado como parte de la implementación del modelo de Seguridad y Privacidad de la Información; mediante divulgación de piezas gráficas y correos electrónicos. En caso de desviación se realiza actualización en el siguiente periodo
Evidencia: Plan Comunicaciones Seguridad </t>
  </si>
  <si>
    <t>Ayuda de memoria de la charla o acta de reunión</t>
  </si>
  <si>
    <t xml:space="preserve">Gestionar la realización de charlas al GIT de Apoyo Informático sobre temas asociados a la adopción e implementación de la Política de Gobierno Digital </t>
  </si>
  <si>
    <t>Acuerdo de confidencialidad firmado</t>
  </si>
  <si>
    <t>El Coordinador del GIT de Apoyo Informático realiza, cada vez que ingrese un nuevo servidor público o contratista natural o jurídico al GIT, seguimiento a la firma del acuerdo de confidencialidad, verificando que el contratista ha firmado el formato "MAN01-FOR31 Acuerdo de confidencialidad y aceptación de las políticas de la seguridad de la información";  con el fin de asegurar que se conozcan las implicaciones de hacer  uso indebido de la información a cargo. En caso de desviación se gestiona la firma del acuerdo de confidencialidad con el servidor público o contratista natural o jurídico.
Evidencia: Acuerdo de confidencialidad firmado</t>
  </si>
  <si>
    <t>debido a la no suscripción de los acuerdos de confidencialidad y de la aceptación formal de las políticas de seguridad, que controlen el acceso a la información conforme a las funciones y responsabilidades del personal</t>
  </si>
  <si>
    <t>por la utilización inapropiada de la información de la entidad</t>
  </si>
  <si>
    <t>Posibilidad de recibir o solicitar dadivas o beneficios a nombre propio o de terceros para favorecer intereses particulares</t>
  </si>
  <si>
    <t>Fraude interno (corrupción, soborno)</t>
  </si>
  <si>
    <t>Pantallazo de participación en la capacitación y correo electrónico  enviado por el operador de la plataforma SIIF a las personas que registraron asistencia.</t>
  </si>
  <si>
    <t xml:space="preserve"> Administrador de la Caja Menor</t>
  </si>
  <si>
    <t xml:space="preserve">El administrador de la Caja Menor participará en todas las capacitaciones obligatorias convocadas por el operador de la plataforma SIIF con el fin de fortalecer el manejo adecuado de los recursos.
</t>
  </si>
  <si>
    <t>Correo enviado por la Coordinadora del GIT de Servicios Generales, Administrativos y Financieros al Administrador de la Caja Menor informando el lineamiento.</t>
  </si>
  <si>
    <t>Coordinador del GIT de Servicios Generales, Administrativos y financieros</t>
  </si>
  <si>
    <t xml:space="preserve">La coordinadora del GIT de Servicios Generales, Administrativos y Financieros dará el lineamiento al Administrador de la Caja Menor sobre la importancia de informar presiones indebidas en el momento en que se presenten y que estén relacionadas con el manejo de la caja menor, así mismo, de informarlas de inmediato al Coordinador del GIT de Servicios Generales, Administrativos y Financieros, y a la Secretaría General. 
Esta acción se realizará con el fin de tomar las medidas necesarias y adelantar el trámite administrativo correspondiente que permita evitar la materialización del riesgo. </t>
  </si>
  <si>
    <t>Mensualmente</t>
  </si>
  <si>
    <t>Detectivo</t>
  </si>
  <si>
    <t>Formato de arqueo de caja menor y soportes del arqueo debidamente firmados (extractos bancarios, auxiliar contable de las cuentas bancarias)</t>
  </si>
  <si>
    <t>Profesional Especializado con funciones de Contador y el delegado del equipo de contabilidad</t>
  </si>
  <si>
    <t>El delegado del equipo de contabilidad realiza el arqueo de caja menor, a través del formato establecido por la entidad, el control se ejecuta mensualmente con el fin de cruzar el dinero en efectivo disponible, los saldos en bancos y el flujo de caja del mes. Además, el Profesional Especializado con funciones de Contador verifica y firma cada uno de los formatos diligenciados, con el fin de asegurar que coincidan con los saldos reales. 
En caso de encontrarse desviaciones, se deben documentar y comunicar a la coordinación del GIT de Servicios Generales, Administrativos y Financieros.
Evidencia: Formato de arqueo de caja menor y soportes del arqueo debidamente firmados (extractos bancarios, auxiliar contable de las cuentas bancarias)</t>
  </si>
  <si>
    <t>Posible</t>
  </si>
  <si>
    <t>debido a intereses particulares y presiones de terceros</t>
  </si>
  <si>
    <t>por desviación de los recursos asignados,</t>
  </si>
  <si>
    <t xml:space="preserve">Posibilidad de recibir o solicitar cualquier dádiva en la caja menor  </t>
  </si>
  <si>
    <t>Coordinador(a) GIT de Servicios Generales, Administrativos y Financieros</t>
  </si>
  <si>
    <t>Gestión Recursos Financieros</t>
  </si>
  <si>
    <t>GFI</t>
  </si>
  <si>
    <t>Material de apoyo y ayuda de memoria</t>
  </si>
  <si>
    <t>Coordinador del GIT de Servicios Generales, Administrativos y Financieros</t>
  </si>
  <si>
    <t xml:space="preserve">El Coordinador del GIT de Servicios Generales, Administrativos y Financieros efectuará una sensibilización focalizada en temas de transparencia y selección objetiva en los procesos de selección y contratación con el propósito de prevenir actos de corrupción.  </t>
  </si>
  <si>
    <t xml:space="preserve">Designación de equipo estructurador y equipo evaluador </t>
  </si>
  <si>
    <t xml:space="preserve">Secretario General </t>
  </si>
  <si>
    <r>
      <rPr>
        <sz val="11"/>
        <color theme="1"/>
        <rFont val="Arial"/>
        <family val="2"/>
      </rPr>
      <t xml:space="preserve">El Secretario General designa para cada proceso de contratación un equipo estructurador y un equipo evaluador como un miembro colectivo impar, a través del formato dispuesto por la entidad, con el fin de llevar a cabo la revisión y vigilancia conjunta de la estructuración y evaluación de los procesos de selección.
En caso de desviaciones, en el que un miembro del equipo evaluador salve voto de la selección del proveedor, deberá comunicarlo por escrito con las razones y/o fundamentos de tal decisión con el fin de advertir una posible situación anómala al proceso.
Evidencia: Designación de equipo estructurador y equipo evaluador
</t>
    </r>
    <r>
      <rPr>
        <sz val="11"/>
        <color rgb="FFFF0000"/>
        <rFont val="Arial"/>
        <family val="2"/>
      </rPr>
      <t xml:space="preserve">
</t>
    </r>
  </si>
  <si>
    <t>Ejecución y administración de procesos</t>
  </si>
  <si>
    <t xml:space="preserve">debido a intereses particulares o al uso indebido de la función pública o de la información. </t>
  </si>
  <si>
    <t>por el direccionamiento en las condiciones del proceso, para favorecer a terceros,</t>
  </si>
  <si>
    <t xml:space="preserve">
Posibilidad de recibir o solicitar cualquier dádiva o beneficio a nombre propio o de terceros, en los procesos contractuales</t>
  </si>
  <si>
    <t>Errores en la ejecución de protocolos, manuales o procedimientos</t>
  </si>
  <si>
    <t>Procesos</t>
  </si>
  <si>
    <t xml:space="preserve">Gestión Administrativa </t>
  </si>
  <si>
    <t>GAD</t>
  </si>
  <si>
    <t>Ayuda de memoria de la reunión</t>
  </si>
  <si>
    <t>Coordinadora del GIT de Talento Humano y Prestaciones Sociales</t>
  </si>
  <si>
    <t xml:space="preserve">Se realiza una reunión semestral con el objetivo de identificar posibles incumplimientos los controles establecidos.
(Reunión riesgos)
Evidencia: ayuda de memoria </t>
  </si>
  <si>
    <t>Correctivo</t>
  </si>
  <si>
    <t>Constancia de revisión y comentarios del ajuste al Manual de Funciones de la CGN por parte del Sindicato, basado en los lineamientos de la ley (Correo Electrónico)</t>
  </si>
  <si>
    <t>La Coordinadora del GIT de Talento Humano y Prestaciones Sociales realiza en todos los casos la revisión, adición, modificación o actualización al manual de funciones de la CGN y socialización con la organización sindical, de acuerdo a lo estipulado en el Artículo 4 del Decreto 498 de 2020, con el fin de fortalecer la transparencia en el proceso de selección, vinculación y desvinculación de personal. lo anterior a partir de la presentación de las necesidades del área y la aprobación del contador general de la Nación.
Evidencia: Constancia de revisión y comentarios del ajuste al Manual de Funciones de la CGN por parte del Sindicato, basado en los lineamientos de la ley (Correo Electrónico)</t>
  </si>
  <si>
    <t xml:space="preserve">a causa de un ajuste en los requisitos  </t>
  </si>
  <si>
    <t>por medio de la selección o vinculación de personal</t>
  </si>
  <si>
    <t>Posibilidad de incurrir en favorecimiento a un tercero,</t>
  </si>
  <si>
    <t>Coordinador(a) GIT de Talento Humano y Prestaciones Sociales</t>
  </si>
  <si>
    <t>Gestión Humana</t>
  </si>
  <si>
    <t>GTH</t>
  </si>
  <si>
    <t>Grabación de presentación virtual</t>
  </si>
  <si>
    <t>Subcontador de Centralización de la Información</t>
  </si>
  <si>
    <t>Sensibilización virtual de los valores y el código de Integridad del Servidor Público y sus actividades  frente al proceso de Centralización de la Información</t>
  </si>
  <si>
    <t>Formato  MAN02 FOR 01 Informe de supervisión del contrato y Formato de Informe interno de actividades</t>
  </si>
  <si>
    <t xml:space="preserve"> Coordinadores de los GIT de gestión de la Subcontaduría de Centralización de la información</t>
  </si>
  <si>
    <t>Los Coordinadores de los GIT de gestión de la Subcontaduría de Centralización de la Información realizan seguimiento mensual a las actividades de los analistas, incluyendo el trámite de requerimientos, para verificar que se estén cumpliendo las actividades propuestas. El seguimiento se realiza revisando el formato MAN02 FOR 01 Informe de supervisión del contrato y el formato interno de actividades. Si se identifican desviaciones, se contacta al responsable para revisar las novedades.
Evidencias: Formato  MAN02 FOR 01 Informe de supervisión del contrato y Formato de Informe interno de actividades.</t>
  </si>
  <si>
    <t>debido a intereses  de la entidad contable pública y su reporte de la Información requerida por los analistas</t>
  </si>
  <si>
    <t>por omitir requerimientos formulados desde la CGN</t>
  </si>
  <si>
    <t>Posibilidad de recibir o solicitar cualquier dádiva o beneficio a nombre propio</t>
  </si>
  <si>
    <t>Subcontador(a) de Centralización de la Información</t>
  </si>
  <si>
    <t>Centralización de la Información</t>
  </si>
  <si>
    <t>CEN</t>
  </si>
  <si>
    <t>NO</t>
  </si>
  <si>
    <t>NO TIENE CONTROLES</t>
  </si>
  <si>
    <t>EVIDENCIA / ENTREGABLE</t>
  </si>
  <si>
    <t>FECHA DE FINALIZACIÓN</t>
  </si>
  <si>
    <t>FECHA DE INICIO</t>
  </si>
  <si>
    <t>RESPONSABLE</t>
  </si>
  <si>
    <t>PLAN DE ACCIÓN</t>
  </si>
  <si>
    <t>OPCIONES DE MANEJO DEL RIESGO RESIDUAL</t>
  </si>
  <si>
    <r>
      <t xml:space="preserve">NIVEL DE RIESGO </t>
    </r>
    <r>
      <rPr>
        <b/>
        <sz val="12"/>
        <color theme="1" tint="4.9989318521683403E-2"/>
        <rFont val="Aptos Narrow"/>
        <family val="2"/>
        <scheme val="minor"/>
      </rPr>
      <t>RESIDUAL</t>
    </r>
    <r>
      <rPr>
        <b/>
        <sz val="12"/>
        <color theme="0"/>
        <rFont val="Aptos Narrow"/>
        <family val="2"/>
        <scheme val="minor"/>
      </rPr>
      <t xml:space="preserve">
(ZONA)</t>
    </r>
  </si>
  <si>
    <t>CAL 2</t>
  </si>
  <si>
    <t>IMPACTO</t>
  </si>
  <si>
    <t>PROBABILIDAD</t>
  </si>
  <si>
    <t>CAL 5_PRO</t>
  </si>
  <si>
    <t>CAL 4_IMP</t>
  </si>
  <si>
    <t>CAL 3</t>
  </si>
  <si>
    <t>Evidencia</t>
  </si>
  <si>
    <t>Frecuencia del control</t>
  </si>
  <si>
    <t>¿El control está documentado?</t>
  </si>
  <si>
    <t>Funcionamiento del control</t>
  </si>
  <si>
    <t>Tipo de control</t>
  </si>
  <si>
    <t>ENTREGABLE / EVIDENCIA</t>
  </si>
  <si>
    <t xml:space="preserve">RESPONSABLE DE EJECUTAR EL CONTROL </t>
  </si>
  <si>
    <t>CONTROLES</t>
  </si>
  <si>
    <r>
      <t xml:space="preserve">NIVEL DE RIESGO </t>
    </r>
    <r>
      <rPr>
        <b/>
        <sz val="12"/>
        <color theme="1" tint="4.9989318521683403E-2"/>
        <rFont val="Aptos Narrow"/>
        <family val="2"/>
        <scheme val="minor"/>
      </rPr>
      <t>INHERENTE</t>
    </r>
    <r>
      <rPr>
        <b/>
        <sz val="12"/>
        <color theme="0"/>
        <rFont val="Aptos Narrow"/>
        <family val="2"/>
        <scheme val="minor"/>
      </rPr>
      <t xml:space="preserve">
(ZONA)</t>
    </r>
  </si>
  <si>
    <t>CAL 1</t>
  </si>
  <si>
    <t>Cal</t>
  </si>
  <si>
    <t>RIESGOS DE CORRPCIÓN
Probabilidad</t>
  </si>
  <si>
    <t>RIESGOS DE GESTIÓN Y FISCALES
FRECUENCIA DE LA ACTIVIDAD
Veces por año</t>
  </si>
  <si>
    <t>Calificación del impacto</t>
  </si>
  <si>
    <t>¿Afecta la imagen internacional?</t>
  </si>
  <si>
    <t>¿Afecta la imagen nacional?</t>
  </si>
  <si>
    <t>¿Afecta la imagen regional?</t>
  </si>
  <si>
    <t>¿Ocasiona lesiones físicas o pérdidas de vidas humanas?</t>
  </si>
  <si>
    <t>¿Genera pérdida de credibilidad del sector?</t>
  </si>
  <si>
    <t>¿Da lugar a procesos penales?</t>
  </si>
  <si>
    <t>¿Da lugar a procesos fiscales?</t>
  </si>
  <si>
    <t>¿Da lugar a procesos disciplinarios?</t>
  </si>
  <si>
    <t>¿Da lugar a procesos sancionatorios?</t>
  </si>
  <si>
    <t>¿Genera intervención de los órganos de control, de la Fiscalía u otro ente?</t>
  </si>
  <si>
    <t>¿Genera pérdida de la información de la entidad?</t>
  </si>
  <si>
    <t>¿Podría causar un detrimento de calidad de vida de la comunidad por la pérdida de bienes, servicios o recursos públicos?</t>
  </si>
  <si>
    <t>¿Afecta la generación de los productos o la prestación de los servicios?</t>
  </si>
  <si>
    <t>¿Genera pérdida de recursos económicos?</t>
  </si>
  <si>
    <t>¿Genera pérdida de confianza de la entidad, afectando su reputación?</t>
  </si>
  <si>
    <t>¿Afectar el cumplimiento de la misión del sector al que pertenece la entidad?</t>
  </si>
  <si>
    <t>¿Afecta el cumplimiento de la misión de la entidad?</t>
  </si>
  <si>
    <t>¿Afecta el cumplimiento de metas y objetivos de la dependencia?</t>
  </si>
  <si>
    <t>¿Afecta al grupo de funcionarios del proceso?</t>
  </si>
  <si>
    <t>Afectación reputacional
(30%)</t>
  </si>
  <si>
    <t>Afectación Operacional
(30%)</t>
  </si>
  <si>
    <t>Afectación económica
(40%)</t>
  </si>
  <si>
    <t>CLASIFICACIÓN DEL RIESGO</t>
  </si>
  <si>
    <t>DESCRIPCIÓN DEL RIESGO</t>
  </si>
  <si>
    <t>¿POR QUÉ?
CAUSA RAÍZ
(Iniciar con 
debido a/a causa de)</t>
  </si>
  <si>
    <t>¿CÓMO?
CAUSA INMEDIATA 
(Iniciar con la palabra 
por)</t>
  </si>
  <si>
    <t>¿QUÉ ?
IMPACTO</t>
  </si>
  <si>
    <t>DESCRIPCIÓN DEL FACTOR DE RIESGO</t>
  </si>
  <si>
    <t>FACTOR DE RIESGO</t>
  </si>
  <si>
    <t>TIPOLOGÍA DE RIESGO</t>
  </si>
  <si>
    <t>LÍDER DEL PROCESO</t>
  </si>
  <si>
    <t>PROCESO</t>
  </si>
  <si>
    <t>CÓDIGO DEL PROCESO</t>
  </si>
  <si>
    <t>N°</t>
  </si>
  <si>
    <t>RECOMENDACIONES</t>
  </si>
  <si>
    <t>OBSERVACIONES</t>
  </si>
  <si>
    <t>Evidencias de los controles: ¿Se cuenta con pruebas del control?</t>
  </si>
  <si>
    <t>Periodicidad de los controles: ¿Son oportunos para la mitigación del riesgo?</t>
  </si>
  <si>
    <t>Responsable de los controles: ¿Cuentan con responsables para ejercer la actividad?</t>
  </si>
  <si>
    <t>Efectividad de los controles: ¿Previenen o detectan las causas, son confiables para la mitigación del riesgo?</t>
  </si>
  <si>
    <t>¿Se analizaron los
controles?</t>
  </si>
  <si>
    <t>DILIGENCIAR UNICAMENTE PARA RIESGO DE CORRUPCIÓN</t>
  </si>
  <si>
    <t>DILIGENCIAR ÚNICAMENTE PARA RIESGOS DE GESTIÓN Y FISCALES</t>
  </si>
  <si>
    <t>PLANES DE ACCIÓN PARA EL TRATAMIENTO DE RIESGOS</t>
  </si>
  <si>
    <t>NIVEL DE RIESGO RESIDUAL</t>
  </si>
  <si>
    <t>EVALUACIÓN DEL CONTROL</t>
  </si>
  <si>
    <t>VALORACIÓN DEL RIESGO INHERENTE</t>
  </si>
  <si>
    <t>IDENTIFICACIÓN DEL RIESGO</t>
  </si>
  <si>
    <t>1 de 1</t>
  </si>
  <si>
    <t>PI02-FOR01</t>
  </si>
  <si>
    <t>10/06/20225</t>
  </si>
  <si>
    <t>PÁGINA:</t>
  </si>
  <si>
    <t>VERSIÓN:</t>
  </si>
  <si>
    <t>CÓDIGO:</t>
  </si>
  <si>
    <t>FECHA DE APROBACIÓN:</t>
  </si>
  <si>
    <t>POLÍTICA DE ADMINISTRACIÓN DEL RIESGO</t>
  </si>
  <si>
    <t>PROCEDIMIENTO:</t>
  </si>
  <si>
    <t>PLANEACIÓN INSTITUCIONAL</t>
  </si>
  <si>
    <t>PROCESO:</t>
  </si>
  <si>
    <t>MATRIZ DE RIESGOS DE GESTIÓN, FISCALES Y CORRUPCIÓN</t>
  </si>
  <si>
    <t>Se recomienda al líder del proceso, con el acompañamiento metodológico del GIT de Planeación y la articulación de la función de cumplimiento, revisar y actualizar los riesgos para la integridad pública conforme con la Ley 2195 de 2022, el Decreto 1122 de 2024, la Guía para la Gestión Integral del Riesgo versión 7 y la Política de Administración del Riesgo de la entidad. Esta revisión deberá asegurar la identificación diferenciada de los factores aplicables —corrupción, soborno, fraude, gestión inadecuada de conflictos de intereses y LA/FT/FP—, así como la correspondencia entre causas, eventos, consecuencias y controles. Los controles deberán orientarse directamente a prevenir o detectar las causas identificadas, definir responsables, periodicidad, criterios de ejecución, tratamiento de desviaciones y evidencias suficientes que permitan demostrar su aplicación, cobertura y efectividad.</t>
  </si>
  <si>
    <t>SEGUIMIENTO SEGUNDO CUATRIMESTRE 2026</t>
  </si>
  <si>
    <t>Matriz de Riesgos 2026 - Contaduría General de la Nación</t>
  </si>
  <si>
    <t>Fiscales</t>
  </si>
  <si>
    <t xml:space="preserve">Posibilidad efecto dañoso sobre intereses patrimoniales de naturaleza pública, </t>
  </si>
  <si>
    <t>por incurrir en pagos extemporáneos en la presentación de la declaraciones de impuestos nacionales y distritales</t>
  </si>
  <si>
    <t xml:space="preserve">debido a la inobservancia de las fechas dispuestas en los calendarios tributarios </t>
  </si>
  <si>
    <t xml:space="preserve">Posibilidad efecto dañoso sobre intereses patrimoniales de naturaleza pública,  por incurrir en pagos extemporáneos en la presentación de la declaraciones de impuestos nacionales y distritales debido a la inobservancia de las fechas dispuestas en los calendarios tributarios </t>
  </si>
  <si>
    <t>Insignificante - 20%</t>
  </si>
  <si>
    <t>Revisar</t>
  </si>
  <si>
    <t>Baja</t>
  </si>
  <si>
    <t>Insignificante</t>
  </si>
  <si>
    <t>BAJO</t>
  </si>
  <si>
    <t>El Profesional Especializado con funciones de Pagador y el Profesional Especializado con funciones de Contador, establecen un calendario interno de manera conjunta de las actividades del proceso de presentación de impuestos nacionales y distritales para el año, teniendo en cuenta las fechas limites de pago de los calendarios oficiales de las entidades de recaudo y se realiza seguimiento conjunto de manera mensual por correo entre las áreas. 
Si se presentan desviaciones se realiza una reunión entre las áreas para establecer un plan de trabajo inmediato que asegure el cumplimiento de la presentación en los plazos establecidos.
Evidencia: Correo electrónico de envío de calendario y correo mensual de seguimiento</t>
  </si>
  <si>
    <t>Profesional Especializado con funciones del área de Pagaduría y Profesional Especializado con funciones de Contador</t>
  </si>
  <si>
    <t>Correo electrónico de envío de calendario y correo mensual de seguimiento</t>
  </si>
  <si>
    <t>Aceptar riesgo</t>
  </si>
  <si>
    <t>La evaluación se efectuó con base en la versión de la Política de Administración de Riesgos alineada con la versión 6 de la Guía del DAFP, debido a que el mapa de riesgos de corrupción no se ha actualizado conforme a la versión 7 vigente.
Para el segundo cuatrimestre de 2026, el mapa define como evidencia los formatos de arqueo de caja menor debidamente firmados, junto con los extractos y auxiliares contables correspondientes. El proceso aportó la totalidad de dichos soportes para los meses de mayo, junio, julio y agosto, permitiendo verificar la ejecución del control conforme a la periodicidad establecida y constatando la ausencia de desviaciones o diferencias no justificadas en el manejo de los recursos.
Desde la perspectiva de diseño y coherencia, el control es de carácter detectivo y resulta adecuado para identificar desviaciones financieras al confrontar el efectivo, los saldos bancarios y los registros contables. La revisión y firma del profesional contador aportan un nivel adicional de validación. No obstante, el control se orienta a detectar inconsistencias en los fondos y no a identificar de forma directa la solicitud o recepción de dádivas; por ello, su contribución a la mitigación del riesgo de corrupción es parcial y preventiva en la medida en que la desviación de recursos sea el medio de materialización de la conducta indebida.
En conclusión, la documentación presentada acredita la ejecución oportuna y continua del control durante el periodo evaluado. Si bien se constata el cumplimiento operativo de la actividad, su efectividad para mitigar el riesgo de corrupción se mantiene acotada a la detección de inconsistencias en la gestión de la caja menor.</t>
  </si>
  <si>
    <t xml:space="preserve">La evaluación se efectuó con fundamento en la versión de la Política de Administración de Riesgos alineada con la Guía para la Administración del Riesgo y el Diseño de Controles en Entidades Públicas, versión 6 del DAFP, debido a que el mapa de riesgos de corrupción no ha sido actualizado conforme con la política institucional ajustada a la versión 7 de dicha guía.
Para el segundo cuatrimestre de 2026 se revisaron los formatos MAN01-FOR37 “Designación equipo estructurador de procesos contractuales” y los formatos MAN01-FOR06 “Informe de evaluación”, correspondientes a los procesos MC-002-2026, MC-003-2026, MC-004-2026, MC-005-2026, MC-006-2026, MC-007-2026, SAMC-002-2026 y SASIE-001-2026; así como el informe de evaluación final del proceso SASIE-001-2026 y el material de la capacitación en transparencia y contratación pública.
Los soportes permiten evidenciar, para los ocho (8) procesos relacionados, la designación de equipos estructuradores y la participación de equipos evaluadores mediante la emisión de los respectivos informes. Esta actuación introduce revisión colectiva en las etapas de estructuración y evaluación y reduce la posibilidad de que una sola persona determine las condiciones o el resultado del proceso de selección. En este sentido, el control guarda relación con el riesgo de direccionamiento contractual y su clasificación como preventivo resulta consistente con su finalidad.
En consecuencia, la evidencia revisada acredita la aplicación del control en los ocho (8) procesos contractuales relacionados y muestra una medida pertinente para reducir la intervención individual en la estructuración y evaluación. 
 </t>
  </si>
  <si>
    <t xml:space="preserve">La evaluación se efectuó con fundamento en la versión de la Política de Administración de Riesgos alineada con la Guía para la Administración del Riesgo y el Diseño de Controles en Entidades Públicas, versión 6 del DAFP, debido a que los mapas de riesgos de corrupción no han sido actualizados conforme con la política institucional ajustada a la versión 7 de dicha guía.
Para evaluar los tres controles asociados al riesgo de utilización inapropiada de la información institucional, se revisaron seis (6) acuerdos de confidencialidad, el Plan de Comunicaciones y Sensibilización de Seguridad de la Información y Seguridad Digital 2026, los soportes de casos registrados en GLPI y los formatos GTI10-FOR09 relacionados con la gestión de cuentas de usuario.
Respecto del primer control, se verificó la suscripción de seis (6) acuerdos de confidencialidad correspondientes a Grupo Tiedot S.A.S., Supply Asistencia S.A.S., Certicámara S.A., Contaweb S.A.S., DYM Aires e Ingeniería S.A.S. y Panamericana Outsourcings S.A.S. Estos documentos acreditan la formalización del compromiso de confidencialidad para los casos aportados y guardan relación con la causa identificada en el riesgo.
Frente al segundo control, se evidenció la existencia del Plan de Comunicaciones y Sensibilización de Seguridad de la Información y Seguridad Digital 2026, que contiene un cronograma y campos para registrar los enlaces de los soportes de ejecución. 
En relación con el tercer control, los casos registrados en GLPI y los formatos GTI10-FOR09 aportados permiten observar la gestión de solicitudes de cuentas de usuario y la definición de accesos asociados con las funciones desempeñadas. 
Los controles guardan relación con el riesgo, dado que la suscripción de compromisos de confidencialidad, la sensibilización y la administración de accesos contribuyen a reducir la posibilidad de uso inapropiado de la información. </t>
  </si>
  <si>
    <t xml:space="preserve">La evaluación se efectuó con base en la versión de la Política de Administración de Riesgos alineada con la versión 6 de la Guía del DAFP, debido a que el mapa de riesgos no ha sido actualizado conforme a la versión 7 vigente.
Para el segundo cuatrimestre de 2026, el proceso remitió como evidencia el correo electrónico de envío del calendario interno de impuestos y el correo mensual de seguimiento de los meses mayo, junio y julio (agosto no se adjuntó porque al momento de remitir la información no se había cumplido el plazo establecido en el calendario para cumplir las obligaciones tributarias). Con los anteriores soportes se verificó el cumplimiento de la periodicidad mensual y la ausencia de desviaciones o extemporaneidades en las obligaciones tributarias.
Desde la perspectiva de diseño y coherencia, el control es de carácter preventivo y atiende de manera directa la causa raíz del riesgo (la inobservancia de fechas del calendario tributario oficial). La elaboración conjunta del cronograma interno, sumada al seguimiento periódico por correo entre las áreas, introduce una disciplina operativa eficiente que mitiga la posibilidad de incurrir en pagos extemporáneos y evitar así sanciones o intereses de mora que afecten el patrimonio público.
Pese a que en el anterior cuatrimestre el riesgo se materializó, no se observa modificaciones al control, ni la implementación de acciones orientadas a mitigar su ocurrencia. Se observa el cumplimiento del plan de acción asociado a la materialización del riesgo. </t>
  </si>
  <si>
    <t xml:space="preserve">Para evaluar el control asociado con la adquisición de bienes y servicios tecnológicos, se revisaron tres formatos GTI04-FOR01 “Ficha de viabilidad técnica”, correspondientes a certificados digitales y SSL, correos masivos, y soporte y garantía IBM.
Los formatos aportados evidencian el análisis de la necesidad, así como su revisión y aprobación, para las tres (3) adquisiciones revisadas. La evidencia guarda relación con el propósito del control, puesto que la evaluación técnica previa permite determinar la pertinencia de los bienes y servicios requeridos y contribuye a prevenir adquisiciones que no respondan a necesidades institucionales.
Se observó,  que el tratamiento previsto ante una desviación se limita al ajuste del Plan Anual de Adquisiciones. Esta actuación resulta pertinente cuando la desviación corresponde a una necesidad mal definida o a un error de planeación; sin embargo, no contempla el procedimiento de comunicación o escalamiento aplicable cuando se adviertan indicios de presión indebida, conflicto de interés o favorecimiento intencional a un tercero.
En cuanto a la coherencia, la ficha de viabilidad técnica atiende directamente la posibilidad de adquirir bienes o servicios tecnológicos no necesarios, pero no aborda de manera suficiente las causas relacionadas con presiones indebidas, conflictos de interés o actuaciones contrarias a la integridad. 
La evidencia aportada acredita la ejecución operativa del control en la totalidad de la muestra revisada, demostrando su utilidad para asegurar la pertinencia y viabilidad técnica de las adquisiciones TIC. 
El resultado de la evaluación permite inferir que el control es efectivo, no obstante, se requiere verificar la acción en caso de desviación, considerando que ajustar el Plan de adquisiciones no corrige la conducta que originó la materialización del riesgo.  </t>
  </si>
  <si>
    <t xml:space="preserve">La evaluación se efectuó con fundamento en la versión de la Política de Administración de Riesgos alineada con la Guía para la Administración del Riesgo y el Diseño de Controles en Entidades Públicas, versión 6 del DAFP, debido a que el mapa de riesgos de corrupción aún no ha sido actualizado conforme con la política institucional ajustada a la versión 7 de dicha guía.
Para el segundo cuatrimestre de 2026 se revisaron la lista de asistencia, la presentación utilizada en la socialización y la pieza divulgada sobre ética e integridad pública. Estos soportes acreditan la realización de actividades orientadas a fortalecer el conocimiento de los integrantes del GIT de Control Interno sobre sus compromisos éticos, las conductas asociadas con hechos de corrupción y sus posibles consecuencias. Por tanto, las actividades desarrolladas guardan relación con la causa raíz del riesgo, vinculada con la falta de ética profesional y han sido efectivas para mitigar el riesgo.
</t>
  </si>
  <si>
    <t>La evaluación se efectuó con fundamento en la versión de la Política de Administración de Riesgos alineada con la Guía para la Administración del Riesgo y el Diseño de Controles en Entidades Públicas, versión 6 del DAFP, debido a que el mapa en el cual se encuentran relacionados los riesgos de corrupción y el riesgo fiscal objeto de evaluación aún no ha sido actualizado conforme con la política institucional ajustada a la versión 7 de dicha guía.
Respecto a la ejecución del control asociado a este riesgo, el proceso aportó evidencia del seguimiento mensual y de la supervisión contractual correspondiente a catorce (14) contratos (C-005-2026, C-012-2026, C-013-2026, C-014-2026, C-015-2026, C-027-2026, C-028-2026, C-030-2026, C-031-2026, C-034-2026, C-038-2026, C-045-2026, C-046-2026 y C-050-2026). Para tal efecto, se revisó el formato MAN02-FOR01 “Informe de actividades y de supervisión del contrato”, versión 4, correspondiente a los meses de mayo, junio, julio y agosto de 2026.
Los formatos revisados evidencian el reporte mensual de las actividades desarrolladas por los contratistas, referencias a actuaciones relacionadas con la generación y seguimiento de requerimientos, la ubicación de los respectivos soportes y la certificación del supervisor sobre el cumplimiento de las obligaciones contractuales. En consecuencia, se acredita la ejecución periódica del control y una relación entre el riesgo identificado, la actividad de control y las evidencias aportadas.
Durante la etapa de comentarios al informe preliminar, el proceso precisó que los requerimientos formulados por la CGN se originan en criterios previamente establecidos y en información derivada de planes de trabajo, evaluaciones, reportes y sistemas institucionales, tales como la identificación de entidades omisas, diferencias SIIF–CHIP, operaciones recíprocas, presentación de estados financieros y otros eventos que pueden dar lugar a la formulación de requerimientos. Asimismo, informó que algunas de estas actuaciones comprenden diferentes instancias de revisión y aprobación, lo que proporciona elementos adicionales de trazabilidad sobre la gestión desarrollada por los analistas.
No obstante, el riesgo evaluado contempla la posibilidad de que un analista omita deliberadamente la formulación de un requerimiento a cambio de un beneficio. Frente a este evento, el control documentado en la matriz establece como mecanismo de seguimiento la revisión mensual de las actividades reportadas por los analistas mediante el formato MAN02-FOR01 y el informe interno de actividades. En los soportes aportados para el periodo objeto de seguimiento, no se evidenció el pronunciamiento del coordinador con respecto a las actividades desarrolladas por el contratista, que permitiera verificar la cobertura de los eventos o situaciones que mitigen la posibilidad de recibir o solictar dádivas por omitir requerimientos y el reporte de la información requerida (según riesgo identificado por el proceso).
En consecuencia, si bien se evidenció la ejecución del control y se cuenta con soportes que acreditan su aplicación, estos no permitieron determinar su efectividad para detectar posibles omisiones deliberadas en la formulación de requerimientos. Por tanto, se identifica una oportunidad de mejora en el diseño del control y en la trazabilidad de sus evidencias, mediante la definición expresa de las fuentes institucionales de contraste, los criterios de revisión y los resultados de las comparaciones efectuadas. Este aspecto podrá ser considerado por la primera y segunda línea de aseguramiento durante la actualización de la matriz de riesgos, conforme a la metodología institucional vigente.</t>
  </si>
  <si>
    <t>La evaluación se efectuó con fundamento en la versión de la Política de Administración de Riesgos alineada con la Guía para la Administración del Riesgo y el Diseño de Controles en Entidades Públicas, versión 6 del DAFP, debido a que el mapa donde se encuentran relacionados los riesgos de corrupción y el fiscal evaluado aún no ha sido actualizado conforme con la política institucional ajustada a la versión 7 de dicha guía.
Para el segundo cuatrimestre de 2026 se revisaron los correos electrónicos del 19 y 22 de mayo, la Resolución 152 del 29 de mayo de 2026, la comunicación CGN-20261000017181 del 5 de junio de 2026 y el reporte de seguimiento presentado por el GIT de Talento Humano y Prestaciones Sociales.
Los soportes evidencian que el GIT remitió a SINTRA-CGN el proyecto de resolución y el estudio técnico para consulta, recibió observaciones de la organización sindical y expidió la Resolución 152 de 2026, mediante la cual ajustó el Manual Específico de Funciones y Competencias Laborales para seis (6) cargos. La comunicación del 5 de junio expone el tratamiento dado a las observaciones sindicales y las razones técnicas para aceptar o mantener los requisitos propuestos. Estos documentos acreditan la realización de actividades asociadas con la consulta sindical prevista en el control.
Se observó que el control operó durante el periodo; no obstante, desde la evaluación de la tercera línea se identificó una limitación en su diseño frente al riesgo de favorecimiento a terceros. Durante la socialización del informe preliminar, el proceso precisó que la consulta a la organización sindical se realiza en cumplimiento de lo dispuesto para la modificación del Manual y que las observaciones formuladas por dicha organización no tienen carácter vinculante, dado que la decisión corresponde a la administración. Asimismo, señaló que la modificación se sustenta en la necesidad presentada por el área, el estudio técnico, el cumplimiento de los requisitos normativos y la posterior decisión administrativa. 
Estas precisiones permiten establecer que existen elementos objetivos que guardan una relación más directa con la mitigación del riesgo; sin embargo, dichos elementos no se encuentran expresamente incorporados como componentes verificables del control ni de la evidencia definida en la matriz. En consecuencia, si bien la consulta sindical constituye un mecanismo de participación y transparencia, por sí sola no permite prevenir o detectar que una modificación de requisitos pueda orientarse al favorecimiento de un tercero. Por tanto, se requiere fortalecer la coherencia entre el riesgo identificado, el diseño del control y la evidencia que permita verificar que los ajustes efectuados responden a necesidades institucionales y a criterios técnicos y normativos.
Por otra parte, es preciso señalar que el control operó una vez en el periodo, de acuerdo con lo reportado en el monitoreo. Al respecto, el proceso indicó durante la socialización del informe preliminar que las modificaciones del Manual no obedecen a una periodicidad fija, sino que se realizan cuando se presentan necesidades institucionales. Esta precisión sustenta la observación formulada por la tercera línea, toda vez que la frecuencia registrada en la matriz como “mensual” no corresponde con la naturaleza real de la actividad controlada; por tanto, deberá ser revisada en el proceso de actualización de la matriz.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</si>
</sst>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3" x14ac:knownFonts="1">
    <font>
      <sz val="11"/>
      <color theme="1"/>
      <name val="Aptos Narrow"/>
      <family val="2"/>
      <scheme val="minor"/>
    </font>
    <font>
      <sz val="11"/>
      <color theme="1"/>
      <name val="Aptos Narrow"/>
      <family val="2"/>
      <scheme val="minor"/>
    </font>
    <font>
      <b/>
      <sz val="11"/>
      <color theme="1"/>
      <name val="Aptos Narrow"/>
      <family val="2"/>
      <scheme val="minor"/>
    </font>
    <font>
      <b/>
      <sz val="11"/>
      <color theme="1"/>
      <name val="Verdana"/>
      <family val="2"/>
    </font>
    <font>
      <sz val="12"/>
      <name val="Arial"/>
      <family val="2"/>
    </font>
    <font>
      <b/>
      <sz val="12"/>
      <name val="Arial"/>
      <family val="2"/>
    </font>
    <font>
      <b/>
      <sz val="14"/>
      <name val="Arial"/>
      <family val="2"/>
    </font>
    <font>
      <sz val="11"/>
      <color theme="1"/>
      <name val="Arial"/>
      <family val="2"/>
    </font>
    <font>
      <sz val="12"/>
      <color theme="1"/>
      <name val="Arial"/>
      <family val="2"/>
    </font>
    <font>
      <sz val="12"/>
      <color rgb="FF0070C0"/>
      <name val="Arial"/>
      <family val="2"/>
    </font>
    <font>
      <sz val="11"/>
      <color rgb="FF0070C0"/>
      <name val="Aptos Narrow"/>
      <family val="2"/>
      <scheme val="minor"/>
    </font>
    <font>
      <sz val="11"/>
      <color rgb="FF0070C0"/>
      <name val="Arial"/>
      <family val="2"/>
    </font>
    <font>
      <sz val="11"/>
      <name val="Arial"/>
      <family val="2"/>
    </font>
    <font>
      <sz val="11"/>
      <color theme="4"/>
      <name val="Calibri"/>
      <family val="2"/>
    </font>
    <font>
      <sz val="11"/>
      <name val="Calibri"/>
      <family val="2"/>
    </font>
    <font>
      <b/>
      <sz val="11"/>
      <color theme="1"/>
      <name val="Arial"/>
      <family val="2"/>
    </font>
    <font>
      <sz val="11"/>
      <color theme="4"/>
      <name val="Arial"/>
      <family val="2"/>
    </font>
    <font>
      <sz val="11"/>
      <color rgb="FFFF0000"/>
      <name val="Arial"/>
      <family val="2"/>
    </font>
    <font>
      <b/>
      <sz val="12"/>
      <color theme="0"/>
      <name val="Aptos Narrow"/>
      <family val="2"/>
      <scheme val="minor"/>
    </font>
    <font>
      <b/>
      <sz val="16"/>
      <color theme="0"/>
      <name val="Aptos Narrow"/>
      <family val="2"/>
      <scheme val="minor"/>
    </font>
    <font>
      <b/>
      <sz val="12"/>
      <color theme="1" tint="4.9989318521683403E-2"/>
      <name val="Aptos Narrow"/>
      <family val="2"/>
      <scheme val="minor"/>
    </font>
    <font>
      <sz val="18"/>
      <color theme="1"/>
      <name val="Arial"/>
      <family val="2"/>
    </font>
    <font>
      <b/>
      <sz val="18"/>
      <color theme="0"/>
      <name val="Aptos Narrow"/>
      <family val="2"/>
      <scheme val="minor"/>
    </font>
    <font>
      <b/>
      <sz val="14"/>
      <color theme="0"/>
      <name val="Aptos Narrow"/>
      <family val="2"/>
      <scheme val="minor"/>
    </font>
    <font>
      <sz val="10"/>
      <name val="Arial"/>
      <family val="2"/>
    </font>
    <font>
      <b/>
      <sz val="36"/>
      <color theme="0"/>
      <name val="Aptos Narrow"/>
      <family val="2"/>
      <scheme val="minor"/>
    </font>
    <font>
      <b/>
      <sz val="48"/>
      <color theme="0"/>
      <name val="Aptos Narrow"/>
      <family val="2"/>
      <scheme val="minor"/>
    </font>
    <font>
      <sz val="10"/>
      <name val="Verdana"/>
      <family val="2"/>
    </font>
    <font>
      <sz val="11"/>
      <color theme="1"/>
      <name val="Verdana"/>
      <family val="2"/>
    </font>
    <font>
      <sz val="9"/>
      <color theme="1"/>
      <name val="Verdana"/>
      <family val="2"/>
    </font>
    <font>
      <sz val="11"/>
      <name val="Aptos Narrow"/>
      <family val="2"/>
      <scheme val="minor"/>
    </font>
    <font>
      <sz val="10"/>
      <name val="MS Sans Serif"/>
      <family val="2"/>
    </font>
    <font>
      <sz val="9"/>
      <name val="Verdana"/>
      <family val="2"/>
    </font>
  </fonts>
  <fills count="21">
    <fill>
      <patternFill patternType="none"/>
    </fill>
    <fill>
      <patternFill patternType="gray125"/>
    </fill>
    <fill>
      <patternFill patternType="solid">
        <fgColor theme="9"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
      <patternFill patternType="solid">
        <fgColor rgb="FFD8D8D8"/>
        <bgColor rgb="FFD8D8D8"/>
      </patternFill>
    </fill>
    <fill>
      <patternFill patternType="solid">
        <fgColor rgb="FFDEEAF6"/>
        <bgColor rgb="FFDEEAF6"/>
      </patternFill>
    </fill>
    <fill>
      <patternFill patternType="solid">
        <fgColor rgb="FFE2EFD9"/>
        <bgColor rgb="FFE2EFD9"/>
      </patternFill>
    </fill>
    <fill>
      <patternFill patternType="solid">
        <fgColor theme="0"/>
        <bgColor theme="0"/>
      </patternFill>
    </fill>
    <fill>
      <patternFill patternType="solid">
        <fgColor rgb="FFBFBFBF"/>
        <bgColor rgb="FFBFBFBF"/>
      </patternFill>
    </fill>
    <fill>
      <patternFill patternType="solid">
        <fgColor theme="4" tint="0.79998168889431442"/>
        <bgColor indexed="64"/>
      </patternFill>
    </fill>
    <fill>
      <patternFill patternType="solid">
        <fgColor rgb="FFD3441D"/>
        <bgColor indexed="64"/>
      </patternFill>
    </fill>
    <fill>
      <patternFill patternType="solid">
        <fgColor theme="5" tint="-0.249977111117893"/>
        <bgColor indexed="64"/>
      </patternFill>
    </fill>
    <fill>
      <patternFill patternType="solid">
        <fgColor rgb="FFFFFF00"/>
        <bgColor indexed="64"/>
      </patternFill>
    </fill>
    <fill>
      <patternFill patternType="solid">
        <fgColor theme="9" tint="-0.249977111117893"/>
        <bgColor indexed="64"/>
      </patternFill>
    </fill>
    <fill>
      <patternFill patternType="solid">
        <fgColor theme="8" tint="-0.499984740745262"/>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6005"/>
        <bgColor indexed="64"/>
      </patternFill>
    </fill>
  </fills>
  <borders count="89">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thin">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style="medium">
        <color indexed="64"/>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bottom style="medium">
        <color indexed="64"/>
      </bottom>
      <diagonal/>
    </border>
    <border>
      <left style="thin">
        <color rgb="FF000000"/>
      </left>
      <right style="thin">
        <color rgb="FF000000"/>
      </right>
      <top/>
      <bottom style="medium">
        <color indexed="64"/>
      </bottom>
      <diagonal/>
    </border>
    <border>
      <left style="medium">
        <color indexed="64"/>
      </left>
      <right style="thin">
        <color rgb="FF000000"/>
      </right>
      <top/>
      <bottom style="medium">
        <color indexed="64"/>
      </bottom>
      <diagonal/>
    </border>
    <border>
      <left/>
      <right style="thin">
        <color rgb="FF000000"/>
      </right>
      <top/>
      <bottom style="medium">
        <color indexed="64"/>
      </bottom>
      <diagonal/>
    </border>
    <border>
      <left style="medium">
        <color indexed="64"/>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bottom/>
      <diagonal/>
    </border>
    <border>
      <left style="medium">
        <color indexed="64"/>
      </left>
      <right style="thin">
        <color rgb="FF000000"/>
      </right>
      <top/>
      <bottom/>
      <diagonal/>
    </border>
    <border>
      <left style="medium">
        <color indexed="64"/>
      </left>
      <right/>
      <top style="thin">
        <color indexed="64"/>
      </top>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right style="thin">
        <color rgb="FF000000"/>
      </right>
      <top style="medium">
        <color rgb="FF000000"/>
      </top>
      <bottom/>
      <diagonal/>
    </border>
    <border>
      <left style="thin">
        <color rgb="FF000000"/>
      </left>
      <right style="medium">
        <color indexed="64"/>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diagonal/>
    </border>
    <border>
      <left style="thin">
        <color rgb="FF000000"/>
      </left>
      <right style="thin">
        <color rgb="FF000000"/>
      </right>
      <top style="medium">
        <color indexed="64"/>
      </top>
      <bottom/>
      <diagonal/>
    </border>
    <border>
      <left style="medium">
        <color indexed="64"/>
      </left>
      <right style="thin">
        <color rgb="FF000000"/>
      </right>
      <top style="medium">
        <color indexed="64"/>
      </top>
      <bottom/>
      <diagonal/>
    </border>
    <border>
      <left/>
      <right style="thin">
        <color rgb="FF000000"/>
      </right>
      <top style="medium">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7">
    <xf numFmtId="0" fontId="0" fillId="0" borderId="0"/>
    <xf numFmtId="43" fontId="1" fillId="0" borderId="0" applyFont="0" applyFill="0" applyBorder="0" applyAlignment="0" applyProtection="0"/>
    <xf numFmtId="0" fontId="1" fillId="0" borderId="0">
      <alignment wrapText="1"/>
    </xf>
    <xf numFmtId="0" fontId="24" fillId="0" borderId="0"/>
    <xf numFmtId="43" fontId="1" fillId="0" borderId="0" applyFont="0" applyFill="0" applyBorder="0" applyAlignment="0" applyProtection="0"/>
    <xf numFmtId="0" fontId="31" fillId="0" borderId="0"/>
    <xf numFmtId="0" fontId="24" fillId="0" borderId="0"/>
  </cellStyleXfs>
  <cellXfs count="429">
    <xf numFmtId="0" fontId="0" fillId="0" borderId="0" xfId="0"/>
    <xf numFmtId="0" fontId="1" fillId="0" borderId="0" xfId="2" applyProtection="1">
      <alignment wrapText="1"/>
      <protection locked="0"/>
    </xf>
    <xf numFmtId="2" fontId="7" fillId="4" borderId="3" xfId="2" applyNumberFormat="1" applyFont="1" applyFill="1" applyBorder="1" applyAlignment="1" applyProtection="1">
      <alignment horizontal="center" vertical="center"/>
      <protection locked="0"/>
    </xf>
    <xf numFmtId="2" fontId="7" fillId="4" borderId="6" xfId="2" applyNumberFormat="1" applyFont="1" applyFill="1" applyBorder="1" applyAlignment="1" applyProtection="1">
      <alignment horizontal="center" vertical="center"/>
      <protection locked="0"/>
    </xf>
    <xf numFmtId="2" fontId="7" fillId="4" borderId="12" xfId="2" applyNumberFormat="1" applyFont="1" applyFill="1" applyBorder="1" applyAlignment="1" applyProtection="1">
      <alignment horizontal="center" vertical="center"/>
      <protection locked="0"/>
    </xf>
    <xf numFmtId="2" fontId="7" fillId="4" borderId="15" xfId="2" applyNumberFormat="1" applyFont="1" applyFill="1" applyBorder="1" applyAlignment="1" applyProtection="1">
      <alignment horizontal="center" vertical="center"/>
      <protection locked="0"/>
    </xf>
    <xf numFmtId="0" fontId="4" fillId="0" borderId="12" xfId="2" applyFont="1" applyBorder="1" applyAlignment="1" applyProtection="1">
      <alignment horizontal="center" vertical="center" wrapText="1"/>
      <protection locked="0"/>
    </xf>
    <xf numFmtId="2" fontId="7" fillId="4" borderId="23" xfId="2" applyNumberFormat="1" applyFont="1" applyFill="1" applyBorder="1" applyAlignment="1" applyProtection="1">
      <alignment horizontal="center" vertical="center"/>
      <protection locked="0"/>
    </xf>
    <xf numFmtId="2" fontId="7" fillId="4" borderId="24" xfId="2" applyNumberFormat="1" applyFont="1" applyFill="1" applyBorder="1" applyAlignment="1" applyProtection="1">
      <alignment horizontal="center" vertical="center"/>
      <protection locked="0"/>
    </xf>
    <xf numFmtId="0" fontId="4" fillId="0" borderId="23" xfId="2" applyFont="1" applyBorder="1" applyAlignment="1" applyProtection="1">
      <alignment horizontal="center" vertical="center" wrapText="1"/>
      <protection locked="0"/>
    </xf>
    <xf numFmtId="0" fontId="1" fillId="0" borderId="8" xfId="2" applyBorder="1" applyProtection="1">
      <alignment wrapText="1"/>
      <protection locked="0"/>
    </xf>
    <xf numFmtId="0" fontId="1" fillId="0" borderId="3" xfId="2" applyBorder="1" applyProtection="1">
      <alignment wrapText="1"/>
      <protection locked="0"/>
    </xf>
    <xf numFmtId="0" fontId="4" fillId="0" borderId="9" xfId="2" applyFont="1" applyBorder="1" applyAlignment="1" applyProtection="1">
      <alignment horizontal="center" vertical="center" wrapText="1"/>
      <protection locked="0"/>
    </xf>
    <xf numFmtId="0" fontId="4" fillId="0" borderId="3" xfId="2" applyFont="1" applyBorder="1" applyAlignment="1" applyProtection="1">
      <alignment horizontal="center" vertical="center"/>
      <protection locked="0"/>
    </xf>
    <xf numFmtId="0" fontId="4" fillId="5" borderId="3" xfId="2" applyFont="1" applyFill="1" applyBorder="1" applyAlignment="1" applyProtection="1">
      <alignment horizontal="center" vertical="center" wrapText="1"/>
      <protection locked="0"/>
    </xf>
    <xf numFmtId="0" fontId="8" fillId="5" borderId="4" xfId="2" applyFont="1" applyFill="1" applyBorder="1" applyAlignment="1" applyProtection="1">
      <alignment horizontal="justify" vertical="top"/>
      <protection locked="0"/>
    </xf>
    <xf numFmtId="0" fontId="1" fillId="0" borderId="17" xfId="2" applyBorder="1" applyProtection="1">
      <alignment wrapText="1"/>
      <protection locked="0"/>
    </xf>
    <xf numFmtId="0" fontId="1" fillId="0" borderId="12" xfId="2" applyBorder="1" applyProtection="1">
      <alignment wrapText="1"/>
      <protection locked="0"/>
    </xf>
    <xf numFmtId="0" fontId="4" fillId="0" borderId="18" xfId="2" applyFont="1" applyBorder="1" applyAlignment="1" applyProtection="1">
      <alignment horizontal="center" vertical="center" wrapText="1"/>
      <protection locked="0"/>
    </xf>
    <xf numFmtId="0" fontId="4" fillId="0" borderId="12" xfId="2" applyFont="1" applyBorder="1" applyAlignment="1" applyProtection="1">
      <alignment horizontal="center" vertical="center"/>
      <protection locked="0"/>
    </xf>
    <xf numFmtId="0" fontId="4" fillId="5" borderId="12" xfId="2" applyFont="1" applyFill="1" applyBorder="1" applyAlignment="1" applyProtection="1">
      <alignment horizontal="center" vertical="center" wrapText="1"/>
      <protection locked="0"/>
    </xf>
    <xf numFmtId="0" fontId="4" fillId="0" borderId="17" xfId="2" applyFont="1" applyBorder="1" applyAlignment="1" applyProtection="1">
      <alignment horizontal="center" vertical="center" wrapText="1"/>
      <protection locked="0"/>
    </xf>
    <xf numFmtId="0" fontId="4" fillId="0" borderId="12" xfId="2" applyFont="1" applyBorder="1" applyAlignment="1" applyProtection="1">
      <alignment horizontal="justify" vertical="center" wrapText="1"/>
      <protection locked="0"/>
    </xf>
    <xf numFmtId="0" fontId="8" fillId="5" borderId="13" xfId="2" applyFont="1" applyFill="1" applyBorder="1" applyAlignment="1" applyProtection="1">
      <alignment horizontal="justify" vertical="top" wrapText="1"/>
      <protection locked="0"/>
    </xf>
    <xf numFmtId="0" fontId="4" fillId="0" borderId="27" xfId="2" applyFont="1" applyBorder="1" applyAlignment="1" applyProtection="1">
      <alignment horizontal="center" vertical="center" wrapText="1"/>
      <protection locked="0"/>
    </xf>
    <xf numFmtId="14" fontId="4" fillId="0" borderId="23" xfId="2" applyNumberFormat="1" applyFont="1" applyBorder="1" applyAlignment="1" applyProtection="1">
      <alignment horizontal="center" vertical="center" wrapText="1"/>
      <protection locked="0"/>
    </xf>
    <xf numFmtId="0" fontId="4" fillId="0" borderId="23" xfId="2" applyFont="1" applyBorder="1" applyAlignment="1" applyProtection="1">
      <alignment horizontal="justify" vertical="center" wrapText="1"/>
      <protection locked="0"/>
    </xf>
    <xf numFmtId="0" fontId="4" fillId="0" borderId="28" xfId="2" applyFont="1" applyBorder="1" applyAlignment="1" applyProtection="1">
      <alignment horizontal="center" vertical="center" wrapText="1"/>
      <protection locked="0"/>
    </xf>
    <xf numFmtId="0" fontId="4" fillId="0" borderId="23" xfId="2" applyFont="1" applyBorder="1" applyAlignment="1" applyProtection="1">
      <alignment horizontal="center" vertical="center"/>
      <protection locked="0"/>
    </xf>
    <xf numFmtId="0" fontId="4" fillId="5" borderId="23" xfId="2" applyFont="1" applyFill="1" applyBorder="1" applyAlignment="1" applyProtection="1">
      <alignment horizontal="center" vertical="center" wrapText="1"/>
      <protection locked="0"/>
    </xf>
    <xf numFmtId="0" fontId="4" fillId="5" borderId="29" xfId="2" applyFont="1" applyFill="1" applyBorder="1" applyAlignment="1" applyProtection="1">
      <alignment horizontal="justify" vertical="top" wrapText="1"/>
      <protection locked="0"/>
    </xf>
    <xf numFmtId="0" fontId="10" fillId="0" borderId="17" xfId="2" applyFont="1" applyBorder="1" applyProtection="1">
      <alignment wrapText="1"/>
      <protection locked="0"/>
    </xf>
    <xf numFmtId="0" fontId="10" fillId="0" borderId="12" xfId="2" applyFont="1" applyBorder="1" applyProtection="1">
      <alignment wrapText="1"/>
      <protection locked="0"/>
    </xf>
    <xf numFmtId="2" fontId="11" fillId="4" borderId="12" xfId="2" applyNumberFormat="1" applyFont="1" applyFill="1" applyBorder="1" applyAlignment="1" applyProtection="1">
      <alignment horizontal="center" vertical="center"/>
      <protection locked="0"/>
    </xf>
    <xf numFmtId="2" fontId="11" fillId="4" borderId="15" xfId="2" applyNumberFormat="1" applyFont="1" applyFill="1" applyBorder="1" applyAlignment="1" applyProtection="1">
      <alignment horizontal="center" vertical="center"/>
      <protection locked="0"/>
    </xf>
    <xf numFmtId="14" fontId="4" fillId="0" borderId="12" xfId="2" applyNumberFormat="1" applyFont="1" applyBorder="1" applyAlignment="1" applyProtection="1">
      <alignment horizontal="center" vertical="center" wrapText="1"/>
      <protection locked="0"/>
    </xf>
    <xf numFmtId="2" fontId="12" fillId="4" borderId="12" xfId="2" applyNumberFormat="1" applyFont="1" applyFill="1" applyBorder="1" applyAlignment="1" applyProtection="1">
      <alignment horizontal="center" vertical="center"/>
      <protection locked="0"/>
    </xf>
    <xf numFmtId="2" fontId="12" fillId="4" borderId="15" xfId="2" applyNumberFormat="1" applyFont="1" applyFill="1" applyBorder="1" applyAlignment="1" applyProtection="1">
      <alignment horizontal="center" vertical="center"/>
      <protection locked="0"/>
    </xf>
    <xf numFmtId="0" fontId="4" fillId="0" borderId="33" xfId="2" applyFont="1" applyBorder="1" applyAlignment="1" applyProtection="1">
      <alignment horizontal="center" vertical="center" wrapText="1"/>
      <protection locked="0"/>
    </xf>
    <xf numFmtId="14" fontId="4" fillId="0" borderId="31" xfId="2" applyNumberFormat="1" applyFont="1" applyBorder="1" applyAlignment="1" applyProtection="1">
      <alignment horizontal="center" vertical="center" wrapText="1"/>
      <protection locked="0"/>
    </xf>
    <xf numFmtId="0" fontId="4" fillId="0" borderId="31" xfId="2" applyFont="1" applyBorder="1" applyAlignment="1" applyProtection="1">
      <alignment horizontal="center" vertical="center" wrapText="1"/>
      <protection locked="0"/>
    </xf>
    <xf numFmtId="0" fontId="4" fillId="0" borderId="31" xfId="2" applyFont="1" applyBorder="1" applyAlignment="1" applyProtection="1">
      <alignment horizontal="justify" vertical="top" wrapText="1"/>
      <protection locked="0"/>
    </xf>
    <xf numFmtId="2" fontId="12" fillId="4" borderId="31" xfId="2" applyNumberFormat="1" applyFont="1" applyFill="1" applyBorder="1" applyAlignment="1" applyProtection="1">
      <alignment horizontal="center" vertical="center"/>
      <protection locked="0"/>
    </xf>
    <xf numFmtId="2" fontId="12" fillId="4" borderId="34" xfId="2" applyNumberFormat="1" applyFont="1" applyFill="1" applyBorder="1" applyAlignment="1" applyProtection="1">
      <alignment horizontal="center" vertical="center"/>
      <protection locked="0"/>
    </xf>
    <xf numFmtId="0" fontId="1" fillId="0" borderId="35" xfId="2" applyBorder="1" applyProtection="1">
      <alignment wrapText="1"/>
      <protection locked="0"/>
    </xf>
    <xf numFmtId="0" fontId="13" fillId="0" borderId="36" xfId="2" applyFont="1" applyBorder="1" applyAlignment="1"/>
    <xf numFmtId="0" fontId="13" fillId="0" borderId="37" xfId="2" applyFont="1" applyBorder="1" applyAlignment="1"/>
    <xf numFmtId="2" fontId="7" fillId="7" borderId="40" xfId="2" applyNumberFormat="1" applyFont="1" applyFill="1" applyBorder="1" applyAlignment="1">
      <alignment horizontal="center" vertical="center"/>
    </xf>
    <xf numFmtId="2" fontId="7" fillId="7" borderId="41" xfId="2" applyNumberFormat="1" applyFont="1" applyFill="1" applyBorder="1" applyAlignment="1">
      <alignment horizontal="center" vertical="center"/>
    </xf>
    <xf numFmtId="0" fontId="7" fillId="0" borderId="41" xfId="2" applyFont="1" applyBorder="1" applyAlignment="1">
      <alignment horizontal="center" vertical="center" wrapText="1"/>
    </xf>
    <xf numFmtId="0" fontId="7" fillId="0" borderId="41" xfId="2" applyFont="1" applyBorder="1" applyAlignment="1">
      <alignment horizontal="center" vertical="center"/>
    </xf>
    <xf numFmtId="0" fontId="7" fillId="8" borderId="41" xfId="2" applyFont="1" applyFill="1" applyBorder="1" applyAlignment="1">
      <alignment horizontal="center" vertical="center" wrapText="1"/>
    </xf>
    <xf numFmtId="0" fontId="7" fillId="8" borderId="42" xfId="2" applyFont="1" applyFill="1" applyBorder="1" applyAlignment="1">
      <alignment horizontal="left" vertical="top"/>
    </xf>
    <xf numFmtId="0" fontId="1" fillId="0" borderId="47" xfId="2" applyBorder="1" applyProtection="1">
      <alignment wrapText="1"/>
      <protection locked="0"/>
    </xf>
    <xf numFmtId="0" fontId="13" fillId="0" borderId="48" xfId="2" applyFont="1" applyBorder="1" applyAlignment="1"/>
    <xf numFmtId="0" fontId="13" fillId="0" borderId="49" xfId="2" applyFont="1" applyBorder="1" applyAlignment="1"/>
    <xf numFmtId="2" fontId="7" fillId="7" borderId="52" xfId="2" applyNumberFormat="1" applyFont="1" applyFill="1" applyBorder="1" applyAlignment="1">
      <alignment horizontal="center" vertical="center"/>
    </xf>
    <xf numFmtId="2" fontId="7" fillId="7" borderId="49" xfId="2" applyNumberFormat="1" applyFont="1" applyFill="1" applyBorder="1" applyAlignment="1">
      <alignment horizontal="center" vertical="center"/>
    </xf>
    <xf numFmtId="0" fontId="7" fillId="0" borderId="49" xfId="2" applyFont="1" applyBorder="1" applyAlignment="1">
      <alignment horizontal="center" vertical="center" wrapText="1"/>
    </xf>
    <xf numFmtId="0" fontId="7" fillId="0" borderId="49" xfId="2" applyFont="1" applyBorder="1" applyAlignment="1">
      <alignment horizontal="center" vertical="center"/>
    </xf>
    <xf numFmtId="0" fontId="7" fillId="8" borderId="49" xfId="2" applyFont="1" applyFill="1" applyBorder="1" applyAlignment="1">
      <alignment horizontal="center" vertical="center" wrapText="1"/>
    </xf>
    <xf numFmtId="0" fontId="7" fillId="8" borderId="53" xfId="2" applyFont="1" applyFill="1" applyBorder="1" applyAlignment="1">
      <alignment horizontal="left" vertical="top" wrapText="1"/>
    </xf>
    <xf numFmtId="0" fontId="16" fillId="0" borderId="48" xfId="2" applyFont="1" applyBorder="1" applyAlignment="1">
      <alignment horizontal="center" vertical="center" wrapText="1"/>
    </xf>
    <xf numFmtId="0" fontId="16" fillId="0" borderId="49" xfId="2" applyFont="1" applyBorder="1" applyAlignment="1">
      <alignment horizontal="center" vertical="center" wrapText="1"/>
    </xf>
    <xf numFmtId="0" fontId="16" fillId="0" borderId="49" xfId="2" applyFont="1" applyBorder="1" applyAlignment="1">
      <alignment horizontal="left" vertical="center" wrapText="1"/>
    </xf>
    <xf numFmtId="0" fontId="1" fillId="0" borderId="0" xfId="2">
      <alignment wrapText="1"/>
    </xf>
    <xf numFmtId="0" fontId="7" fillId="0" borderId="56" xfId="2" applyFont="1" applyBorder="1">
      <alignment wrapText="1"/>
    </xf>
    <xf numFmtId="0" fontId="7" fillId="0" borderId="57" xfId="2" applyFont="1" applyBorder="1" applyAlignment="1">
      <alignment horizontal="center" vertical="center" wrapText="1"/>
    </xf>
    <xf numFmtId="14" fontId="7" fillId="0" borderId="58" xfId="2" applyNumberFormat="1" applyFont="1" applyBorder="1" applyAlignment="1">
      <alignment horizontal="center" vertical="center" wrapText="1"/>
    </xf>
    <xf numFmtId="0" fontId="7" fillId="0" borderId="58" xfId="2" applyFont="1" applyBorder="1" applyAlignment="1">
      <alignment horizontal="center" vertical="center" wrapText="1"/>
    </xf>
    <xf numFmtId="0" fontId="7" fillId="0" borderId="58" xfId="2" applyFont="1" applyBorder="1" applyAlignment="1">
      <alignment horizontal="left" vertical="center" wrapText="1"/>
    </xf>
    <xf numFmtId="2" fontId="7" fillId="7" borderId="61" xfId="2" applyNumberFormat="1" applyFont="1" applyFill="1" applyBorder="1" applyAlignment="1">
      <alignment horizontal="center" vertical="center"/>
    </xf>
    <xf numFmtId="2" fontId="7" fillId="7" borderId="62" xfId="2" applyNumberFormat="1" applyFont="1" applyFill="1" applyBorder="1" applyAlignment="1">
      <alignment horizontal="center" vertical="center"/>
    </xf>
    <xf numFmtId="0" fontId="7" fillId="0" borderId="62" xfId="2" applyFont="1" applyBorder="1" applyAlignment="1">
      <alignment horizontal="center" vertical="center" wrapText="1"/>
    </xf>
    <xf numFmtId="0" fontId="7" fillId="0" borderId="62" xfId="2" applyFont="1" applyBorder="1" applyAlignment="1">
      <alignment horizontal="center" vertical="center"/>
    </xf>
    <xf numFmtId="0" fontId="7" fillId="8" borderId="62" xfId="2" applyFont="1" applyFill="1" applyBorder="1" applyAlignment="1">
      <alignment horizontal="center" vertical="center" wrapText="1"/>
    </xf>
    <xf numFmtId="0" fontId="7" fillId="8" borderId="63" xfId="2" applyFont="1" applyFill="1" applyBorder="1" applyAlignment="1">
      <alignment horizontal="left" vertical="top" wrapText="1"/>
    </xf>
    <xf numFmtId="2" fontId="7" fillId="4" borderId="20" xfId="2" applyNumberFormat="1" applyFont="1" applyFill="1" applyBorder="1" applyAlignment="1" applyProtection="1">
      <alignment horizontal="center" vertical="center"/>
      <protection locked="0"/>
    </xf>
    <xf numFmtId="2" fontId="7" fillId="4" borderId="69" xfId="2" applyNumberFormat="1" applyFont="1" applyFill="1" applyBorder="1" applyAlignment="1" applyProtection="1">
      <alignment horizontal="center" vertical="center"/>
      <protection locked="0"/>
    </xf>
    <xf numFmtId="0" fontId="8" fillId="0" borderId="0" xfId="2" applyFont="1" applyAlignment="1" applyProtection="1">
      <alignment horizontal="center"/>
      <protection locked="0"/>
    </xf>
    <xf numFmtId="0" fontId="18" fillId="13" borderId="5" xfId="2" applyFont="1" applyFill="1" applyBorder="1" applyAlignment="1" applyProtection="1">
      <alignment horizontal="center" vertical="center" wrapText="1"/>
      <protection locked="0"/>
    </xf>
    <xf numFmtId="0" fontId="18" fillId="13" borderId="2" xfId="2" applyFont="1" applyFill="1" applyBorder="1" applyAlignment="1" applyProtection="1">
      <alignment horizontal="center" vertical="center" wrapText="1"/>
      <protection locked="0"/>
    </xf>
    <xf numFmtId="0" fontId="18" fillId="13" borderId="7" xfId="2" applyFont="1" applyFill="1" applyBorder="1" applyAlignment="1" applyProtection="1">
      <alignment horizontal="center" vertical="center" wrapText="1"/>
      <protection locked="0"/>
    </xf>
    <xf numFmtId="0" fontId="18" fillId="14" borderId="1" xfId="2" applyFont="1" applyFill="1" applyBorder="1" applyAlignment="1" applyProtection="1">
      <alignment horizontal="center" vertical="center" wrapText="1"/>
      <protection locked="0"/>
    </xf>
    <xf numFmtId="0" fontId="18" fillId="14" borderId="2" xfId="2" applyFont="1" applyFill="1" applyBorder="1" applyAlignment="1" applyProtection="1">
      <alignment horizontal="center" vertical="center" wrapText="1"/>
      <protection locked="0"/>
    </xf>
    <xf numFmtId="0" fontId="18" fillId="14" borderId="71" xfId="2" applyFont="1" applyFill="1" applyBorder="1" applyAlignment="1" applyProtection="1">
      <alignment horizontal="center" vertical="center" textRotation="90" wrapText="1"/>
      <protection locked="0"/>
    </xf>
    <xf numFmtId="0" fontId="18" fillId="14" borderId="5" xfId="2" applyFont="1" applyFill="1" applyBorder="1" applyAlignment="1" applyProtection="1">
      <alignment horizontal="center" vertical="center" textRotation="90" wrapText="1"/>
      <protection locked="0"/>
    </xf>
    <xf numFmtId="0" fontId="18" fillId="14" borderId="72" xfId="2" applyFont="1" applyFill="1" applyBorder="1" applyAlignment="1" applyProtection="1">
      <alignment horizontal="center" vertical="center" textRotation="90" wrapText="1"/>
      <protection locked="0"/>
    </xf>
    <xf numFmtId="0" fontId="18" fillId="15" borderId="14" xfId="2" applyFont="1" applyFill="1" applyBorder="1" applyAlignment="1" applyProtection="1">
      <alignment horizontal="center" vertical="center" wrapText="1"/>
      <protection locked="0"/>
    </xf>
    <xf numFmtId="0" fontId="18" fillId="15" borderId="11" xfId="2" applyFont="1" applyFill="1" applyBorder="1" applyAlignment="1" applyProtection="1">
      <alignment horizontal="center" vertical="center" wrapText="1"/>
      <protection locked="0"/>
    </xf>
    <xf numFmtId="0" fontId="18" fillId="15" borderId="73" xfId="2" applyFont="1" applyFill="1" applyBorder="1" applyAlignment="1" applyProtection="1">
      <alignment horizontal="center" vertical="center" wrapText="1"/>
      <protection locked="0"/>
    </xf>
    <xf numFmtId="0" fontId="18" fillId="16" borderId="1" xfId="2" applyFont="1" applyFill="1" applyBorder="1" applyAlignment="1" applyProtection="1">
      <alignment horizontal="center" vertical="center" wrapText="1"/>
      <protection locked="0"/>
    </xf>
    <xf numFmtId="0" fontId="18" fillId="16" borderId="2" xfId="2" applyFont="1" applyFill="1" applyBorder="1" applyAlignment="1" applyProtection="1">
      <alignment horizontal="center" vertical="center" wrapText="1"/>
      <protection locked="0"/>
    </xf>
    <xf numFmtId="0" fontId="19" fillId="16" borderId="7" xfId="2" applyFont="1" applyFill="1" applyBorder="1" applyAlignment="1" applyProtection="1">
      <alignment horizontal="center" vertical="center" wrapText="1"/>
      <protection locked="0"/>
    </xf>
    <xf numFmtId="0" fontId="18" fillId="14" borderId="5" xfId="2" applyFont="1" applyFill="1" applyBorder="1" applyAlignment="1" applyProtection="1">
      <alignment horizontal="center" vertical="center" wrapText="1"/>
      <protection locked="0"/>
    </xf>
    <xf numFmtId="0" fontId="18" fillId="14" borderId="71" xfId="2" applyFont="1" applyFill="1" applyBorder="1" applyAlignment="1" applyProtection="1">
      <alignment horizontal="center" vertical="center" wrapText="1"/>
      <protection locked="0"/>
    </xf>
    <xf numFmtId="0" fontId="18" fillId="17" borderId="10" xfId="2" applyFont="1" applyFill="1" applyBorder="1" applyAlignment="1" applyProtection="1">
      <alignment horizontal="center" vertical="center" wrapText="1"/>
      <protection locked="0"/>
    </xf>
    <xf numFmtId="0" fontId="18" fillId="17" borderId="11" xfId="2" applyFont="1" applyFill="1" applyBorder="1" applyAlignment="1" applyProtection="1">
      <alignment horizontal="center" vertical="center" wrapText="1"/>
      <protection locked="0"/>
    </xf>
    <xf numFmtId="0" fontId="18" fillId="18" borderId="11" xfId="2" applyFont="1" applyFill="1" applyBorder="1" applyAlignment="1" applyProtection="1">
      <alignment horizontal="center" vertical="center" wrapText="1"/>
      <protection locked="0"/>
    </xf>
    <xf numFmtId="0" fontId="18" fillId="18" borderId="73" xfId="2" applyFont="1" applyFill="1" applyBorder="1" applyAlignment="1" applyProtection="1">
      <alignment horizontal="center" vertical="center" wrapText="1"/>
      <protection locked="0"/>
    </xf>
    <xf numFmtId="0" fontId="18" fillId="19" borderId="74" xfId="2" applyFont="1" applyFill="1" applyBorder="1" applyAlignment="1" applyProtection="1">
      <alignment horizontal="center" vertical="center" wrapText="1"/>
      <protection locked="0"/>
    </xf>
    <xf numFmtId="0" fontId="18" fillId="19" borderId="74" xfId="2" applyFont="1" applyFill="1" applyBorder="1" applyAlignment="1" applyProtection="1">
      <alignment horizontal="center" vertical="center"/>
      <protection locked="0"/>
    </xf>
    <xf numFmtId="0" fontId="18" fillId="13" borderId="21" xfId="2" applyFont="1" applyFill="1" applyBorder="1" applyAlignment="1" applyProtection="1">
      <alignment horizontal="center" vertical="center" wrapText="1"/>
      <protection locked="0"/>
    </xf>
    <xf numFmtId="0" fontId="18" fillId="13" borderId="22" xfId="2" applyFont="1" applyFill="1" applyBorder="1" applyAlignment="1" applyProtection="1">
      <alignment horizontal="center" vertical="center" wrapText="1"/>
      <protection locked="0"/>
    </xf>
    <xf numFmtId="0" fontId="18" fillId="13" borderId="26" xfId="2" applyFont="1" applyFill="1" applyBorder="1" applyAlignment="1" applyProtection="1">
      <alignment horizontal="center" vertical="center" wrapText="1"/>
      <protection locked="0"/>
    </xf>
    <xf numFmtId="0" fontId="18" fillId="14" borderId="25" xfId="2" applyFont="1" applyFill="1" applyBorder="1" applyAlignment="1" applyProtection="1">
      <alignment horizontal="center" vertical="center" wrapText="1"/>
      <protection locked="0"/>
    </xf>
    <xf numFmtId="0" fontId="18" fillId="14" borderId="22" xfId="2" applyFont="1" applyFill="1" applyBorder="1" applyAlignment="1" applyProtection="1">
      <alignment horizontal="center" vertical="center" wrapText="1"/>
      <protection locked="0"/>
    </xf>
    <xf numFmtId="0" fontId="18" fillId="16" borderId="25" xfId="2" applyFont="1" applyFill="1" applyBorder="1" applyAlignment="1" applyProtection="1">
      <alignment horizontal="center" vertical="center" wrapText="1"/>
      <protection locked="0"/>
    </xf>
    <xf numFmtId="0" fontId="18" fillId="16" borderId="22" xfId="2" applyFont="1" applyFill="1" applyBorder="1" applyAlignment="1" applyProtection="1">
      <alignment horizontal="center" vertical="center" wrapText="1"/>
      <protection locked="0"/>
    </xf>
    <xf numFmtId="0" fontId="19" fillId="16" borderId="26" xfId="2" applyFont="1" applyFill="1" applyBorder="1" applyAlignment="1" applyProtection="1">
      <alignment horizontal="center" vertical="center" wrapText="1"/>
      <protection locked="0"/>
    </xf>
    <xf numFmtId="0" fontId="18" fillId="14" borderId="21" xfId="2" applyFont="1" applyFill="1" applyBorder="1" applyAlignment="1" applyProtection="1">
      <alignment horizontal="center" vertical="center" wrapText="1"/>
      <protection locked="0"/>
    </xf>
    <xf numFmtId="0" fontId="18" fillId="14" borderId="75" xfId="2" applyFont="1" applyFill="1" applyBorder="1" applyAlignment="1" applyProtection="1">
      <alignment horizontal="center" vertical="center" wrapText="1"/>
      <protection locked="0"/>
    </xf>
    <xf numFmtId="0" fontId="18" fillId="19" borderId="78" xfId="2" applyFont="1" applyFill="1" applyBorder="1" applyAlignment="1" applyProtection="1">
      <alignment horizontal="center" vertical="center" wrapText="1"/>
      <protection locked="0"/>
    </xf>
    <xf numFmtId="0" fontId="18" fillId="19" borderId="78" xfId="2" applyFont="1" applyFill="1" applyBorder="1" applyAlignment="1" applyProtection="1">
      <alignment horizontal="center" vertical="center"/>
      <protection locked="0"/>
    </xf>
    <xf numFmtId="0" fontId="21" fillId="0" borderId="0" xfId="2" applyFont="1" applyAlignment="1" applyProtection="1">
      <alignment horizontal="center" vertical="center" wrapText="1"/>
      <protection locked="0"/>
    </xf>
    <xf numFmtId="0" fontId="22" fillId="14" borderId="0" xfId="2" applyFont="1" applyFill="1" applyAlignment="1" applyProtection="1">
      <alignment horizontal="center" vertical="center" wrapText="1"/>
      <protection locked="0"/>
    </xf>
    <xf numFmtId="0" fontId="18" fillId="16" borderId="14" xfId="2" applyFont="1" applyFill="1" applyBorder="1" applyAlignment="1" applyProtection="1">
      <alignment horizontal="center" vertical="center" wrapText="1"/>
      <protection locked="0"/>
    </xf>
    <xf numFmtId="0" fontId="18" fillId="16" borderId="11" xfId="2" applyFont="1" applyFill="1" applyBorder="1" applyAlignment="1" applyProtection="1">
      <alignment horizontal="center" vertical="center" wrapText="1"/>
      <protection locked="0"/>
    </xf>
    <xf numFmtId="0" fontId="18" fillId="16" borderId="73" xfId="2" applyFont="1" applyFill="1" applyBorder="1" applyAlignment="1" applyProtection="1">
      <alignment horizontal="center" vertical="center" wrapText="1"/>
      <protection locked="0"/>
    </xf>
    <xf numFmtId="0" fontId="22" fillId="14" borderId="77" xfId="2" applyFont="1" applyFill="1" applyBorder="1" applyAlignment="1" applyProtection="1">
      <alignment horizontal="center" vertical="center" wrapText="1"/>
      <protection locked="0"/>
    </xf>
    <xf numFmtId="0" fontId="22" fillId="19" borderId="0" xfId="2" applyFont="1" applyFill="1" applyAlignment="1" applyProtection="1">
      <alignment horizontal="center" vertical="center" wrapText="1"/>
      <protection locked="0"/>
    </xf>
    <xf numFmtId="0" fontId="22" fillId="19" borderId="47" xfId="2" applyFont="1" applyFill="1" applyBorder="1" applyAlignment="1" applyProtection="1">
      <alignment horizontal="center" vertical="center" wrapText="1"/>
      <protection locked="0"/>
    </xf>
    <xf numFmtId="0" fontId="18" fillId="16" borderId="85" xfId="2" applyFont="1" applyFill="1" applyBorder="1" applyAlignment="1" applyProtection="1">
      <alignment horizontal="center" vertical="center" wrapText="1"/>
      <protection locked="0"/>
    </xf>
    <xf numFmtId="0" fontId="18" fillId="16" borderId="86" xfId="2" applyFont="1" applyFill="1" applyBorder="1" applyAlignment="1" applyProtection="1">
      <alignment horizontal="center" vertical="center" wrapText="1"/>
      <protection locked="0"/>
    </xf>
    <xf numFmtId="0" fontId="18" fillId="16" borderId="87" xfId="2" applyFont="1" applyFill="1" applyBorder="1" applyAlignment="1" applyProtection="1">
      <alignment horizontal="center" vertical="center" wrapText="1"/>
      <protection locked="0"/>
    </xf>
    <xf numFmtId="0" fontId="21" fillId="0" borderId="76" xfId="2" applyFont="1" applyBorder="1" applyAlignment="1" applyProtection="1">
      <alignment horizontal="center" vertical="center" wrapText="1"/>
      <protection locked="0"/>
    </xf>
    <xf numFmtId="0" fontId="21" fillId="0" borderId="77" xfId="2" applyFont="1" applyBorder="1" applyAlignment="1" applyProtection="1">
      <alignment horizontal="center" vertical="center" wrapText="1"/>
      <protection locked="0"/>
    </xf>
    <xf numFmtId="0" fontId="7" fillId="0" borderId="0" xfId="2" applyFont="1" applyAlignment="1" applyProtection="1">
      <alignment horizontal="center" vertical="center" wrapText="1"/>
      <protection locked="0"/>
    </xf>
    <xf numFmtId="0" fontId="2" fillId="0" borderId="0" xfId="2" applyFont="1" applyAlignment="1" applyProtection="1">
      <alignment horizontal="center" wrapText="1"/>
      <protection locked="0"/>
    </xf>
    <xf numFmtId="0" fontId="7" fillId="0" borderId="0" xfId="2" applyFont="1" applyProtection="1">
      <alignment wrapText="1"/>
      <protection locked="0"/>
    </xf>
    <xf numFmtId="0" fontId="26" fillId="0" borderId="0" xfId="3" applyFont="1" applyAlignment="1" applyProtection="1">
      <alignment vertical="center" wrapText="1"/>
      <protection locked="0"/>
    </xf>
    <xf numFmtId="0" fontId="7" fillId="0" borderId="0" xfId="2" applyFont="1" applyAlignment="1" applyProtection="1">
      <alignment horizontal="center"/>
      <protection locked="0"/>
    </xf>
    <xf numFmtId="0" fontId="7" fillId="0" borderId="0" xfId="2" applyFont="1" applyAlignment="1" applyProtection="1">
      <alignment horizontal="center" vertical="center"/>
      <protection locked="0"/>
    </xf>
    <xf numFmtId="0" fontId="7" fillId="0" borderId="0" xfId="2" applyFont="1" applyAlignment="1" applyProtection="1">
      <alignment vertical="top"/>
      <protection locked="0"/>
    </xf>
    <xf numFmtId="0" fontId="15" fillId="0" borderId="0" xfId="2" applyFont="1" applyAlignment="1" applyProtection="1">
      <alignment horizontal="center" vertical="center"/>
      <protection locked="0"/>
    </xf>
    <xf numFmtId="0" fontId="27" fillId="0" borderId="0" xfId="3" applyFont="1" applyProtection="1">
      <protection locked="0"/>
    </xf>
    <xf numFmtId="0" fontId="28" fillId="0" borderId="12" xfId="2" applyFont="1" applyBorder="1" applyAlignment="1">
      <alignment horizontal="center" vertical="center" wrapText="1"/>
    </xf>
    <xf numFmtId="0" fontId="3" fillId="0" borderId="12" xfId="2" applyFont="1" applyBorder="1" applyAlignment="1" applyProtection="1">
      <alignment horizontal="center" vertical="center" wrapText="1"/>
      <protection locked="0"/>
    </xf>
    <xf numFmtId="0" fontId="3" fillId="0" borderId="0" xfId="2" applyFont="1" applyAlignment="1" applyProtection="1">
      <alignment vertical="center" wrapText="1"/>
      <protection locked="0"/>
    </xf>
    <xf numFmtId="0" fontId="27" fillId="0" borderId="0" xfId="3" applyFont="1" applyAlignment="1" applyProtection="1">
      <alignment horizontal="center"/>
      <protection locked="0"/>
    </xf>
    <xf numFmtId="0" fontId="3" fillId="0" borderId="12" xfId="2" applyFont="1" applyBorder="1" applyAlignment="1">
      <alignment horizontal="center" vertical="center" wrapText="1"/>
    </xf>
    <xf numFmtId="0" fontId="3" fillId="0" borderId="13" xfId="2" applyFont="1" applyBorder="1" applyAlignment="1">
      <alignment horizontal="center" vertical="center" wrapText="1"/>
    </xf>
    <xf numFmtId="0" fontId="4" fillId="0" borderId="23"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5" borderId="23" xfId="0" applyFont="1" applyFill="1" applyBorder="1" applyAlignment="1" applyProtection="1">
      <alignment horizontal="justify" vertical="top" wrapText="1"/>
      <protection locked="0"/>
    </xf>
    <xf numFmtId="0" fontId="4" fillId="5" borderId="23" xfId="0" applyFont="1" applyFill="1" applyBorder="1" applyAlignment="1" applyProtection="1">
      <alignment horizontal="center" vertical="center" wrapText="1"/>
      <protection locked="0"/>
    </xf>
    <xf numFmtId="0" fontId="4" fillId="0" borderId="23" xfId="0" applyFont="1" applyBorder="1" applyAlignment="1" applyProtection="1">
      <alignment horizontal="center" vertical="center"/>
      <protection locked="0"/>
    </xf>
    <xf numFmtId="0" fontId="4" fillId="0" borderId="23" xfId="0" applyFont="1" applyBorder="1" applyAlignment="1" applyProtection="1">
      <alignment horizontal="justify" vertical="center" wrapText="1"/>
      <protection locked="0"/>
    </xf>
    <xf numFmtId="0" fontId="4" fillId="0" borderId="28" xfId="0" applyFont="1" applyBorder="1" applyAlignment="1" applyProtection="1">
      <alignment horizontal="center" vertical="center" wrapText="1"/>
      <protection locked="0"/>
    </xf>
    <xf numFmtId="0" fontId="4" fillId="5" borderId="12" xfId="0" applyFont="1" applyFill="1" applyBorder="1" applyAlignment="1" applyProtection="1">
      <alignment horizontal="center" vertical="center" wrapText="1"/>
      <protection locked="0"/>
    </xf>
    <xf numFmtId="0" fontId="4" fillId="0" borderId="12" xfId="0" applyFont="1" applyBorder="1" applyAlignment="1" applyProtection="1">
      <alignment horizontal="center" vertical="center"/>
      <protection locked="0"/>
    </xf>
    <xf numFmtId="0" fontId="4" fillId="0" borderId="12" xfId="0" applyFont="1" applyBorder="1" applyAlignment="1" applyProtection="1">
      <alignment horizontal="justify" vertical="center" wrapText="1"/>
      <protection locked="0"/>
    </xf>
    <xf numFmtId="0" fontId="4" fillId="0" borderId="18" xfId="0" applyFont="1" applyBorder="1" applyAlignment="1" applyProtection="1">
      <alignment horizontal="center" vertical="center" wrapText="1"/>
      <protection locked="0"/>
    </xf>
    <xf numFmtId="0" fontId="4" fillId="5" borderId="3" xfId="0" applyFont="1" applyFill="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5" borderId="12" xfId="0" applyFont="1" applyFill="1" applyBorder="1" applyAlignment="1" applyProtection="1">
      <alignment horizontal="justify" vertical="top" wrapText="1"/>
      <protection locked="0"/>
    </xf>
    <xf numFmtId="0" fontId="4" fillId="5" borderId="3" xfId="0" applyFont="1" applyFill="1" applyBorder="1" applyAlignment="1" applyProtection="1">
      <alignment horizontal="justify" vertical="top"/>
      <protection locked="0"/>
    </xf>
    <xf numFmtId="2" fontId="12" fillId="4" borderId="23" xfId="0" applyNumberFormat="1" applyFont="1" applyFill="1" applyBorder="1" applyAlignment="1" applyProtection="1">
      <alignment horizontal="center" vertical="center"/>
      <protection locked="0"/>
    </xf>
    <xf numFmtId="2" fontId="12" fillId="4" borderId="12" xfId="0" applyNumberFormat="1" applyFont="1" applyFill="1" applyBorder="1" applyAlignment="1" applyProtection="1">
      <alignment horizontal="center" vertical="center"/>
      <protection locked="0"/>
    </xf>
    <xf numFmtId="0" fontId="30" fillId="0" borderId="12" xfId="0" applyFont="1" applyBorder="1" applyProtection="1">
      <protection locked="0"/>
    </xf>
    <xf numFmtId="0" fontId="30" fillId="0" borderId="18" xfId="0" applyFont="1" applyBorder="1" applyProtection="1">
      <protection locked="0"/>
    </xf>
    <xf numFmtId="2" fontId="12" fillId="4" borderId="3" xfId="0" applyNumberFormat="1" applyFont="1" applyFill="1" applyBorder="1" applyAlignment="1" applyProtection="1">
      <alignment horizontal="center" vertical="center"/>
      <protection locked="0"/>
    </xf>
    <xf numFmtId="0" fontId="30" fillId="0" borderId="3" xfId="0" applyFont="1" applyBorder="1" applyProtection="1">
      <protection locked="0"/>
    </xf>
    <xf numFmtId="0" fontId="30" fillId="0" borderId="9" xfId="0" applyFont="1" applyBorder="1" applyProtection="1">
      <protection locked="0"/>
    </xf>
    <xf numFmtId="0" fontId="22" fillId="14" borderId="83" xfId="2" applyFont="1" applyFill="1" applyBorder="1" applyAlignment="1" applyProtection="1">
      <alignment horizontal="center" vertical="center" wrapText="1"/>
      <protection locked="0"/>
    </xf>
    <xf numFmtId="0" fontId="3" fillId="0" borderId="12" xfId="2" applyFont="1" applyBorder="1" applyAlignment="1" applyProtection="1">
      <alignment horizontal="center" vertical="center" wrapText="1"/>
      <protection locked="0"/>
    </xf>
    <xf numFmtId="0" fontId="28" fillId="0" borderId="12" xfId="2" applyFont="1" applyBorder="1" applyAlignment="1" applyProtection="1">
      <alignment horizontal="center" vertical="center" wrapText="1"/>
      <protection locked="0"/>
    </xf>
    <xf numFmtId="0" fontId="22" fillId="16" borderId="84" xfId="2" applyFont="1" applyFill="1" applyBorder="1" applyAlignment="1" applyProtection="1">
      <alignment horizontal="center" vertical="center" wrapText="1"/>
      <protection locked="0"/>
    </xf>
    <xf numFmtId="0" fontId="22" fillId="16" borderId="77" xfId="2" applyFont="1" applyFill="1" applyBorder="1" applyAlignment="1" applyProtection="1">
      <alignment horizontal="center" vertical="center" wrapText="1"/>
      <protection locked="0"/>
    </xf>
    <xf numFmtId="0" fontId="22" fillId="16" borderId="76" xfId="2" applyFont="1" applyFill="1" applyBorder="1" applyAlignment="1" applyProtection="1">
      <alignment horizontal="center" vertical="center" wrapText="1"/>
      <protection locked="0"/>
    </xf>
    <xf numFmtId="0" fontId="22" fillId="16" borderId="72" xfId="2" applyFont="1" applyFill="1" applyBorder="1" applyAlignment="1" applyProtection="1">
      <alignment horizontal="center" vertical="center" wrapText="1"/>
      <protection locked="0"/>
    </xf>
    <xf numFmtId="0" fontId="22" fillId="16" borderId="81" xfId="2" applyFont="1" applyFill="1" applyBorder="1" applyAlignment="1" applyProtection="1">
      <alignment horizontal="center" vertical="center" wrapText="1"/>
      <protection locked="0"/>
    </xf>
    <xf numFmtId="0" fontId="22" fillId="16" borderId="80" xfId="2" applyFont="1" applyFill="1" applyBorder="1" applyAlignment="1" applyProtection="1">
      <alignment horizontal="center" vertical="center" wrapText="1"/>
      <protection locked="0"/>
    </xf>
    <xf numFmtId="0" fontId="22" fillId="14" borderId="84" xfId="2" applyFont="1" applyFill="1" applyBorder="1" applyAlignment="1" applyProtection="1">
      <alignment horizontal="center" vertical="center" wrapText="1"/>
      <protection locked="0"/>
    </xf>
    <xf numFmtId="0" fontId="22" fillId="14" borderId="77" xfId="2" applyFont="1" applyFill="1" applyBorder="1" applyAlignment="1" applyProtection="1">
      <alignment horizontal="center" vertical="center" wrapText="1"/>
      <protection locked="0"/>
    </xf>
    <xf numFmtId="0" fontId="22" fillId="14" borderId="76" xfId="2" applyFont="1" applyFill="1" applyBorder="1" applyAlignment="1" applyProtection="1">
      <alignment horizontal="center" vertical="center" wrapText="1"/>
      <protection locked="0"/>
    </xf>
    <xf numFmtId="0" fontId="22" fillId="14" borderId="47" xfId="2" applyFont="1" applyFill="1" applyBorder="1" applyAlignment="1" applyProtection="1">
      <alignment horizontal="center" vertical="center" wrapText="1"/>
      <protection locked="0"/>
    </xf>
    <xf numFmtId="0" fontId="22" fillId="14" borderId="0" xfId="2" applyFont="1" applyFill="1" applyAlignment="1" applyProtection="1">
      <alignment horizontal="center" vertical="center" wrapText="1"/>
      <protection locked="0"/>
    </xf>
    <xf numFmtId="0" fontId="22" fillId="14" borderId="79" xfId="2" applyFont="1" applyFill="1" applyBorder="1" applyAlignment="1" applyProtection="1">
      <alignment horizontal="center" vertical="center" wrapText="1"/>
      <protection locked="0"/>
    </xf>
    <xf numFmtId="0" fontId="23" fillId="18" borderId="83" xfId="2" applyFont="1" applyFill="1" applyBorder="1" applyAlignment="1" applyProtection="1">
      <alignment horizontal="center" vertical="center" wrapText="1"/>
      <protection locked="0"/>
    </xf>
    <xf numFmtId="0" fontId="23" fillId="17" borderId="83" xfId="2" applyFont="1" applyFill="1" applyBorder="1" applyAlignment="1" applyProtection="1">
      <alignment horizontal="center" vertical="center" wrapText="1"/>
      <protection locked="0"/>
    </xf>
    <xf numFmtId="0" fontId="23" fillId="17" borderId="82" xfId="2" applyFont="1" applyFill="1" applyBorder="1" applyAlignment="1" applyProtection="1">
      <alignment horizontal="center" vertical="center" wrapText="1"/>
      <protection locked="0"/>
    </xf>
    <xf numFmtId="0" fontId="28" fillId="0" borderId="12" xfId="2" applyFont="1" applyBorder="1" applyAlignment="1">
      <alignment horizontal="center" vertical="center" wrapText="1"/>
    </xf>
    <xf numFmtId="0" fontId="25" fillId="20" borderId="88" xfId="3" applyFont="1" applyFill="1" applyBorder="1" applyAlignment="1" applyProtection="1">
      <alignment horizontal="center" vertical="center" wrapText="1"/>
      <protection locked="0"/>
    </xf>
    <xf numFmtId="0" fontId="25" fillId="20" borderId="83" xfId="3" applyFont="1" applyFill="1" applyBorder="1" applyAlignment="1" applyProtection="1">
      <alignment horizontal="center" vertical="center" wrapText="1"/>
      <protection locked="0"/>
    </xf>
    <xf numFmtId="0" fontId="25" fillId="20" borderId="82" xfId="3" applyFont="1" applyFill="1" applyBorder="1" applyAlignment="1" applyProtection="1">
      <alignment horizontal="center" vertical="center" wrapText="1"/>
      <protection locked="0"/>
    </xf>
    <xf numFmtId="0" fontId="22" fillId="19" borderId="88" xfId="2" applyFont="1" applyFill="1" applyBorder="1" applyAlignment="1" applyProtection="1">
      <alignment horizontal="center" vertical="center" wrapText="1"/>
      <protection locked="0"/>
    </xf>
    <xf numFmtId="0" fontId="22" fillId="19" borderId="83" xfId="2" applyFont="1" applyFill="1" applyBorder="1" applyAlignment="1" applyProtection="1">
      <alignment horizontal="center" vertical="center" wrapText="1"/>
      <protection locked="0"/>
    </xf>
    <xf numFmtId="0" fontId="4" fillId="2" borderId="23"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20" xfId="2" applyFont="1" applyFill="1" applyBorder="1" applyAlignment="1" applyProtection="1">
      <alignment horizontal="center" vertical="center" wrapText="1"/>
      <protection locked="0"/>
    </xf>
    <xf numFmtId="0" fontId="5" fillId="0" borderId="27" xfId="2" applyFont="1" applyBorder="1" applyAlignment="1">
      <alignment horizontal="center" vertical="center" wrapText="1"/>
    </xf>
    <xf numFmtId="0" fontId="5" fillId="0" borderId="17" xfId="2" applyFont="1" applyBorder="1" applyAlignment="1">
      <alignment horizontal="center" vertical="center" wrapText="1"/>
    </xf>
    <xf numFmtId="0" fontId="5" fillId="0" borderId="70" xfId="2" applyFont="1" applyBorder="1" applyAlignment="1">
      <alignment horizontal="center" vertical="center" wrapText="1"/>
    </xf>
    <xf numFmtId="1" fontId="4" fillId="0" borderId="28" xfId="2" applyNumberFormat="1" applyFont="1" applyBorder="1" applyAlignment="1" applyProtection="1">
      <alignment horizontal="center" vertical="center" wrapText="1"/>
      <protection locked="0"/>
    </xf>
    <xf numFmtId="1" fontId="4" fillId="0" borderId="18" xfId="2" applyNumberFormat="1" applyFont="1" applyBorder="1" applyAlignment="1" applyProtection="1">
      <alignment horizontal="center" vertical="center" wrapText="1"/>
      <protection locked="0"/>
    </xf>
    <xf numFmtId="1" fontId="4" fillId="0" borderId="19" xfId="2" applyNumberFormat="1" applyFont="1" applyBorder="1" applyAlignment="1" applyProtection="1">
      <alignment horizontal="center" vertical="center" wrapText="1"/>
      <protection locked="0"/>
    </xf>
    <xf numFmtId="1" fontId="6" fillId="3" borderId="22" xfId="2" applyNumberFormat="1" applyFont="1" applyFill="1" applyBorder="1" applyAlignment="1">
      <alignment horizontal="center" vertical="center" wrapText="1"/>
    </xf>
    <xf numFmtId="1" fontId="6" fillId="3" borderId="11" xfId="2" applyNumberFormat="1" applyFont="1" applyFill="1" applyBorder="1" applyAlignment="1">
      <alignment horizontal="center" vertical="center" wrapText="1"/>
    </xf>
    <xf numFmtId="0" fontId="18" fillId="17" borderId="21" xfId="2" applyFont="1" applyFill="1" applyBorder="1" applyAlignment="1" applyProtection="1">
      <alignment horizontal="center" vertical="center" wrapText="1"/>
      <protection locked="0"/>
    </xf>
    <xf numFmtId="0" fontId="18" fillId="17" borderId="77" xfId="2" applyFont="1" applyFill="1" applyBorder="1" applyAlignment="1" applyProtection="1">
      <alignment horizontal="center" vertical="center" wrapText="1"/>
      <protection locked="0"/>
    </xf>
    <xf numFmtId="0" fontId="18" fillId="17" borderId="76" xfId="2" applyFont="1" applyFill="1" applyBorder="1" applyAlignment="1" applyProtection="1">
      <alignment horizontal="center" vertical="center" wrapText="1"/>
      <protection locked="0"/>
    </xf>
    <xf numFmtId="0" fontId="18" fillId="14" borderId="22" xfId="2" applyFont="1" applyFill="1" applyBorder="1" applyAlignment="1" applyProtection="1">
      <alignment horizontal="center" vertical="center" wrapText="1"/>
      <protection locked="0"/>
    </xf>
    <xf numFmtId="0" fontId="18" fillId="14" borderId="26" xfId="2" applyFont="1" applyFill="1" applyBorder="1" applyAlignment="1" applyProtection="1">
      <alignment horizontal="center" vertical="center" textRotation="90" wrapText="1"/>
      <protection locked="0"/>
    </xf>
    <xf numFmtId="0" fontId="18" fillId="14" borderId="22" xfId="2" applyFont="1" applyFill="1" applyBorder="1" applyAlignment="1" applyProtection="1">
      <alignment horizontal="center" vertical="center" textRotation="90" wrapText="1"/>
      <protection locked="0"/>
    </xf>
    <xf numFmtId="1" fontId="6" fillId="3" borderId="23" xfId="2" applyNumberFormat="1" applyFont="1" applyFill="1" applyBorder="1" applyAlignment="1">
      <alignment horizontal="center" vertical="center" wrapText="1"/>
    </xf>
    <xf numFmtId="1" fontId="6" fillId="3" borderId="12" xfId="2" applyNumberFormat="1" applyFont="1" applyFill="1" applyBorder="1" applyAlignment="1">
      <alignment horizontal="center" vertical="center" wrapText="1"/>
    </xf>
    <xf numFmtId="1" fontId="6" fillId="3" borderId="20" xfId="2" applyNumberFormat="1" applyFont="1" applyFill="1" applyBorder="1" applyAlignment="1">
      <alignment horizontal="center" vertical="center" wrapText="1"/>
    </xf>
    <xf numFmtId="0" fontId="5" fillId="0" borderId="22" xfId="2" applyFont="1" applyBorder="1" applyAlignment="1">
      <alignment horizontal="center" vertical="center"/>
    </xf>
    <xf numFmtId="0" fontId="5" fillId="0" borderId="11" xfId="2" applyFont="1" applyBorder="1" applyAlignment="1">
      <alignment horizontal="center" vertical="center"/>
    </xf>
    <xf numFmtId="1" fontId="6" fillId="3" borderId="31" xfId="2" applyNumberFormat="1" applyFont="1" applyFill="1" applyBorder="1" applyAlignment="1">
      <alignment horizontal="center" vertical="center" wrapText="1"/>
    </xf>
    <xf numFmtId="0" fontId="4" fillId="0" borderId="24" xfId="2" applyFont="1" applyBorder="1" applyAlignment="1" applyProtection="1">
      <alignment horizontal="center" vertical="center" wrapText="1"/>
      <protection locked="0"/>
    </xf>
    <xf numFmtId="0" fontId="4" fillId="0" borderId="15" xfId="2" applyFont="1" applyBorder="1" applyAlignment="1" applyProtection="1">
      <alignment horizontal="center" vertical="center" wrapText="1"/>
      <protection locked="0"/>
    </xf>
    <xf numFmtId="0" fontId="4" fillId="0" borderId="69" xfId="2" applyFont="1" applyBorder="1" applyAlignment="1" applyProtection="1">
      <alignment horizontal="center" vertical="center" wrapText="1"/>
      <protection locked="0"/>
    </xf>
    <xf numFmtId="0" fontId="4" fillId="0" borderId="23" xfId="2" applyFont="1" applyBorder="1" applyAlignment="1" applyProtection="1">
      <alignment horizontal="center" vertical="center" wrapText="1"/>
      <protection locked="0"/>
    </xf>
    <xf numFmtId="0" fontId="4" fillId="0" borderId="12" xfId="2" applyFont="1" applyBorder="1" applyAlignment="1" applyProtection="1">
      <alignment horizontal="center" vertical="center" wrapText="1"/>
      <protection locked="0"/>
    </xf>
    <xf numFmtId="0" fontId="4" fillId="0" borderId="20" xfId="2" applyFont="1" applyBorder="1" applyAlignment="1" applyProtection="1">
      <alignment horizontal="center" vertical="center" wrapText="1"/>
      <protection locked="0"/>
    </xf>
    <xf numFmtId="0" fontId="4" fillId="2" borderId="22"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5" fillId="5" borderId="23" xfId="2" applyFont="1" applyFill="1" applyBorder="1" applyAlignment="1">
      <alignment horizontal="center" vertical="center" wrapText="1"/>
    </xf>
    <xf numFmtId="0" fontId="5" fillId="5" borderId="12" xfId="2" applyFont="1" applyFill="1" applyBorder="1" applyAlignment="1">
      <alignment horizontal="center" vertical="center" wrapText="1"/>
    </xf>
    <xf numFmtId="0" fontId="5" fillId="5" borderId="20" xfId="2" applyFont="1" applyFill="1" applyBorder="1" applyAlignment="1">
      <alignment horizontal="center" vertical="center" wrapText="1"/>
    </xf>
    <xf numFmtId="0" fontId="5" fillId="6" borderId="29" xfId="2" applyFont="1" applyFill="1" applyBorder="1" applyAlignment="1" applyProtection="1">
      <alignment horizontal="center" vertical="center"/>
      <protection locked="0"/>
    </xf>
    <xf numFmtId="0" fontId="5" fillId="6" borderId="13" xfId="2" applyFont="1" applyFill="1" applyBorder="1" applyAlignment="1" applyProtection="1">
      <alignment horizontal="center" vertical="center"/>
      <protection locked="0"/>
    </xf>
    <xf numFmtId="0" fontId="5" fillId="6" borderId="68" xfId="2" applyFont="1" applyFill="1" applyBorder="1" applyAlignment="1" applyProtection="1">
      <alignment horizontal="center" vertical="center"/>
      <protection locked="0"/>
    </xf>
    <xf numFmtId="0" fontId="5" fillId="2" borderId="23" xfId="2" applyFont="1" applyFill="1" applyBorder="1" applyAlignment="1" applyProtection="1">
      <alignment horizontal="center" vertical="center" wrapText="1"/>
      <protection locked="0"/>
    </xf>
    <xf numFmtId="0" fontId="5" fillId="2" borderId="12" xfId="2" applyFont="1" applyFill="1" applyBorder="1" applyAlignment="1" applyProtection="1">
      <alignment horizontal="center" vertical="center" wrapText="1"/>
      <protection locked="0"/>
    </xf>
    <xf numFmtId="0" fontId="5" fillId="2" borderId="3" xfId="2" applyFont="1" applyFill="1" applyBorder="1" applyAlignment="1" applyProtection="1">
      <alignment horizontal="center" vertical="center" wrapText="1"/>
      <protection locked="0"/>
    </xf>
    <xf numFmtId="0" fontId="5" fillId="2" borderId="20" xfId="2" applyFont="1" applyFill="1" applyBorder="1" applyAlignment="1" applyProtection="1">
      <alignment horizontal="center" vertical="center" wrapText="1"/>
      <protection locked="0"/>
    </xf>
    <xf numFmtId="0" fontId="5" fillId="2" borderId="23" xfId="1" applyNumberFormat="1" applyFont="1" applyFill="1" applyBorder="1" applyAlignment="1" applyProtection="1">
      <alignment horizontal="center" vertical="center" wrapText="1"/>
      <protection locked="0"/>
    </xf>
    <xf numFmtId="0" fontId="5" fillId="2" borderId="12" xfId="1" applyNumberFormat="1" applyFont="1" applyFill="1" applyBorder="1" applyAlignment="1" applyProtection="1">
      <alignment horizontal="center" vertical="center" wrapText="1"/>
      <protection locked="0"/>
    </xf>
    <xf numFmtId="0" fontId="5" fillId="2" borderId="20" xfId="1" applyNumberFormat="1" applyFont="1" applyFill="1" applyBorder="1" applyAlignment="1" applyProtection="1">
      <alignment horizontal="center" vertical="center" wrapText="1"/>
      <protection locked="0"/>
    </xf>
    <xf numFmtId="0" fontId="5" fillId="2" borderId="23" xfId="2" applyFont="1" applyFill="1" applyBorder="1" applyAlignment="1" applyProtection="1">
      <alignment horizontal="center" vertical="center"/>
      <protection locked="0"/>
    </xf>
    <xf numFmtId="0" fontId="5" fillId="2" borderId="12" xfId="2" applyFont="1" applyFill="1" applyBorder="1" applyAlignment="1" applyProtection="1">
      <alignment horizontal="center" vertical="center"/>
      <protection locked="0"/>
    </xf>
    <xf numFmtId="0" fontId="5" fillId="2" borderId="20" xfId="2" applyFont="1" applyFill="1" applyBorder="1" applyAlignment="1" applyProtection="1">
      <alignment horizontal="center" vertical="center"/>
      <protection locked="0"/>
    </xf>
    <xf numFmtId="0" fontId="5" fillId="5" borderId="3" xfId="2" applyFont="1" applyFill="1" applyBorder="1" applyAlignment="1">
      <alignment horizontal="center" vertical="center" wrapText="1"/>
    </xf>
    <xf numFmtId="1" fontId="4" fillId="0" borderId="23" xfId="2" applyNumberFormat="1" applyFont="1" applyBorder="1" applyAlignment="1" applyProtection="1">
      <alignment horizontal="center" vertical="center" wrapText="1"/>
      <protection locked="0"/>
    </xf>
    <xf numFmtId="1" fontId="4" fillId="0" borderId="12" xfId="2" applyNumberFormat="1" applyFont="1" applyBorder="1" applyAlignment="1" applyProtection="1">
      <alignment horizontal="center" vertical="center" wrapText="1"/>
      <protection locked="0"/>
    </xf>
    <xf numFmtId="1" fontId="4" fillId="0" borderId="20" xfId="2" applyNumberFormat="1" applyFont="1" applyBorder="1" applyAlignment="1" applyProtection="1">
      <alignment horizontal="center" vertical="center" wrapText="1"/>
      <protection locked="0"/>
    </xf>
    <xf numFmtId="0" fontId="5" fillId="6" borderId="32" xfId="2" applyFont="1" applyFill="1" applyBorder="1" applyAlignment="1" applyProtection="1">
      <alignment horizontal="center" vertical="center"/>
      <protection locked="0"/>
    </xf>
    <xf numFmtId="0" fontId="5" fillId="6" borderId="4" xfId="2" applyFont="1" applyFill="1" applyBorder="1" applyAlignment="1" applyProtection="1">
      <alignment horizontal="center" vertical="center"/>
      <protection locked="0"/>
    </xf>
    <xf numFmtId="0" fontId="5" fillId="2" borderId="31" xfId="2" applyFont="1" applyFill="1" applyBorder="1" applyAlignment="1" applyProtection="1">
      <alignment horizontal="center" vertical="center"/>
      <protection locked="0"/>
    </xf>
    <xf numFmtId="0" fontId="5" fillId="2" borderId="3" xfId="2" applyFont="1" applyFill="1" applyBorder="1" applyAlignment="1" applyProtection="1">
      <alignment horizontal="center" vertical="center"/>
      <protection locked="0"/>
    </xf>
    <xf numFmtId="0" fontId="5" fillId="2" borderId="31" xfId="2" applyFont="1" applyFill="1" applyBorder="1" applyAlignment="1" applyProtection="1">
      <alignment horizontal="center" vertical="center" wrapText="1"/>
      <protection locked="0"/>
    </xf>
    <xf numFmtId="0" fontId="5" fillId="2" borderId="31" xfId="1" applyNumberFormat="1" applyFont="1" applyFill="1" applyBorder="1" applyAlignment="1" applyProtection="1">
      <alignment horizontal="center" vertical="center" wrapText="1"/>
      <protection locked="0"/>
    </xf>
    <xf numFmtId="0" fontId="5" fillId="2" borderId="3" xfId="1" applyNumberFormat="1" applyFont="1" applyFill="1" applyBorder="1" applyAlignment="1" applyProtection="1">
      <alignment horizontal="center" vertical="center" wrapText="1"/>
      <protection locked="0"/>
    </xf>
    <xf numFmtId="0" fontId="4" fillId="2" borderId="31" xfId="2" applyFont="1" applyFill="1" applyBorder="1" applyAlignment="1" applyProtection="1">
      <alignment horizontal="center" vertical="center" wrapText="1"/>
      <protection locked="0"/>
    </xf>
    <xf numFmtId="0" fontId="4" fillId="2" borderId="3" xfId="2" applyFont="1" applyFill="1" applyBorder="1" applyAlignment="1" applyProtection="1">
      <alignment horizontal="center" vertical="center" wrapText="1"/>
      <protection locked="0"/>
    </xf>
    <xf numFmtId="0" fontId="4" fillId="2" borderId="2" xfId="2" applyFont="1" applyFill="1" applyBorder="1" applyAlignment="1" applyProtection="1">
      <alignment horizontal="center" vertical="center" wrapText="1"/>
      <protection locked="0"/>
    </xf>
    <xf numFmtId="0" fontId="5" fillId="5" borderId="31" xfId="2" applyFont="1" applyFill="1" applyBorder="1" applyAlignment="1">
      <alignment horizontal="center" vertical="center" wrapText="1"/>
    </xf>
    <xf numFmtId="0" fontId="4" fillId="0" borderId="31" xfId="2" applyFont="1" applyBorder="1" applyAlignment="1" applyProtection="1">
      <alignment horizontal="center" vertical="center" wrapText="1"/>
      <protection locked="0"/>
    </xf>
    <xf numFmtId="0" fontId="4" fillId="0" borderId="3" xfId="2" applyFont="1" applyBorder="1" applyAlignment="1" applyProtection="1">
      <alignment horizontal="center" vertical="center" wrapText="1"/>
      <protection locked="0"/>
    </xf>
    <xf numFmtId="1" fontId="4" fillId="0" borderId="3" xfId="2" applyNumberFormat="1" applyFont="1" applyBorder="1" applyAlignment="1" applyProtection="1">
      <alignment horizontal="center" vertical="center" wrapText="1"/>
      <protection locked="0"/>
    </xf>
    <xf numFmtId="0" fontId="5" fillId="3" borderId="31" xfId="2" applyFont="1" applyFill="1" applyBorder="1" applyAlignment="1">
      <alignment horizontal="center" vertical="center"/>
    </xf>
    <xf numFmtId="0" fontId="5" fillId="3" borderId="12" xfId="2" applyFont="1" applyFill="1" applyBorder="1" applyAlignment="1">
      <alignment horizontal="center" vertical="center"/>
    </xf>
    <xf numFmtId="0" fontId="5" fillId="3" borderId="3" xfId="2" applyFont="1" applyFill="1" applyBorder="1" applyAlignment="1">
      <alignment horizontal="center" vertical="center"/>
    </xf>
    <xf numFmtId="0" fontId="5" fillId="3" borderId="31" xfId="2" applyFont="1" applyFill="1" applyBorder="1" applyAlignment="1">
      <alignment horizontal="center" vertical="center" wrapText="1"/>
    </xf>
    <xf numFmtId="0" fontId="5" fillId="3" borderId="12" xfId="2" applyFont="1" applyFill="1" applyBorder="1" applyAlignment="1">
      <alignment horizontal="center" vertical="center" wrapText="1"/>
    </xf>
    <xf numFmtId="0" fontId="5" fillId="3" borderId="3" xfId="2" applyFont="1" applyFill="1" applyBorder="1" applyAlignment="1">
      <alignment horizontal="center" vertical="center" wrapText="1"/>
    </xf>
    <xf numFmtId="1" fontId="6" fillId="3" borderId="3" xfId="2" applyNumberFormat="1" applyFont="1" applyFill="1" applyBorder="1" applyAlignment="1">
      <alignment horizontal="center" vertical="center" wrapText="1"/>
    </xf>
    <xf numFmtId="1" fontId="6" fillId="3" borderId="2" xfId="2" applyNumberFormat="1" applyFont="1" applyFill="1" applyBorder="1" applyAlignment="1">
      <alignment horizontal="center" vertical="center" wrapText="1"/>
    </xf>
    <xf numFmtId="0" fontId="5" fillId="0" borderId="2" xfId="2" applyFont="1" applyBorder="1" applyAlignment="1">
      <alignment horizontal="center" vertical="center"/>
    </xf>
    <xf numFmtId="0" fontId="5" fillId="0" borderId="8" xfId="2" applyFont="1" applyBorder="1" applyAlignment="1">
      <alignment horizontal="center" vertical="center" wrapText="1"/>
    </xf>
    <xf numFmtId="0" fontId="4" fillId="5" borderId="26" xfId="2" applyFont="1" applyFill="1" applyBorder="1" applyAlignment="1" applyProtection="1">
      <alignment horizontal="center" vertical="top" wrapText="1"/>
      <protection locked="0"/>
    </xf>
    <xf numFmtId="0" fontId="4" fillId="5" borderId="16" xfId="2" applyFont="1" applyFill="1" applyBorder="1" applyAlignment="1" applyProtection="1">
      <alignment horizontal="center" vertical="top" wrapText="1"/>
      <protection locked="0"/>
    </xf>
    <xf numFmtId="0" fontId="4" fillId="5" borderId="7" xfId="2" applyFont="1" applyFill="1" applyBorder="1" applyAlignment="1" applyProtection="1">
      <alignment horizontal="center" vertical="top" wrapText="1"/>
      <protection locked="0"/>
    </xf>
    <xf numFmtId="1" fontId="4" fillId="0" borderId="9" xfId="2" applyNumberFormat="1" applyFont="1" applyBorder="1" applyAlignment="1" applyProtection="1">
      <alignment horizontal="center" vertical="center" wrapText="1"/>
      <protection locked="0"/>
    </xf>
    <xf numFmtId="0" fontId="4" fillId="0" borderId="6" xfId="2" applyFont="1" applyBorder="1" applyAlignment="1" applyProtection="1">
      <alignment horizontal="center" vertical="center" wrapText="1"/>
      <protection locked="0"/>
    </xf>
    <xf numFmtId="0" fontId="4" fillId="0" borderId="22" xfId="2" applyFont="1" applyBorder="1" applyAlignment="1" applyProtection="1">
      <alignment horizontal="center" vertical="center"/>
      <protection locked="0"/>
    </xf>
    <xf numFmtId="0" fontId="4" fillId="0" borderId="11" xfId="2" applyFont="1" applyBorder="1" applyAlignment="1" applyProtection="1">
      <alignment horizontal="center" vertical="center"/>
      <protection locked="0"/>
    </xf>
    <xf numFmtId="0" fontId="4" fillId="0" borderId="2" xfId="2" applyFont="1" applyBorder="1" applyAlignment="1" applyProtection="1">
      <alignment horizontal="center" vertical="center"/>
      <protection locked="0"/>
    </xf>
    <xf numFmtId="0" fontId="4" fillId="5" borderId="22" xfId="2" applyFont="1" applyFill="1" applyBorder="1" applyAlignment="1" applyProtection="1">
      <alignment horizontal="center" vertical="center" wrapText="1"/>
      <protection locked="0"/>
    </xf>
    <xf numFmtId="0" fontId="4" fillId="5" borderId="11" xfId="2" applyFont="1" applyFill="1" applyBorder="1" applyAlignment="1" applyProtection="1">
      <alignment horizontal="center" vertical="center" wrapText="1"/>
      <protection locked="0"/>
    </xf>
    <xf numFmtId="0" fontId="4" fillId="5" borderId="2" xfId="2" applyFont="1" applyFill="1" applyBorder="1" applyAlignment="1" applyProtection="1">
      <alignment horizontal="center" vertical="center" wrapText="1"/>
      <protection locked="0"/>
    </xf>
    <xf numFmtId="0" fontId="4" fillId="0" borderId="25" xfId="2" applyFont="1" applyBorder="1" applyAlignment="1" applyProtection="1">
      <alignment horizontal="center" vertical="center" wrapText="1"/>
      <protection locked="0"/>
    </xf>
    <xf numFmtId="0" fontId="4" fillId="0" borderId="10" xfId="2" applyFont="1" applyBorder="1" applyAlignment="1" applyProtection="1">
      <alignment horizontal="center" vertical="center" wrapText="1"/>
      <protection locked="0"/>
    </xf>
    <xf numFmtId="0" fontId="4" fillId="0" borderId="1" xfId="2" applyFont="1" applyBorder="1" applyAlignment="1" applyProtection="1">
      <alignment horizontal="center" vertical="center" wrapText="1"/>
      <protection locked="0"/>
    </xf>
    <xf numFmtId="0" fontId="5" fillId="0" borderId="23" xfId="2" applyFont="1" applyBorder="1" applyAlignment="1">
      <alignment horizontal="center" vertical="center"/>
    </xf>
    <xf numFmtId="0" fontId="5" fillId="0" borderId="12" xfId="2" applyFont="1" applyBorder="1" applyAlignment="1">
      <alignment horizontal="center" vertical="center"/>
    </xf>
    <xf numFmtId="0" fontId="5" fillId="0" borderId="3" xfId="2" applyFont="1" applyBorder="1" applyAlignment="1">
      <alignment horizontal="center" vertical="center"/>
    </xf>
    <xf numFmtId="0" fontId="3" fillId="12" borderId="29" xfId="2" applyFont="1" applyFill="1" applyBorder="1" applyAlignment="1" applyProtection="1">
      <alignment horizontal="center" vertical="center" wrapText="1"/>
      <protection locked="0"/>
    </xf>
    <xf numFmtId="0" fontId="3" fillId="12" borderId="23" xfId="2" applyFont="1" applyFill="1" applyBorder="1" applyAlignment="1" applyProtection="1">
      <alignment horizontal="center" vertical="center" wrapText="1"/>
      <protection locked="0"/>
    </xf>
    <xf numFmtId="0" fontId="3" fillId="12" borderId="28" xfId="2" applyFont="1" applyFill="1" applyBorder="1" applyAlignment="1" applyProtection="1">
      <alignment horizontal="center" vertical="center" wrapText="1"/>
      <protection locked="0"/>
    </xf>
    <xf numFmtId="0" fontId="3" fillId="12" borderId="13" xfId="2" applyFont="1" applyFill="1" applyBorder="1" applyAlignment="1">
      <alignment horizontal="center" vertical="center" wrapText="1"/>
    </xf>
    <xf numFmtId="0" fontId="3" fillId="12" borderId="12" xfId="2" applyFont="1" applyFill="1" applyBorder="1" applyAlignment="1">
      <alignment horizontal="center" vertical="center" wrapText="1"/>
    </xf>
    <xf numFmtId="0" fontId="22" fillId="13" borderId="84" xfId="2" applyFont="1" applyFill="1" applyBorder="1" applyAlignment="1" applyProtection="1">
      <alignment horizontal="center" vertical="center" wrapText="1"/>
      <protection locked="0"/>
    </xf>
    <xf numFmtId="0" fontId="22" fillId="13" borderId="77" xfId="2" applyFont="1" applyFill="1" applyBorder="1" applyAlignment="1" applyProtection="1">
      <alignment horizontal="center" vertical="center" wrapText="1"/>
      <protection locked="0"/>
    </xf>
    <xf numFmtId="0" fontId="22" fillId="13" borderId="47" xfId="2" applyFont="1" applyFill="1" applyBorder="1" applyAlignment="1" applyProtection="1">
      <alignment horizontal="center" vertical="center" wrapText="1"/>
      <protection locked="0"/>
    </xf>
    <xf numFmtId="0" fontId="22" fillId="13" borderId="0" xfId="2" applyFont="1" applyFill="1" applyAlignment="1" applyProtection="1">
      <alignment horizontal="center" vertical="center" wrapText="1"/>
      <protection locked="0"/>
    </xf>
    <xf numFmtId="0" fontId="3" fillId="12" borderId="18" xfId="2" applyFont="1" applyFill="1" applyBorder="1" applyAlignment="1">
      <alignment horizontal="center" vertical="center"/>
    </xf>
    <xf numFmtId="0" fontId="29" fillId="6" borderId="19" xfId="2" applyFont="1" applyFill="1" applyBorder="1" applyAlignment="1" applyProtection="1">
      <alignment horizontal="justify" vertical="center" wrapText="1"/>
      <protection locked="0"/>
    </xf>
    <xf numFmtId="0" fontId="29" fillId="6" borderId="10" xfId="2" applyFont="1" applyFill="1" applyBorder="1" applyAlignment="1" applyProtection="1">
      <alignment horizontal="justify" vertical="center" wrapText="1"/>
      <protection locked="0"/>
    </xf>
    <xf numFmtId="0" fontId="29" fillId="6" borderId="30" xfId="2" applyFont="1" applyFill="1" applyBorder="1" applyAlignment="1" applyProtection="1">
      <alignment horizontal="justify" vertical="center" wrapText="1"/>
      <protection locked="0"/>
    </xf>
    <xf numFmtId="0" fontId="5" fillId="3" borderId="20" xfId="2" applyFont="1" applyFill="1" applyBorder="1" applyAlignment="1">
      <alignment horizontal="center" vertical="center"/>
    </xf>
    <xf numFmtId="0" fontId="5" fillId="3" borderId="20" xfId="2" applyFont="1" applyFill="1" applyBorder="1" applyAlignment="1">
      <alignment horizontal="center" vertical="center" wrapText="1"/>
    </xf>
    <xf numFmtId="0" fontId="4" fillId="0" borderId="22" xfId="2" applyFont="1" applyBorder="1" applyAlignment="1" applyProtection="1">
      <alignment horizontal="center" vertical="center" wrapText="1"/>
      <protection locked="0"/>
    </xf>
    <xf numFmtId="0" fontId="4" fillId="0" borderId="11" xfId="2" applyFont="1" applyBorder="1" applyAlignment="1" applyProtection="1">
      <alignment horizontal="center" vertical="center" wrapText="1"/>
      <protection locked="0"/>
    </xf>
    <xf numFmtId="14" fontId="4" fillId="0" borderId="22" xfId="2" applyNumberFormat="1" applyFont="1" applyBorder="1" applyAlignment="1" applyProtection="1">
      <alignment horizontal="center" vertical="center" wrapText="1"/>
      <protection locked="0"/>
    </xf>
    <xf numFmtId="14" fontId="4" fillId="0" borderId="11" xfId="2" applyNumberFormat="1" applyFont="1" applyBorder="1" applyAlignment="1" applyProtection="1">
      <alignment horizontal="center" vertical="center" wrapText="1"/>
      <protection locked="0"/>
    </xf>
    <xf numFmtId="0" fontId="4" fillId="0" borderId="21" xfId="2" applyFont="1" applyBorder="1" applyAlignment="1" applyProtection="1">
      <alignment horizontal="center" vertical="center" wrapText="1"/>
      <protection locked="0"/>
    </xf>
    <xf numFmtId="0" fontId="4" fillId="0" borderId="14" xfId="2" applyFont="1" applyBorder="1" applyAlignment="1" applyProtection="1">
      <alignment horizontal="center" vertical="center" wrapText="1"/>
      <protection locked="0"/>
    </xf>
    <xf numFmtId="0" fontId="4" fillId="0" borderId="5" xfId="2" applyFont="1" applyBorder="1" applyAlignment="1" applyProtection="1">
      <alignment horizontal="center" vertical="center" wrapText="1"/>
      <protection locked="0"/>
    </xf>
    <xf numFmtId="0" fontId="3" fillId="12" borderId="12" xfId="2" applyFont="1" applyFill="1" applyBorder="1" applyAlignment="1">
      <alignment horizontal="center" vertical="center"/>
    </xf>
    <xf numFmtId="0" fontId="3" fillId="0" borderId="12" xfId="2" applyFont="1" applyBorder="1" applyAlignment="1">
      <alignment horizontal="center" vertical="center" wrapText="1"/>
    </xf>
    <xf numFmtId="0" fontId="4" fillId="0" borderId="2" xfId="2" applyFont="1" applyBorder="1" applyAlignment="1" applyProtection="1">
      <alignment horizontal="center" vertical="center" wrapText="1"/>
      <protection locked="0"/>
    </xf>
    <xf numFmtId="0" fontId="5" fillId="2" borderId="23"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center" wrapText="1"/>
      <protection locked="0"/>
    </xf>
    <xf numFmtId="0" fontId="5" fillId="3" borderId="23"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23"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15" fillId="9" borderId="59" xfId="2" applyFont="1" applyFill="1" applyBorder="1" applyAlignment="1">
      <alignment horizontal="center" vertical="center" wrapText="1"/>
    </xf>
    <xf numFmtId="0" fontId="14" fillId="0" borderId="50" xfId="2" applyFont="1" applyBorder="1" applyAlignment="1"/>
    <xf numFmtId="0" fontId="14" fillId="0" borderId="38" xfId="2" applyFont="1" applyBorder="1" applyAlignment="1"/>
    <xf numFmtId="1" fontId="15" fillId="11" borderId="59" xfId="2" applyNumberFormat="1" applyFont="1" applyFill="1" applyBorder="1" applyAlignment="1">
      <alignment horizontal="center" vertical="center" wrapText="1"/>
    </xf>
    <xf numFmtId="0" fontId="5" fillId="3" borderId="23" xfId="2" applyFont="1" applyFill="1" applyBorder="1" applyAlignment="1">
      <alignment horizontal="center" vertical="center" wrapText="1"/>
    </xf>
    <xf numFmtId="0" fontId="5" fillId="3" borderId="23" xfId="2" applyFont="1" applyFill="1" applyBorder="1" applyAlignment="1">
      <alignment horizontal="center" vertical="center"/>
    </xf>
    <xf numFmtId="1" fontId="15" fillId="11" borderId="60" xfId="2" applyNumberFormat="1" applyFont="1" applyFill="1" applyBorder="1" applyAlignment="1">
      <alignment horizontal="center" vertical="center" wrapText="1"/>
    </xf>
    <xf numFmtId="0" fontId="14" fillId="0" borderId="51" xfId="2" applyFont="1" applyBorder="1" applyAlignment="1"/>
    <xf numFmtId="0" fontId="14" fillId="0" borderId="39" xfId="2" applyFont="1" applyBorder="1" applyAlignment="1"/>
    <xf numFmtId="0" fontId="3" fillId="0" borderId="20" xfId="2" applyFont="1" applyBorder="1" applyAlignment="1">
      <alignment horizontal="center" vertical="center" wrapText="1"/>
    </xf>
    <xf numFmtId="0" fontId="29" fillId="0" borderId="20" xfId="2" applyFont="1" applyBorder="1" applyAlignment="1" applyProtection="1">
      <alignment horizontal="justify" vertical="center" wrapText="1"/>
      <protection locked="0"/>
    </xf>
    <xf numFmtId="0" fontId="29" fillId="0" borderId="11" xfId="2" applyFont="1" applyBorder="1" applyAlignment="1" applyProtection="1">
      <alignment horizontal="justify" vertical="center" wrapText="1"/>
      <protection locked="0"/>
    </xf>
    <xf numFmtId="14" fontId="4" fillId="0" borderId="2" xfId="2" applyNumberFormat="1" applyFont="1" applyBorder="1" applyAlignment="1" applyProtection="1">
      <alignment horizontal="center" vertical="center" wrapText="1"/>
      <protection locked="0"/>
    </xf>
    <xf numFmtId="0" fontId="3" fillId="0" borderId="13" xfId="2" applyFont="1" applyBorder="1" applyAlignment="1">
      <alignment horizontal="center" vertical="center" wrapText="1"/>
    </xf>
    <xf numFmtId="0" fontId="3" fillId="0" borderId="68" xfId="2" applyFont="1" applyBorder="1" applyAlignment="1">
      <alignment horizontal="center" vertical="center" wrapText="1"/>
    </xf>
    <xf numFmtId="14" fontId="4" fillId="0" borderId="21" xfId="2" applyNumberFormat="1" applyFont="1" applyBorder="1" applyAlignment="1" applyProtection="1">
      <alignment horizontal="center" vertical="center" wrapText="1"/>
      <protection locked="0"/>
    </xf>
    <xf numFmtId="14" fontId="4" fillId="0" borderId="14" xfId="2" applyNumberFormat="1" applyFont="1" applyBorder="1" applyAlignment="1" applyProtection="1">
      <alignment horizontal="center" vertical="center" wrapText="1"/>
      <protection locked="0"/>
    </xf>
    <xf numFmtId="0" fontId="32" fillId="6" borderId="20" xfId="2" applyFont="1" applyFill="1" applyBorder="1" applyAlignment="1" applyProtection="1">
      <alignment horizontal="justify" vertical="center" wrapText="1"/>
      <protection locked="0"/>
    </xf>
    <xf numFmtId="0" fontId="32" fillId="6" borderId="11" xfId="2" applyFont="1" applyFill="1" applyBorder="1" applyAlignment="1" applyProtection="1">
      <alignment horizontal="justify" vertical="center" wrapText="1"/>
      <protection locked="0"/>
    </xf>
    <xf numFmtId="0" fontId="32" fillId="6" borderId="31" xfId="2" applyFont="1" applyFill="1" applyBorder="1" applyAlignment="1" applyProtection="1">
      <alignment horizontal="justify" vertical="center" wrapText="1"/>
      <protection locked="0"/>
    </xf>
    <xf numFmtId="0" fontId="3" fillId="12" borderId="13" xfId="2" applyFont="1" applyFill="1" applyBorder="1" applyAlignment="1">
      <alignment horizontal="center" vertical="center" textRotation="90" wrapText="1"/>
    </xf>
    <xf numFmtId="0" fontId="3" fillId="12" borderId="12" xfId="2" applyFont="1" applyFill="1" applyBorder="1" applyAlignment="1">
      <alignment horizontal="center" vertical="center" textRotation="90" wrapText="1"/>
    </xf>
    <xf numFmtId="0" fontId="29" fillId="0" borderId="19" xfId="2" applyFont="1" applyBorder="1" applyAlignment="1" applyProtection="1">
      <alignment horizontal="justify" vertical="center" wrapText="1"/>
      <protection locked="0"/>
    </xf>
    <xf numFmtId="0" fontId="29" fillId="0" borderId="10" xfId="2" applyFont="1" applyBorder="1" applyAlignment="1" applyProtection="1">
      <alignment horizontal="justify" vertical="center" wrapText="1"/>
      <protection locked="0"/>
    </xf>
    <xf numFmtId="0" fontId="29" fillId="0" borderId="30" xfId="2" applyFont="1" applyBorder="1" applyAlignment="1" applyProtection="1">
      <alignment horizontal="justify" vertical="center" wrapText="1"/>
      <protection locked="0"/>
    </xf>
    <xf numFmtId="0" fontId="3" fillId="0" borderId="32" xfId="2" applyFont="1" applyBorder="1" applyAlignment="1">
      <alignment horizontal="center" vertical="center" wrapText="1"/>
    </xf>
    <xf numFmtId="0" fontId="3" fillId="0" borderId="31" xfId="2" applyFont="1" applyBorder="1" applyAlignment="1">
      <alignment horizontal="center" vertical="center" wrapText="1"/>
    </xf>
    <xf numFmtId="0" fontId="29" fillId="6" borderId="11" xfId="2" applyFont="1" applyFill="1" applyBorder="1" applyAlignment="1" applyProtection="1">
      <alignment horizontal="justify" vertical="center" wrapText="1"/>
      <protection locked="0"/>
    </xf>
    <xf numFmtId="0" fontId="29" fillId="6" borderId="31" xfId="2" applyFont="1" applyFill="1" applyBorder="1" applyAlignment="1" applyProtection="1">
      <alignment horizontal="justify" vertical="center" wrapText="1"/>
      <protection locked="0"/>
    </xf>
    <xf numFmtId="0" fontId="15" fillId="10" borderId="56" xfId="2" applyFont="1" applyFill="1" applyBorder="1" applyAlignment="1">
      <alignment horizontal="center" vertical="center"/>
    </xf>
    <xf numFmtId="0" fontId="15" fillId="10" borderId="47" xfId="2" applyFont="1" applyFill="1" applyBorder="1" applyAlignment="1">
      <alignment horizontal="center" vertical="center"/>
    </xf>
    <xf numFmtId="0" fontId="15" fillId="10" borderId="35" xfId="2" applyFont="1" applyFill="1" applyBorder="1" applyAlignment="1">
      <alignment horizontal="center" vertical="center"/>
    </xf>
    <xf numFmtId="0" fontId="15" fillId="9" borderId="29" xfId="2" applyFont="1" applyFill="1" applyBorder="1" applyAlignment="1">
      <alignment horizontal="center" vertical="center"/>
    </xf>
    <xf numFmtId="0" fontId="15" fillId="9" borderId="13" xfId="2" applyFont="1" applyFill="1" applyBorder="1" applyAlignment="1">
      <alignment horizontal="center" vertical="center"/>
    </xf>
    <xf numFmtId="0" fontId="15" fillId="9" borderId="4" xfId="2" applyFont="1" applyFill="1" applyBorder="1" applyAlignment="1">
      <alignment horizontal="center" vertical="center"/>
    </xf>
    <xf numFmtId="0" fontId="15" fillId="9" borderId="23" xfId="2" applyFont="1" applyFill="1" applyBorder="1" applyAlignment="1">
      <alignment horizontal="center" vertical="center" wrapText="1"/>
    </xf>
    <xf numFmtId="0" fontId="15" fillId="9" borderId="12" xfId="2" applyFont="1" applyFill="1" applyBorder="1" applyAlignment="1">
      <alignment horizontal="center" vertical="center" wrapText="1"/>
    </xf>
    <xf numFmtId="0" fontId="15" fillId="9" borderId="3" xfId="2" applyFont="1" applyFill="1" applyBorder="1" applyAlignment="1">
      <alignment horizontal="center" vertical="center" wrapText="1"/>
    </xf>
    <xf numFmtId="0" fontId="15" fillId="8" borderId="65" xfId="2" applyFont="1" applyFill="1" applyBorder="1" applyAlignment="1">
      <alignment horizontal="center" vertical="center" wrapText="1"/>
    </xf>
    <xf numFmtId="0" fontId="14" fillId="0" borderId="44" xfId="2" applyFont="1" applyBorder="1" applyAlignment="1"/>
    <xf numFmtId="0" fontId="3" fillId="0" borderId="3" xfId="2" applyFont="1" applyBorder="1" applyAlignment="1">
      <alignment horizontal="center" vertical="center" wrapText="1"/>
    </xf>
    <xf numFmtId="0" fontId="3" fillId="0" borderId="4" xfId="2" applyFont="1" applyBorder="1" applyAlignment="1">
      <alignment horizontal="center" vertical="center" wrapText="1"/>
    </xf>
    <xf numFmtId="0" fontId="29" fillId="0" borderId="1" xfId="2" applyFont="1" applyBorder="1" applyAlignment="1" applyProtection="1">
      <alignment horizontal="justify" vertical="center" wrapText="1"/>
      <protection locked="0"/>
    </xf>
    <xf numFmtId="0" fontId="29" fillId="0" borderId="2" xfId="2" applyFont="1" applyBorder="1" applyAlignment="1" applyProtection="1">
      <alignment horizontal="justify" vertical="center" wrapText="1"/>
      <protection locked="0"/>
    </xf>
    <xf numFmtId="0" fontId="7" fillId="9" borderId="65" xfId="2" applyFont="1" applyFill="1" applyBorder="1" applyAlignment="1">
      <alignment horizontal="center" vertical="center" wrapText="1"/>
    </xf>
    <xf numFmtId="0" fontId="29" fillId="0" borderId="31" xfId="2" applyFont="1" applyBorder="1" applyAlignment="1" applyProtection="1">
      <alignment horizontal="justify" vertical="center" wrapText="1"/>
      <protection locked="0"/>
    </xf>
    <xf numFmtId="0" fontId="29" fillId="0" borderId="20" xfId="2" applyFont="1" applyBorder="1" applyAlignment="1" applyProtection="1">
      <alignment horizontal="left" vertical="center" wrapText="1"/>
      <protection locked="0"/>
    </xf>
    <xf numFmtId="0" fontId="29" fillId="0" borderId="11" xfId="2" applyFont="1" applyBorder="1" applyAlignment="1" applyProtection="1">
      <alignment horizontal="left" vertical="center" wrapText="1"/>
      <protection locked="0"/>
    </xf>
    <xf numFmtId="0" fontId="29" fillId="0" borderId="31" xfId="2" applyFont="1" applyBorder="1" applyAlignment="1" applyProtection="1">
      <alignment horizontal="left" vertical="center" wrapText="1"/>
      <protection locked="0"/>
    </xf>
    <xf numFmtId="0" fontId="7" fillId="0" borderId="65" xfId="2" applyFont="1" applyBorder="1" applyAlignment="1">
      <alignment horizontal="center" vertical="center" wrapText="1"/>
    </xf>
    <xf numFmtId="1" fontId="7" fillId="0" borderId="65" xfId="2" applyNumberFormat="1" applyFont="1" applyBorder="1" applyAlignment="1">
      <alignment horizontal="center" vertical="center" wrapText="1"/>
    </xf>
    <xf numFmtId="1" fontId="6" fillId="3" borderId="23" xfId="0" applyNumberFormat="1" applyFont="1" applyFill="1" applyBorder="1" applyAlignment="1">
      <alignment horizontal="center" vertical="center" wrapText="1"/>
    </xf>
    <xf numFmtId="1" fontId="6" fillId="3" borderId="12" xfId="0" applyNumberFormat="1" applyFont="1" applyFill="1" applyBorder="1" applyAlignment="1">
      <alignment horizontal="center" vertical="center" wrapText="1"/>
    </xf>
    <xf numFmtId="1" fontId="6" fillId="3" borderId="3" xfId="0" applyNumberFormat="1" applyFont="1" applyFill="1" applyBorder="1" applyAlignment="1">
      <alignment horizontal="center" vertical="center" wrapText="1"/>
    </xf>
    <xf numFmtId="0" fontId="4" fillId="0" borderId="23"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1" fontId="9" fillId="0" borderId="30" xfId="2" applyNumberFormat="1" applyFont="1" applyBorder="1" applyAlignment="1" applyProtection="1">
      <alignment horizontal="center" vertical="center" wrapText="1"/>
      <protection locked="0"/>
    </xf>
    <xf numFmtId="1" fontId="9" fillId="0" borderId="18" xfId="2" applyNumberFormat="1" applyFont="1" applyBorder="1" applyAlignment="1" applyProtection="1">
      <alignment horizontal="center" vertical="center" wrapText="1"/>
      <protection locked="0"/>
    </xf>
    <xf numFmtId="1" fontId="9" fillId="0" borderId="9" xfId="2" applyNumberFormat="1" applyFont="1" applyBorder="1" applyAlignment="1" applyProtection="1">
      <alignment horizontal="center" vertical="center" wrapText="1"/>
      <protection locked="0"/>
    </xf>
    <xf numFmtId="0" fontId="9" fillId="0" borderId="34" xfId="2" applyFont="1" applyBorder="1" applyAlignment="1" applyProtection="1">
      <alignment horizontal="center" vertical="center" wrapText="1"/>
      <protection locked="0"/>
    </xf>
    <xf numFmtId="0" fontId="9" fillId="0" borderId="15" xfId="2" applyFont="1" applyBorder="1" applyAlignment="1" applyProtection="1">
      <alignment horizontal="center" vertical="center" wrapText="1"/>
      <protection locked="0"/>
    </xf>
    <xf numFmtId="0" fontId="9" fillId="0" borderId="6" xfId="2" applyFont="1" applyBorder="1" applyAlignment="1" applyProtection="1">
      <alignment horizontal="center" vertical="center" wrapText="1"/>
      <protection locked="0"/>
    </xf>
    <xf numFmtId="0" fontId="7" fillId="9" borderId="67" xfId="2" applyFont="1" applyFill="1" applyBorder="1" applyAlignment="1">
      <alignment horizontal="center" vertical="center" wrapText="1"/>
    </xf>
    <xf numFmtId="0" fontId="14" fillId="0" borderId="46" xfId="2" applyFont="1" applyBorder="1" applyAlignment="1"/>
    <xf numFmtId="0" fontId="15" fillId="11" borderId="59" xfId="2" applyFont="1" applyFill="1" applyBorder="1" applyAlignment="1">
      <alignment horizontal="center" vertical="center"/>
    </xf>
    <xf numFmtId="0" fontId="15" fillId="11" borderId="59" xfId="2" applyFont="1" applyFill="1" applyBorder="1" applyAlignment="1">
      <alignment horizontal="center" vertical="center" wrapText="1"/>
    </xf>
    <xf numFmtId="0" fontId="7" fillId="9" borderId="23" xfId="2" applyFont="1" applyFill="1" applyBorder="1" applyAlignment="1">
      <alignment horizontal="center" vertical="center" wrapText="1"/>
    </xf>
    <xf numFmtId="0" fontId="7" fillId="9" borderId="12" xfId="2" applyFont="1" applyFill="1" applyBorder="1" applyAlignment="1">
      <alignment horizontal="center" vertical="center" wrapText="1"/>
    </xf>
    <xf numFmtId="0" fontId="7" fillId="9" borderId="3" xfId="2" applyFont="1" applyFill="1" applyBorder="1" applyAlignment="1">
      <alignment horizontal="center" vertical="center" wrapText="1"/>
    </xf>
    <xf numFmtId="1" fontId="15" fillId="11" borderId="65" xfId="2" applyNumberFormat="1" applyFont="1" applyFill="1" applyBorder="1" applyAlignment="1">
      <alignment horizontal="center" vertical="center" wrapText="1"/>
    </xf>
    <xf numFmtId="0" fontId="15" fillId="0" borderId="65" xfId="2" applyFont="1" applyBorder="1" applyAlignment="1">
      <alignment horizontal="center" vertical="center"/>
    </xf>
    <xf numFmtId="0" fontId="15" fillId="0" borderId="64" xfId="2" applyFont="1" applyBorder="1" applyAlignment="1">
      <alignment horizontal="center" vertical="center" wrapText="1"/>
    </xf>
    <xf numFmtId="0" fontId="14" fillId="0" borderId="54" xfId="2" applyFont="1" applyBorder="1" applyAlignment="1"/>
    <xf numFmtId="0" fontId="14" fillId="0" borderId="43" xfId="2" applyFont="1" applyBorder="1" applyAlignment="1"/>
    <xf numFmtId="1" fontId="7" fillId="0" borderId="64" xfId="2" applyNumberFormat="1" applyFont="1" applyBorder="1" applyAlignment="1">
      <alignment horizontal="center" vertical="center" wrapText="1"/>
    </xf>
    <xf numFmtId="0" fontId="7" fillId="0" borderId="66" xfId="2" applyFont="1" applyBorder="1" applyAlignment="1">
      <alignment horizontal="center" vertical="center" wrapText="1"/>
    </xf>
    <xf numFmtId="0" fontId="14" fillId="0" borderId="55" xfId="2" applyFont="1" applyBorder="1" applyAlignment="1"/>
    <xf numFmtId="0" fontId="14" fillId="0" borderId="45" xfId="2" applyFont="1" applyBorder="1" applyAlignment="1"/>
    <xf numFmtId="0" fontId="4" fillId="2" borderId="23"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9" fillId="0" borderId="31" xfId="2" applyFont="1" applyBorder="1" applyAlignment="1" applyProtection="1">
      <alignment horizontal="center" vertical="center" wrapText="1"/>
      <protection locked="0"/>
    </xf>
    <xf numFmtId="0" fontId="9" fillId="0" borderId="12" xfId="2" applyFont="1" applyBorder="1" applyAlignment="1" applyProtection="1">
      <alignment horizontal="center" vertical="center" wrapText="1"/>
      <protection locked="0"/>
    </xf>
    <xf numFmtId="0" fontId="9" fillId="0" borderId="3" xfId="2" applyFont="1" applyBorder="1" applyAlignment="1" applyProtection="1">
      <alignment horizontal="center" vertical="center" wrapText="1"/>
      <protection locked="0"/>
    </xf>
    <xf numFmtId="1" fontId="9" fillId="0" borderId="31" xfId="2" applyNumberFormat="1" applyFont="1" applyBorder="1" applyAlignment="1" applyProtection="1">
      <alignment horizontal="center" vertical="center" wrapText="1"/>
      <protection locked="0"/>
    </xf>
    <xf numFmtId="1" fontId="9" fillId="0" borderId="12" xfId="2" applyNumberFormat="1" applyFont="1" applyBorder="1" applyAlignment="1" applyProtection="1">
      <alignment horizontal="center" vertical="center" wrapText="1"/>
      <protection locked="0"/>
    </xf>
    <xf numFmtId="1" fontId="9" fillId="0" borderId="3" xfId="2" applyNumberFormat="1" applyFont="1" applyBorder="1" applyAlignment="1" applyProtection="1">
      <alignment horizontal="center" vertical="center" wrapText="1"/>
      <protection locked="0"/>
    </xf>
    <xf numFmtId="0" fontId="5" fillId="0" borderId="23" xfId="0" applyFont="1" applyBorder="1" applyAlignment="1">
      <alignment horizontal="center" vertical="center"/>
    </xf>
    <xf numFmtId="0" fontId="5" fillId="0" borderId="12" xfId="0" applyFont="1" applyBorder="1" applyAlignment="1">
      <alignment horizontal="center" vertical="center"/>
    </xf>
    <xf numFmtId="0" fontId="5" fillId="0" borderId="3" xfId="0" applyFont="1" applyBorder="1" applyAlignment="1">
      <alignment horizontal="center" vertical="center"/>
    </xf>
    <xf numFmtId="0" fontId="5" fillId="0" borderId="2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 xfId="0" applyFont="1" applyBorder="1" applyAlignment="1">
      <alignment horizontal="center" vertical="center" wrapText="1"/>
    </xf>
    <xf numFmtId="1" fontId="4" fillId="0" borderId="23" xfId="0" applyNumberFormat="1" applyFont="1" applyBorder="1" applyAlignment="1" applyProtection="1">
      <alignment horizontal="center" vertical="center" wrapText="1"/>
      <protection locked="0"/>
    </xf>
    <xf numFmtId="1" fontId="4" fillId="0" borderId="12" xfId="0" applyNumberFormat="1" applyFont="1" applyBorder="1" applyAlignment="1" applyProtection="1">
      <alignment horizontal="center" vertical="center" wrapText="1"/>
      <protection locked="0"/>
    </xf>
    <xf numFmtId="1" fontId="4" fillId="0" borderId="3" xfId="0" applyNumberFormat="1" applyFont="1" applyBorder="1" applyAlignment="1" applyProtection="1">
      <alignment horizontal="center" vertical="center" wrapText="1"/>
      <protection locked="0"/>
    </xf>
    <xf numFmtId="0" fontId="5" fillId="0" borderId="31" xfId="2" applyFont="1" applyBorder="1" applyAlignment="1">
      <alignment horizontal="center" vertical="center"/>
    </xf>
    <xf numFmtId="0" fontId="5" fillId="0" borderId="33" xfId="2" applyFont="1" applyBorder="1" applyAlignment="1">
      <alignment horizontal="center" vertical="center" wrapText="1"/>
    </xf>
    <xf numFmtId="0" fontId="5" fillId="6" borderId="29" xfId="0" applyFont="1" applyFill="1" applyBorder="1" applyAlignment="1" applyProtection="1">
      <alignment horizontal="center" vertical="center"/>
      <protection locked="0"/>
    </xf>
    <xf numFmtId="0" fontId="5" fillId="6" borderId="13" xfId="0" applyFont="1" applyFill="1" applyBorder="1" applyAlignment="1" applyProtection="1">
      <alignment horizontal="center" vertical="center"/>
      <protection locked="0"/>
    </xf>
    <xf numFmtId="0" fontId="5" fillId="6" borderId="4" xfId="0" applyFont="1" applyFill="1" applyBorder="1" applyAlignment="1" applyProtection="1">
      <alignment horizontal="center" vertical="center"/>
      <protection locked="0"/>
    </xf>
    <xf numFmtId="0" fontId="5" fillId="2" borderId="23" xfId="0" applyFont="1" applyFill="1" applyBorder="1" applyAlignment="1" applyProtection="1">
      <alignment horizontal="center" vertical="center"/>
      <protection locked="0"/>
    </xf>
    <xf numFmtId="0" fontId="5" fillId="2" borderId="12"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23" xfId="4" applyNumberFormat="1" applyFont="1" applyFill="1" applyBorder="1" applyAlignment="1" applyProtection="1">
      <alignment horizontal="center" vertical="center" wrapText="1"/>
      <protection locked="0"/>
    </xf>
    <xf numFmtId="0" fontId="5" fillId="2" borderId="12" xfId="4" applyNumberFormat="1" applyFont="1" applyFill="1" applyBorder="1" applyAlignment="1" applyProtection="1">
      <alignment horizontal="center" vertical="center" wrapText="1"/>
      <protection locked="0"/>
    </xf>
    <xf numFmtId="0" fontId="5" fillId="2" borderId="3" xfId="4" applyNumberFormat="1" applyFont="1" applyFill="1" applyBorder="1" applyAlignment="1" applyProtection="1">
      <alignment horizontal="center" vertical="center" wrapText="1"/>
      <protection locked="0"/>
    </xf>
    <xf numFmtId="0" fontId="29" fillId="0" borderId="19" xfId="2" applyFont="1" applyBorder="1" applyAlignment="1" applyProtection="1">
      <alignment horizontal="left" vertical="center" wrapText="1"/>
      <protection locked="0"/>
    </xf>
    <xf numFmtId="0" fontId="29" fillId="0" borderId="10" xfId="2" applyFont="1" applyBorder="1" applyAlignment="1" applyProtection="1">
      <alignment horizontal="left" vertical="center" wrapText="1"/>
      <protection locked="0"/>
    </xf>
    <xf numFmtId="0" fontId="29" fillId="0" borderId="30" xfId="2" applyFont="1" applyBorder="1" applyAlignment="1" applyProtection="1">
      <alignment horizontal="left" vertical="center" wrapText="1"/>
      <protection locked="0"/>
    </xf>
    <xf numFmtId="0" fontId="5" fillId="5" borderId="23"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3" xfId="0" applyFont="1" applyFill="1" applyBorder="1" applyAlignment="1">
      <alignment horizontal="center" vertical="center" wrapText="1"/>
    </xf>
  </cellXfs>
  <cellStyles count="7">
    <cellStyle name="Millares" xfId="1" builtinId="3"/>
    <cellStyle name="Millares 2" xfId="4" xr:uid="{C46AC38C-EFED-413B-8E5F-B82857DEF2F9}"/>
    <cellStyle name="Normal" xfId="0" builtinId="0"/>
    <cellStyle name="Normal 2" xfId="2" xr:uid="{85FD7AD4-4F04-4288-9E16-FCD89A976F65}"/>
    <cellStyle name="Normal 2 2" xfId="3" xr:uid="{1BA68471-B1CD-4AC8-B693-43C6B222AB6F}"/>
    <cellStyle name="Normal 2 2 2" xfId="5" xr:uid="{0E0FC984-C369-4751-A4D0-EB75464EAA19}"/>
    <cellStyle name="Normal 4" xfId="6" xr:uid="{E85241CC-63C8-49C7-B362-9ACAC6FF509E}"/>
  </cellStyles>
  <dxfs count="110">
    <dxf>
      <font>
        <b/>
        <i val="0"/>
      </font>
      <fill>
        <patternFill>
          <bgColor rgb="FF92D050"/>
        </patternFill>
      </fill>
    </dxf>
    <dxf>
      <font>
        <b/>
        <i val="0"/>
      </font>
      <fill>
        <patternFill>
          <bgColor rgb="FFFFCE33"/>
        </patternFill>
      </fill>
    </dxf>
    <dxf>
      <font>
        <b/>
        <i val="0"/>
      </font>
      <fill>
        <patternFill>
          <bgColor rgb="FFFF9900"/>
        </patternFill>
      </fill>
    </dxf>
    <dxf>
      <font>
        <b/>
        <i val="0"/>
      </font>
      <fill>
        <patternFill>
          <bgColor rgb="FFC00000"/>
        </patternFill>
      </fill>
    </dxf>
    <dxf>
      <font>
        <b/>
        <i val="0"/>
      </font>
      <fill>
        <patternFill>
          <bgColor rgb="FFC00000"/>
        </patternFill>
      </fill>
    </dxf>
    <dxf>
      <font>
        <b/>
        <i val="0"/>
      </font>
      <fill>
        <patternFill>
          <bgColor rgb="FF92D050"/>
        </patternFill>
      </fill>
    </dxf>
    <dxf>
      <font>
        <b/>
        <i val="0"/>
      </font>
      <fill>
        <patternFill>
          <bgColor rgb="FFFF9900"/>
        </patternFill>
      </fill>
    </dxf>
    <dxf>
      <font>
        <b/>
        <i val="0"/>
      </font>
      <fill>
        <patternFill>
          <bgColor rgb="FFFFCE33"/>
        </patternFill>
      </fill>
    </dxf>
    <dxf>
      <font>
        <b/>
        <i val="0"/>
      </font>
      <fill>
        <patternFill>
          <bgColor rgb="FFC00000"/>
        </patternFill>
      </fill>
    </dxf>
    <dxf>
      <font>
        <b/>
        <i val="0"/>
      </font>
      <fill>
        <patternFill>
          <bgColor rgb="FFFF9900"/>
        </patternFill>
      </fill>
    </dxf>
    <dxf>
      <font>
        <b/>
        <i val="0"/>
      </font>
      <fill>
        <patternFill>
          <bgColor rgb="FFFFCE33"/>
        </patternFill>
      </fill>
    </dxf>
    <dxf>
      <font>
        <b/>
        <i val="0"/>
      </font>
      <fill>
        <patternFill>
          <bgColor rgb="FF92D050"/>
        </patternFill>
      </fill>
    </dxf>
    <dxf>
      <font>
        <b/>
        <i val="0"/>
      </font>
      <fill>
        <patternFill>
          <bgColor rgb="FFFF9900"/>
        </patternFill>
      </fill>
    </dxf>
    <dxf>
      <font>
        <b/>
        <i val="0"/>
      </font>
      <fill>
        <patternFill>
          <bgColor rgb="FFC00000"/>
        </patternFill>
      </fill>
    </dxf>
    <dxf>
      <font>
        <b/>
        <i val="0"/>
      </font>
      <fill>
        <patternFill>
          <bgColor rgb="FFFFCE33"/>
        </patternFill>
      </fill>
    </dxf>
    <dxf>
      <font>
        <b/>
        <i val="0"/>
      </font>
      <fill>
        <patternFill>
          <bgColor rgb="FF92D050"/>
        </patternFill>
      </fill>
    </dxf>
    <dxf>
      <font>
        <b/>
      </font>
      <fill>
        <patternFill patternType="solid">
          <fgColor rgb="FF92D050"/>
          <bgColor rgb="FF92D050"/>
        </patternFill>
      </fill>
    </dxf>
    <dxf>
      <font>
        <b/>
      </font>
      <fill>
        <patternFill patternType="solid">
          <fgColor rgb="FFFFCE33"/>
          <bgColor rgb="FFFFCE33"/>
        </patternFill>
      </fill>
    </dxf>
    <dxf>
      <font>
        <b/>
      </font>
      <fill>
        <patternFill patternType="solid">
          <fgColor rgb="FFC00000"/>
          <bgColor rgb="FFC00000"/>
        </patternFill>
      </fill>
    </dxf>
    <dxf>
      <font>
        <b/>
      </font>
      <fill>
        <patternFill patternType="solid">
          <fgColor rgb="FFFF9900"/>
          <bgColor rgb="FFFF9900"/>
        </patternFill>
      </fill>
    </dxf>
    <dxf>
      <font>
        <b/>
        <i val="0"/>
      </font>
      <fill>
        <patternFill>
          <bgColor rgb="FFFFCE33"/>
        </patternFill>
      </fill>
    </dxf>
    <dxf>
      <font>
        <b/>
        <i val="0"/>
      </font>
      <fill>
        <patternFill>
          <bgColor rgb="FF92D050"/>
        </patternFill>
      </fill>
    </dxf>
    <dxf>
      <font>
        <b/>
        <i val="0"/>
      </font>
      <fill>
        <patternFill>
          <bgColor rgb="FFC00000"/>
        </patternFill>
      </fill>
    </dxf>
    <dxf>
      <font>
        <b/>
        <i val="0"/>
      </font>
      <fill>
        <patternFill>
          <bgColor rgb="FFFF9900"/>
        </patternFill>
      </fill>
    </dxf>
    <dxf>
      <font>
        <b/>
        <i val="0"/>
      </font>
      <fill>
        <patternFill>
          <bgColor rgb="FFFF9900"/>
        </patternFill>
      </fill>
    </dxf>
    <dxf>
      <font>
        <b/>
        <i val="0"/>
      </font>
      <fill>
        <patternFill>
          <bgColor rgb="FFC00000"/>
        </patternFill>
      </fill>
    </dxf>
    <dxf>
      <font>
        <b/>
        <i val="0"/>
      </font>
      <fill>
        <patternFill>
          <bgColor rgb="FF92D050"/>
        </patternFill>
      </fill>
    </dxf>
    <dxf>
      <font>
        <b/>
        <i val="0"/>
      </font>
      <fill>
        <patternFill>
          <bgColor rgb="FFFFCE33"/>
        </patternFill>
      </fill>
    </dxf>
    <dxf>
      <font>
        <b/>
        <i val="0"/>
      </font>
      <fill>
        <patternFill>
          <bgColor rgb="FFC00000"/>
        </patternFill>
      </fill>
    </dxf>
    <dxf>
      <font>
        <b/>
        <i val="0"/>
      </font>
      <fill>
        <patternFill>
          <bgColor rgb="FFFF99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font>
      <fill>
        <patternFill>
          <bgColor rgb="FFFF9900"/>
        </patternFill>
      </fill>
    </dxf>
    <dxf>
      <font>
        <b/>
        <i val="0"/>
      </font>
      <fill>
        <patternFill>
          <bgColor rgb="FFC00000"/>
        </patternFill>
      </fill>
    </dxf>
    <dxf>
      <font>
        <b/>
        <i val="0"/>
      </font>
      <fill>
        <patternFill>
          <bgColor rgb="FFFFFF00"/>
        </patternFill>
      </fill>
    </dxf>
    <dxf>
      <font>
        <b/>
        <i val="0"/>
      </font>
      <fill>
        <patternFill>
          <bgColor rgb="FFC00000"/>
        </patternFill>
      </fill>
    </dxf>
    <dxf>
      <font>
        <b/>
        <i val="0"/>
      </font>
      <fill>
        <patternFill>
          <bgColor rgb="FFFF9900"/>
        </patternFill>
      </fill>
    </dxf>
    <dxf>
      <font>
        <b/>
        <i val="0"/>
      </font>
      <fill>
        <patternFill>
          <bgColor rgb="FFFFFF00"/>
        </patternFill>
      </fill>
    </dxf>
    <dxf>
      <font>
        <b/>
        <i val="0"/>
      </font>
      <fill>
        <patternFill>
          <bgColor rgb="FF92D050"/>
        </patternFill>
      </fill>
    </dxf>
    <dxf>
      <font>
        <b/>
      </font>
      <fill>
        <patternFill patternType="solid">
          <fgColor rgb="FFC00000"/>
          <bgColor rgb="FFC00000"/>
        </patternFill>
      </fill>
    </dxf>
    <dxf>
      <font>
        <b/>
      </font>
      <fill>
        <patternFill patternType="solid">
          <fgColor rgb="FFFF9900"/>
          <bgColor rgb="FFFF9900"/>
        </patternFill>
      </fill>
    </dxf>
    <dxf>
      <font>
        <b/>
      </font>
      <fill>
        <patternFill patternType="solid">
          <fgColor rgb="FFFFFF00"/>
          <bgColor rgb="FFFFFF00"/>
        </patternFill>
      </fill>
    </dxf>
    <dxf>
      <font>
        <b/>
      </font>
      <fill>
        <patternFill patternType="solid">
          <fgColor rgb="FF92D050"/>
          <bgColor rgb="FF92D050"/>
        </patternFill>
      </fill>
    </dxf>
    <dxf>
      <font>
        <b/>
        <i val="0"/>
      </font>
      <fill>
        <patternFill>
          <bgColor rgb="FF92D050"/>
        </patternFill>
      </fill>
    </dxf>
    <dxf>
      <font>
        <b/>
        <i val="0"/>
      </font>
      <fill>
        <patternFill>
          <bgColor rgb="FFFFFF00"/>
        </patternFill>
      </fill>
    </dxf>
    <dxf>
      <font>
        <b/>
        <i val="0"/>
      </font>
      <fill>
        <patternFill>
          <bgColor rgb="FFFF9900"/>
        </patternFill>
      </fill>
    </dxf>
    <dxf>
      <font>
        <b/>
        <i val="0"/>
      </font>
      <fill>
        <patternFill>
          <bgColor rgb="FFC00000"/>
        </patternFill>
      </fill>
    </dxf>
    <dxf>
      <font>
        <b/>
        <i val="0"/>
      </font>
      <fill>
        <patternFill>
          <bgColor rgb="FF92D050"/>
        </patternFill>
      </fill>
    </dxf>
    <dxf>
      <font>
        <b/>
        <i val="0"/>
      </font>
      <fill>
        <patternFill>
          <bgColor rgb="FFFFFF00"/>
        </patternFill>
      </fill>
    </dxf>
    <dxf>
      <font>
        <b/>
        <i val="0"/>
      </font>
      <fill>
        <patternFill>
          <bgColor rgb="FFC00000"/>
        </patternFill>
      </fill>
    </dxf>
    <dxf>
      <font>
        <b/>
        <i val="0"/>
      </font>
      <fill>
        <patternFill>
          <bgColor rgb="FFFF9900"/>
        </patternFill>
      </fill>
    </dxf>
    <dxf>
      <font>
        <b/>
        <i val="0"/>
      </font>
      <fill>
        <patternFill>
          <bgColor rgb="FF92D050"/>
        </patternFill>
      </fill>
    </dxf>
    <dxf>
      <font>
        <b/>
        <i val="0"/>
      </font>
      <fill>
        <patternFill>
          <bgColor rgb="FFC00000"/>
        </patternFill>
      </fill>
    </dxf>
    <dxf>
      <font>
        <b/>
        <i val="0"/>
      </font>
      <fill>
        <patternFill>
          <bgColor rgb="FFFF9900"/>
        </patternFill>
      </fill>
    </dxf>
    <dxf>
      <font>
        <b/>
        <i val="0"/>
      </font>
      <fill>
        <patternFill>
          <bgColor rgb="FFFFFF00"/>
        </patternFill>
      </fill>
    </dxf>
    <dxf>
      <font>
        <b/>
        <i val="0"/>
      </font>
      <fill>
        <patternFill>
          <bgColor rgb="FFC00000"/>
        </patternFill>
      </fill>
    </dxf>
    <dxf>
      <font>
        <b/>
        <i val="0"/>
      </font>
      <fill>
        <patternFill>
          <bgColor rgb="FFFF9900"/>
        </patternFill>
      </fill>
    </dxf>
    <dxf>
      <font>
        <b/>
        <i val="0"/>
      </font>
      <fill>
        <patternFill>
          <bgColor rgb="FFFFFF00"/>
        </patternFill>
      </fill>
    </dxf>
    <dxf>
      <font>
        <b/>
        <i val="0"/>
      </font>
      <fill>
        <patternFill>
          <bgColor rgb="FF92D050"/>
        </patternFill>
      </fill>
    </dxf>
    <dxf>
      <font>
        <b/>
        <i val="0"/>
      </font>
      <fill>
        <patternFill>
          <bgColor rgb="FFC00000"/>
        </patternFill>
      </fill>
    </dxf>
    <dxf>
      <font>
        <b/>
        <i val="0"/>
      </font>
      <fill>
        <patternFill>
          <bgColor rgb="FFFF99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font>
      <fill>
        <patternFill>
          <bgColor rgb="FFFF9900"/>
        </patternFill>
      </fill>
    </dxf>
    <dxf>
      <font>
        <b/>
        <i val="0"/>
      </font>
      <fill>
        <patternFill>
          <bgColor rgb="FFC00000"/>
        </patternFill>
      </fill>
    </dxf>
    <dxf>
      <font>
        <b/>
        <i val="0"/>
      </font>
      <fill>
        <patternFill>
          <bgColor rgb="FFFFFF00"/>
        </patternFill>
      </fill>
    </dxf>
    <dxf>
      <font>
        <b/>
      </font>
      <fill>
        <patternFill patternType="solid">
          <fgColor rgb="FFC00000"/>
          <bgColor rgb="FFC00000"/>
        </patternFill>
      </fill>
    </dxf>
    <dxf>
      <font>
        <b/>
      </font>
      <fill>
        <patternFill patternType="solid">
          <fgColor rgb="FFFF9900"/>
          <bgColor rgb="FFFF9900"/>
        </patternFill>
      </fill>
    </dxf>
    <dxf>
      <font>
        <b/>
      </font>
      <fill>
        <patternFill patternType="solid">
          <fgColor rgb="FFFFFF00"/>
          <bgColor rgb="FFFFFF00"/>
        </patternFill>
      </fill>
    </dxf>
    <dxf>
      <font>
        <b/>
      </font>
      <fill>
        <patternFill patternType="solid">
          <fgColor rgb="FF92D050"/>
          <bgColor rgb="FF92D050"/>
        </patternFill>
      </fill>
    </dxf>
    <dxf>
      <font>
        <b/>
        <i val="0"/>
      </font>
      <fill>
        <patternFill>
          <bgColor rgb="FFFFFF00"/>
        </patternFill>
      </fill>
    </dxf>
    <dxf>
      <font>
        <b/>
        <i val="0"/>
      </font>
      <fill>
        <patternFill>
          <bgColor rgb="FF92D050"/>
        </patternFill>
      </fill>
    </dxf>
    <dxf>
      <font>
        <b/>
        <i val="0"/>
      </font>
      <fill>
        <patternFill>
          <bgColor rgb="FFFF9900"/>
        </patternFill>
      </fill>
    </dxf>
    <dxf>
      <font>
        <b/>
        <i val="0"/>
      </font>
      <fill>
        <patternFill>
          <bgColor rgb="FFC00000"/>
        </patternFill>
      </fill>
    </dxf>
    <dxf>
      <font>
        <b/>
        <i val="0"/>
      </font>
      <fill>
        <patternFill>
          <bgColor rgb="FFC00000"/>
        </patternFill>
      </fill>
    </dxf>
    <dxf>
      <font>
        <b/>
        <i val="0"/>
      </font>
      <fill>
        <patternFill>
          <bgColor rgb="FF92D050"/>
        </patternFill>
      </fill>
    </dxf>
    <dxf>
      <font>
        <b/>
        <i val="0"/>
      </font>
      <fill>
        <patternFill>
          <bgColor rgb="FFFFFF00"/>
        </patternFill>
      </fill>
    </dxf>
    <dxf>
      <font>
        <b/>
        <i val="0"/>
      </font>
      <fill>
        <patternFill>
          <bgColor rgb="FFFF99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bgColor rgb="FFFF0000"/>
        </patternFill>
      </fill>
    </dxf>
    <dxf>
      <fill>
        <patternFill>
          <bgColor rgb="FFFFC000"/>
        </patternFill>
      </fill>
    </dxf>
    <dxf>
      <fill>
        <patternFill>
          <bgColor rgb="FF00B05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52924</xdr:colOff>
      <xdr:row>0</xdr:row>
      <xdr:rowOff>0</xdr:rowOff>
    </xdr:from>
    <xdr:to>
      <xdr:col>4</xdr:col>
      <xdr:colOff>4072863</xdr:colOff>
      <xdr:row>4</xdr:row>
      <xdr:rowOff>101628</xdr:rowOff>
    </xdr:to>
    <xdr:pic>
      <xdr:nvPicPr>
        <xdr:cNvPr id="2" name="Imagen 1">
          <a:extLst>
            <a:ext uri="{FF2B5EF4-FFF2-40B4-BE49-F238E27FC236}">
              <a16:creationId xmlns:a16="http://schemas.microsoft.com/office/drawing/2014/main" id="{10DA056E-30CB-40AB-8EF2-D61638FAC1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38924" y="0"/>
          <a:ext cx="1467239" cy="8636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SUS\Downloads\REPORTE_Riesgos_GAD_Monitoreo_IT2026_.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AVID\Downloads\Borrador%20Plan%20de%20Acci&#243;n%20Anual%20(PAA)%202020%20-%20IGAC.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dhernandez\Downloads\20250821_Matriz_Riesgos_GFC.xlsx" TargetMode="External"/><Relationship Id="rId1" Type="http://schemas.openxmlformats.org/officeDocument/2006/relationships/externalLinkPath" Target="file:///C:\Users\dhernandez\Downloads\20250821_Matriz_Riesgos_GFC.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Users/julieth/Downloads/REPORTE_Riesgos_GAD_Monitoreo3T2025.xlsx" TargetMode="External"/><Relationship Id="rId2" Type="http://schemas.openxmlformats.org/officeDocument/2006/relationships/externalLinkPath" Target="https://uaecgn-my.sharepoint.com/Users/julieth/Downloads/REPORTE_Riesgos_GAD_Monitoreo3T2025.xlsx" TargetMode="External"/><Relationship Id="rId1" Type="http://schemas.openxmlformats.org/officeDocument/2006/relationships/externalLinkPath" Target="/Users/julieth/Downloads/REPORTE_Riesgos_GAD_Monitoreo3T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Metodología"/>
      <sheetName val="Notas Riesgos"/>
      <sheetName val="Matriz explicativa"/>
      <sheetName val="Probabilidad-Impacto"/>
      <sheetName val="Datos"/>
    </sheetNames>
    <sheetDataSet>
      <sheetData sheetId="0" refreshError="1"/>
      <sheetData sheetId="1" refreshError="1"/>
      <sheetData sheetId="2" refreshError="1"/>
      <sheetData sheetId="3" refreshError="1"/>
      <sheetData sheetId="4" refreshError="1"/>
      <sheetData sheetId="5" refreshError="1">
        <row r="10">
          <cell r="H10" t="str">
            <v xml:space="preserve">Ausencia de procedimientos o documentos </v>
          </cell>
          <cell r="I10" t="str">
            <v>Fraude interno (corrupción, soborno)</v>
          </cell>
          <cell r="J10" t="str">
            <v>Daño físico de dispositivos electrónicos o digitales</v>
          </cell>
          <cell r="K10" t="str">
            <v>Catástrofes por fenómenos naturales</v>
          </cell>
          <cell r="L10" t="str">
            <v>Suplantación de identidad</v>
          </cell>
        </row>
        <row r="11">
          <cell r="H11" t="str">
            <v>Errores en la ejecución de protocolos, manuales o procedimientos</v>
          </cell>
          <cell r="I11" t="str">
            <v>Hurto de activos físicos o digitales por personal interno</v>
          </cell>
          <cell r="J11" t="str">
            <v>Caída de aplicaciones o redes</v>
          </cell>
          <cell r="K11" t="str">
            <v>Falta de mantenimiento o adecuación</v>
          </cell>
          <cell r="L11" t="str">
            <v>Vandalismo o crimen organizado</v>
          </cell>
        </row>
        <row r="12">
          <cell r="H12" t="str">
            <v>Errores en la grabación de información o autorizaciones</v>
          </cell>
          <cell r="I12" t="str">
            <v>Comportamiento anti-ético</v>
          </cell>
          <cell r="J12" t="str">
            <v>Errores en el software</v>
          </cell>
          <cell r="K12" t="str">
            <v>Daño de activos fijos</v>
          </cell>
          <cell r="L12" t="str">
            <v>Atentados o hechos de orden público</v>
          </cell>
        </row>
        <row r="13">
          <cell r="H13" t="str">
            <v>Falta de capacitación del personal que opera el proceso</v>
          </cell>
          <cell r="L13" t="str">
            <v>Cambios macroecnonómicos del país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sheetName val="PA_SERVCIUDA"/>
      <sheetName val="Listas"/>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solidado"/>
      <sheetName val="PI"/>
      <sheetName val="CPU"/>
      <sheetName val="NOR"/>
      <sheetName val="CEN"/>
      <sheetName val="CON"/>
      <sheetName val="GTH"/>
      <sheetName val="GAD"/>
      <sheetName val="GFI"/>
      <sheetName val="GTI"/>
      <sheetName val="GJU"/>
      <sheetName val="CYE"/>
      <sheetName val="Control de Cambios"/>
      <sheetName val="Probabilidad-Impacto"/>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5">
          <cell r="B25" t="str">
            <v>Insignificante - 20%</v>
          </cell>
          <cell r="C25">
            <v>0.2</v>
          </cell>
        </row>
        <row r="26">
          <cell r="B26" t="str">
            <v>Menor - 40%</v>
          </cell>
          <cell r="C26">
            <v>0.4</v>
          </cell>
        </row>
        <row r="27">
          <cell r="B27" t="str">
            <v>Moderado - 60%</v>
          </cell>
          <cell r="C27">
            <v>0.6</v>
          </cell>
        </row>
        <row r="28">
          <cell r="B28" t="str">
            <v>Mayor - 80%</v>
          </cell>
          <cell r="C28">
            <v>0.8</v>
          </cell>
        </row>
        <row r="29">
          <cell r="B29" t="str">
            <v>Catastrófico - 100%</v>
          </cell>
          <cell r="C29">
            <v>1</v>
          </cell>
        </row>
        <row r="32">
          <cell r="B32">
            <v>0.4</v>
          </cell>
          <cell r="C32">
            <v>0.3</v>
          </cell>
          <cell r="D32">
            <v>0.3</v>
          </cell>
        </row>
        <row r="37">
          <cell r="I37">
            <v>11</v>
          </cell>
          <cell r="J37" t="str">
            <v>BAJO</v>
          </cell>
        </row>
        <row r="38">
          <cell r="I38">
            <v>12</v>
          </cell>
          <cell r="J38" t="str">
            <v>BAJO</v>
          </cell>
        </row>
        <row r="39">
          <cell r="I39">
            <v>21</v>
          </cell>
          <cell r="J39" t="str">
            <v>BAJO</v>
          </cell>
        </row>
        <row r="40">
          <cell r="I40">
            <v>41</v>
          </cell>
          <cell r="J40" t="str">
            <v>MODERADO</v>
          </cell>
        </row>
        <row r="41">
          <cell r="I41">
            <v>31</v>
          </cell>
          <cell r="J41" t="str">
            <v>MODERADO</v>
          </cell>
        </row>
        <row r="42">
          <cell r="I42">
            <v>42</v>
          </cell>
          <cell r="J42" t="str">
            <v>MODERADO</v>
          </cell>
        </row>
        <row r="43">
          <cell r="I43">
            <v>32</v>
          </cell>
          <cell r="J43" t="str">
            <v>MODERADO</v>
          </cell>
        </row>
        <row r="44">
          <cell r="I44">
            <v>22</v>
          </cell>
          <cell r="J44" t="str">
            <v>MODERADO</v>
          </cell>
        </row>
        <row r="45">
          <cell r="I45">
            <v>33</v>
          </cell>
          <cell r="J45" t="str">
            <v>MODERADO</v>
          </cell>
        </row>
        <row r="46">
          <cell r="I46">
            <v>23</v>
          </cell>
          <cell r="J46" t="str">
            <v>MODERADO</v>
          </cell>
        </row>
        <row r="47">
          <cell r="I47">
            <v>13</v>
          </cell>
          <cell r="J47" t="str">
            <v>MODERADO</v>
          </cell>
        </row>
        <row r="48">
          <cell r="I48">
            <v>51</v>
          </cell>
          <cell r="J48" t="str">
            <v>ALTO</v>
          </cell>
        </row>
        <row r="49">
          <cell r="I49">
            <v>52</v>
          </cell>
          <cell r="J49" t="str">
            <v>ALTO</v>
          </cell>
        </row>
        <row r="50">
          <cell r="I50">
            <v>53</v>
          </cell>
          <cell r="J50" t="str">
            <v>ALTO</v>
          </cell>
        </row>
        <row r="51">
          <cell r="I51">
            <v>54</v>
          </cell>
          <cell r="J51" t="str">
            <v>ALTO</v>
          </cell>
        </row>
        <row r="52">
          <cell r="I52">
            <v>43</v>
          </cell>
          <cell r="J52" t="str">
            <v>ALTO</v>
          </cell>
        </row>
        <row r="53">
          <cell r="I53">
            <v>44</v>
          </cell>
          <cell r="J53" t="str">
            <v>ALTO</v>
          </cell>
        </row>
        <row r="54">
          <cell r="I54">
            <v>34</v>
          </cell>
          <cell r="J54" t="str">
            <v>ALTO</v>
          </cell>
        </row>
        <row r="55">
          <cell r="I55">
            <v>24</v>
          </cell>
          <cell r="J55" t="str">
            <v>ALTO</v>
          </cell>
        </row>
        <row r="56">
          <cell r="I56">
            <v>14</v>
          </cell>
          <cell r="J56" t="str">
            <v>ALTO</v>
          </cell>
        </row>
        <row r="57">
          <cell r="I57">
            <v>15</v>
          </cell>
          <cell r="J57" t="str">
            <v>EXTREMO</v>
          </cell>
        </row>
        <row r="58">
          <cell r="I58">
            <v>25</v>
          </cell>
          <cell r="J58" t="str">
            <v>EXTREMO</v>
          </cell>
        </row>
        <row r="59">
          <cell r="I59">
            <v>35</v>
          </cell>
          <cell r="J59" t="str">
            <v>EXTREMO</v>
          </cell>
        </row>
        <row r="60">
          <cell r="I60">
            <v>45</v>
          </cell>
          <cell r="J60" t="str">
            <v>EXTREMO</v>
          </cell>
        </row>
        <row r="61">
          <cell r="I61">
            <v>55</v>
          </cell>
          <cell r="J61" t="str">
            <v>EXTREMO</v>
          </cell>
        </row>
        <row r="63">
          <cell r="C63" t="str">
            <v>Preventivo</v>
          </cell>
          <cell r="D63" t="str">
            <v>Automático</v>
          </cell>
          <cell r="E63" t="str">
            <v>SI</v>
          </cell>
          <cell r="G63" t="str">
            <v>Completa</v>
          </cell>
        </row>
        <row r="64">
          <cell r="C64" t="str">
            <v>Detectivo</v>
          </cell>
          <cell r="D64" t="str">
            <v>Manual</v>
          </cell>
          <cell r="E64" t="str">
            <v>NO</v>
          </cell>
          <cell r="G64" t="str">
            <v>Incompleta</v>
          </cell>
        </row>
        <row r="65">
          <cell r="C65" t="str">
            <v>Correctivo</v>
          </cell>
          <cell r="G65" t="str">
            <v>No existe</v>
          </cell>
        </row>
        <row r="73">
          <cell r="C73">
            <v>0.25</v>
          </cell>
          <cell r="D73">
            <v>0.25</v>
          </cell>
          <cell r="E73">
            <v>0.15</v>
          </cell>
          <cell r="G73">
            <v>0.1</v>
          </cell>
        </row>
        <row r="74">
          <cell r="C74">
            <v>0.15</v>
          </cell>
          <cell r="D74">
            <v>0.15</v>
          </cell>
          <cell r="E74">
            <v>0</v>
          </cell>
          <cell r="G74">
            <v>0.05</v>
          </cell>
        </row>
        <row r="75">
          <cell r="C75">
            <v>0.1</v>
          </cell>
          <cell r="G75">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resentación"/>
      <sheetName val="Metodología"/>
      <sheetName val="Notas Riesgos"/>
      <sheetName val="Matriz explicativa"/>
      <sheetName val="GAD"/>
      <sheetName val="Probabilidad-Impacto"/>
      <sheetName val="Datos"/>
    </sheetNames>
    <sheetDataSet>
      <sheetData sheetId="0"/>
      <sheetData sheetId="1"/>
      <sheetData sheetId="2"/>
      <sheetData sheetId="3"/>
      <sheetData sheetId="4"/>
      <sheetData sheetId="5"/>
      <sheetData sheetId="6">
        <row r="25">
          <cell r="B25" t="str">
            <v>Insignificante - 20%</v>
          </cell>
          <cell r="C25">
            <v>0.2</v>
          </cell>
        </row>
        <row r="26">
          <cell r="B26" t="str">
            <v>Menor - 40%</v>
          </cell>
          <cell r="C26">
            <v>0.4</v>
          </cell>
        </row>
        <row r="27">
          <cell r="B27" t="str">
            <v>Moderado - 60%</v>
          </cell>
          <cell r="C27">
            <v>0.6</v>
          </cell>
        </row>
        <row r="28">
          <cell r="B28" t="str">
            <v>Mayor - 80%</v>
          </cell>
          <cell r="C28">
            <v>0.8</v>
          </cell>
        </row>
        <row r="29">
          <cell r="B29" t="str">
            <v>Catastrófico - 100%</v>
          </cell>
          <cell r="C29">
            <v>1</v>
          </cell>
        </row>
        <row r="32">
          <cell r="B32">
            <v>0.4</v>
          </cell>
          <cell r="C32">
            <v>0.3</v>
          </cell>
          <cell r="D32">
            <v>0.3</v>
          </cell>
        </row>
        <row r="37">
          <cell r="I37">
            <v>11</v>
          </cell>
          <cell r="J37" t="str">
            <v>BAJO</v>
          </cell>
        </row>
        <row r="38">
          <cell r="I38">
            <v>12</v>
          </cell>
          <cell r="J38" t="str">
            <v>BAJO</v>
          </cell>
        </row>
        <row r="39">
          <cell r="I39">
            <v>21</v>
          </cell>
          <cell r="J39" t="str">
            <v>BAJO</v>
          </cell>
        </row>
        <row r="40">
          <cell r="I40">
            <v>41</v>
          </cell>
          <cell r="J40" t="str">
            <v>MODERADO</v>
          </cell>
        </row>
        <row r="41">
          <cell r="I41">
            <v>31</v>
          </cell>
          <cell r="J41" t="str">
            <v>MODERADO</v>
          </cell>
        </row>
        <row r="42">
          <cell r="I42">
            <v>42</v>
          </cell>
          <cell r="J42" t="str">
            <v>MODERADO</v>
          </cell>
        </row>
        <row r="43">
          <cell r="I43">
            <v>32</v>
          </cell>
          <cell r="J43" t="str">
            <v>MODERADO</v>
          </cell>
        </row>
        <row r="44">
          <cell r="I44">
            <v>22</v>
          </cell>
          <cell r="J44" t="str">
            <v>MODERADO</v>
          </cell>
        </row>
        <row r="45">
          <cell r="I45">
            <v>33</v>
          </cell>
          <cell r="J45" t="str">
            <v>MODERADO</v>
          </cell>
        </row>
        <row r="46">
          <cell r="I46">
            <v>23</v>
          </cell>
          <cell r="J46" t="str">
            <v>MODERADO</v>
          </cell>
        </row>
        <row r="47">
          <cell r="I47">
            <v>13</v>
          </cell>
          <cell r="J47" t="str">
            <v>MODERADO</v>
          </cell>
        </row>
        <row r="48">
          <cell r="I48">
            <v>51</v>
          </cell>
          <cell r="J48" t="str">
            <v>ALTO</v>
          </cell>
        </row>
        <row r="49">
          <cell r="I49">
            <v>52</v>
          </cell>
          <cell r="J49" t="str">
            <v>ALTO</v>
          </cell>
        </row>
        <row r="50">
          <cell r="I50">
            <v>53</v>
          </cell>
          <cell r="J50" t="str">
            <v>ALTO</v>
          </cell>
        </row>
        <row r="51">
          <cell r="I51">
            <v>54</v>
          </cell>
          <cell r="J51" t="str">
            <v>ALTO</v>
          </cell>
        </row>
        <row r="52">
          <cell r="I52">
            <v>43</v>
          </cell>
          <cell r="J52" t="str">
            <v>ALTO</v>
          </cell>
        </row>
        <row r="53">
          <cell r="I53">
            <v>44</v>
          </cell>
          <cell r="J53" t="str">
            <v>ALTO</v>
          </cell>
        </row>
        <row r="54">
          <cell r="I54">
            <v>34</v>
          </cell>
          <cell r="J54" t="str">
            <v>ALTO</v>
          </cell>
        </row>
        <row r="55">
          <cell r="I55">
            <v>24</v>
          </cell>
          <cell r="J55" t="str">
            <v>ALTO</v>
          </cell>
        </row>
        <row r="56">
          <cell r="I56">
            <v>14</v>
          </cell>
          <cell r="J56" t="str">
            <v>ALTO</v>
          </cell>
        </row>
        <row r="57">
          <cell r="I57">
            <v>15</v>
          </cell>
          <cell r="J57" t="str">
            <v>EXTREMO</v>
          </cell>
        </row>
        <row r="58">
          <cell r="I58">
            <v>25</v>
          </cell>
          <cell r="J58" t="str">
            <v>EXTREMO</v>
          </cell>
        </row>
        <row r="59">
          <cell r="I59">
            <v>35</v>
          </cell>
          <cell r="J59" t="str">
            <v>EXTREMO</v>
          </cell>
        </row>
        <row r="60">
          <cell r="I60">
            <v>45</v>
          </cell>
          <cell r="J60" t="str">
            <v>EXTREMO</v>
          </cell>
        </row>
        <row r="61">
          <cell r="I61">
            <v>55</v>
          </cell>
          <cell r="J61" t="str">
            <v>EXTREMO</v>
          </cell>
        </row>
        <row r="63">
          <cell r="C63" t="str">
            <v>Preventivo</v>
          </cell>
          <cell r="D63" t="str">
            <v>Automático</v>
          </cell>
          <cell r="E63" t="str">
            <v>SI</v>
          </cell>
          <cell r="G63" t="str">
            <v>Completa</v>
          </cell>
        </row>
        <row r="64">
          <cell r="C64" t="str">
            <v>Detectivo</v>
          </cell>
          <cell r="D64" t="str">
            <v>Manual</v>
          </cell>
          <cell r="E64" t="str">
            <v>NO</v>
          </cell>
          <cell r="G64" t="str">
            <v>Incompleta</v>
          </cell>
        </row>
        <row r="65">
          <cell r="C65" t="str">
            <v>Correctivo</v>
          </cell>
          <cell r="G65" t="str">
            <v>No existe</v>
          </cell>
        </row>
        <row r="73">
          <cell r="C73">
            <v>0.25</v>
          </cell>
          <cell r="D73">
            <v>0.25</v>
          </cell>
          <cell r="E73">
            <v>0.15</v>
          </cell>
          <cell r="G73">
            <v>0.1</v>
          </cell>
        </row>
        <row r="74">
          <cell r="C74">
            <v>0.15</v>
          </cell>
          <cell r="D74">
            <v>0.15</v>
          </cell>
          <cell r="E74">
            <v>0</v>
          </cell>
          <cell r="G74">
            <v>0.05</v>
          </cell>
        </row>
        <row r="75">
          <cell r="C75">
            <v>0.1</v>
          </cell>
          <cell r="G75">
            <v>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230E2-9569-4E26-B3A0-CE8180A16751}">
  <dimension ref="A1:CE48"/>
  <sheetViews>
    <sheetView tabSelected="1" topLeftCell="BR8" zoomScale="90" zoomScaleNormal="90" workbookViewId="0">
      <selection activeCell="CD21" sqref="CD21:CD24"/>
    </sheetView>
  </sheetViews>
  <sheetFormatPr baseColWidth="10" defaultColWidth="11.42578125" defaultRowHeight="14.45" customHeight="1" x14ac:dyDescent="0.25"/>
  <cols>
    <col min="1" max="1" width="3.28515625" style="1" bestFit="1" customWidth="1"/>
    <col min="2" max="2" width="31.42578125" style="1" bestFit="1" customWidth="1"/>
    <col min="3" max="3" width="22.7109375" style="1" customWidth="1"/>
    <col min="4" max="4" width="29" style="1" customWidth="1"/>
    <col min="5" max="5" width="16.42578125" style="1" customWidth="1"/>
    <col min="6" max="6" width="48.140625" style="1" customWidth="1"/>
    <col min="7" max="9" width="19" style="1" customWidth="1"/>
    <col min="10" max="10" width="21.7109375" style="1" customWidth="1"/>
    <col min="11" max="11" width="41.85546875" style="1" customWidth="1"/>
    <col min="12" max="12" width="71.85546875" style="1" hidden="1" customWidth="1"/>
    <col min="13" max="15" width="22.42578125" style="1" hidden="1" customWidth="1"/>
    <col min="16" max="37" width="16.42578125" style="1" hidden="1" customWidth="1"/>
    <col min="38" max="38" width="21.42578125" style="1" hidden="1" customWidth="1"/>
    <col min="39" max="39" width="37.85546875" style="1" hidden="1" customWidth="1"/>
    <col min="40" max="40" width="16.42578125" style="1" hidden="1" customWidth="1"/>
    <col min="41" max="41" width="15" style="1" hidden="1" customWidth="1"/>
    <col min="42" max="44" width="18.42578125" style="1" hidden="1" customWidth="1"/>
    <col min="45" max="45" width="27.28515625" style="1" hidden="1" customWidth="1"/>
    <col min="46" max="46" width="15.85546875" style="1" hidden="1" customWidth="1"/>
    <col min="47" max="47" width="71.7109375" style="1" customWidth="1"/>
    <col min="48" max="48" width="35.7109375" style="1" hidden="1" customWidth="1"/>
    <col min="49" max="49" width="46.42578125" style="1" hidden="1" customWidth="1"/>
    <col min="50" max="50" width="54.85546875" style="1" hidden="1" customWidth="1"/>
    <col min="51" max="51" width="26.140625" style="1" hidden="1" customWidth="1"/>
    <col min="52" max="52" width="19.42578125" style="1" hidden="1" customWidth="1"/>
    <col min="53" max="53" width="19.85546875" style="1" hidden="1" customWidth="1"/>
    <col min="54" max="54" width="16.140625" style="1" hidden="1" customWidth="1"/>
    <col min="55" max="55" width="17.140625" style="1" hidden="1" customWidth="1"/>
    <col min="56" max="57" width="13.140625" style="1" hidden="1" customWidth="1"/>
    <col min="58" max="58" width="14.85546875" style="1" hidden="1" customWidth="1"/>
    <col min="59" max="59" width="16.7109375" style="1" hidden="1" customWidth="1"/>
    <col min="60" max="63" width="14.85546875" style="1" hidden="1" customWidth="1"/>
    <col min="64" max="64" width="20.42578125" style="1" hidden="1" customWidth="1"/>
    <col min="65" max="65" width="47.7109375" style="1" hidden="1" customWidth="1"/>
    <col min="66" max="69" width="40.42578125" style="1" hidden="1" customWidth="1"/>
    <col min="70" max="70" width="6.85546875" style="1" customWidth="1"/>
    <col min="71" max="81" width="11.42578125" style="1" customWidth="1"/>
    <col min="82" max="82" width="88.42578125" style="1" customWidth="1"/>
    <col min="83" max="83" width="57.42578125" style="1" customWidth="1"/>
    <col min="84" max="16384" width="11.42578125" style="1"/>
  </cols>
  <sheetData>
    <row r="1" spans="1:83" s="135" customFormat="1" ht="14.25" x14ac:dyDescent="0.2">
      <c r="B1" s="139"/>
      <c r="C1" s="138"/>
      <c r="D1" s="138"/>
      <c r="E1" s="138"/>
      <c r="F1" s="138"/>
    </row>
    <row r="2" spans="1:83" s="135" customFormat="1" ht="14.1" customHeight="1" x14ac:dyDescent="0.2"/>
    <row r="3" spans="1:83" s="135" customFormat="1" ht="13.5" customHeight="1" x14ac:dyDescent="0.2"/>
    <row r="4" spans="1:83" s="135" customFormat="1" ht="27.75" customHeight="1" x14ac:dyDescent="0.2"/>
    <row r="5" spans="1:83" s="135" customFormat="1" ht="27.75" customHeight="1" x14ac:dyDescent="0.2">
      <c r="B5" s="166" t="s">
        <v>197</v>
      </c>
      <c r="C5" s="166"/>
      <c r="D5" s="166"/>
      <c r="E5" s="166"/>
      <c r="F5" s="166"/>
      <c r="G5" s="166"/>
      <c r="H5" s="166"/>
    </row>
    <row r="6" spans="1:83" s="135" customFormat="1" ht="27.75" customHeight="1" x14ac:dyDescent="0.2">
      <c r="B6" s="137" t="s">
        <v>196</v>
      </c>
      <c r="C6" s="167" t="s">
        <v>195</v>
      </c>
      <c r="D6" s="167"/>
      <c r="E6" s="167"/>
      <c r="F6" s="167"/>
      <c r="G6" s="167"/>
      <c r="H6" s="167"/>
    </row>
    <row r="7" spans="1:83" s="135" customFormat="1" ht="27.75" customHeight="1" x14ac:dyDescent="0.2">
      <c r="B7" s="137" t="s">
        <v>194</v>
      </c>
      <c r="C7" s="167" t="s">
        <v>193</v>
      </c>
      <c r="D7" s="167"/>
      <c r="E7" s="167"/>
      <c r="F7" s="167"/>
      <c r="G7" s="167"/>
      <c r="H7" s="167"/>
    </row>
    <row r="8" spans="1:83" s="135" customFormat="1" ht="27.75" customHeight="1" x14ac:dyDescent="0.2">
      <c r="B8" s="137" t="s">
        <v>192</v>
      </c>
      <c r="C8" s="166" t="s">
        <v>191</v>
      </c>
      <c r="D8" s="166"/>
      <c r="E8" s="166" t="s">
        <v>190</v>
      </c>
      <c r="F8" s="166"/>
      <c r="G8" s="166" t="s">
        <v>189</v>
      </c>
      <c r="H8" s="166"/>
    </row>
    <row r="9" spans="1:83" s="135" customFormat="1" ht="27.75" customHeight="1" x14ac:dyDescent="0.2">
      <c r="B9" s="136" t="s">
        <v>188</v>
      </c>
      <c r="C9" s="183" t="s">
        <v>187</v>
      </c>
      <c r="D9" s="183"/>
      <c r="E9" s="183">
        <v>1</v>
      </c>
      <c r="F9" s="183"/>
      <c r="G9" s="183" t="s">
        <v>186</v>
      </c>
      <c r="H9" s="183"/>
    </row>
    <row r="10" spans="1:83" s="129" customFormat="1" ht="15.75" thickBot="1" x14ac:dyDescent="0.25">
      <c r="B10" s="134"/>
      <c r="C10" s="132"/>
      <c r="D10" s="132"/>
      <c r="E10" s="132"/>
      <c r="AO10" s="132"/>
      <c r="AV10" s="133"/>
      <c r="BC10" s="132"/>
      <c r="BD10" s="132"/>
      <c r="BE10" s="132"/>
      <c r="BM10" s="131"/>
    </row>
    <row r="11" spans="1:83" s="129" customFormat="1" ht="64.5" thickBot="1" x14ac:dyDescent="0.25">
      <c r="A11" s="130"/>
      <c r="B11" s="184" t="s">
        <v>200</v>
      </c>
      <c r="C11" s="185"/>
      <c r="D11" s="185"/>
      <c r="E11" s="185"/>
      <c r="F11" s="185"/>
      <c r="G11" s="185"/>
      <c r="H11" s="185"/>
      <c r="I11" s="185"/>
      <c r="J11" s="185"/>
      <c r="K11" s="185"/>
      <c r="L11" s="186"/>
      <c r="BC11" s="7"/>
    </row>
    <row r="12" spans="1:83" s="127" customFormat="1" ht="15.75" thickBot="1" x14ac:dyDescent="0.3">
      <c r="G12" s="128"/>
      <c r="H12" s="128"/>
      <c r="I12" s="128"/>
      <c r="J12" s="128"/>
    </row>
    <row r="13" spans="1:83" s="114" customFormat="1" ht="56.45" customHeight="1" thickBot="1" x14ac:dyDescent="0.3">
      <c r="A13" s="187" t="s">
        <v>185</v>
      </c>
      <c r="B13" s="188"/>
      <c r="C13" s="188"/>
      <c r="D13" s="188"/>
      <c r="E13" s="188"/>
      <c r="F13" s="188"/>
      <c r="G13" s="188"/>
      <c r="H13" s="188"/>
      <c r="I13" s="188"/>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c r="AH13" s="188"/>
      <c r="AI13" s="126"/>
      <c r="AJ13" s="126"/>
      <c r="AK13" s="125"/>
      <c r="AL13" s="165" t="s">
        <v>184</v>
      </c>
      <c r="AM13" s="165"/>
      <c r="AN13" s="165"/>
      <c r="AO13" s="165"/>
      <c r="AP13" s="165"/>
      <c r="AQ13" s="165"/>
      <c r="AR13" s="165"/>
      <c r="AS13" s="165"/>
      <c r="AT13" s="165"/>
      <c r="AU13" s="168" t="s">
        <v>183</v>
      </c>
      <c r="AV13" s="169"/>
      <c r="AW13" s="169"/>
      <c r="AX13" s="169"/>
      <c r="AY13" s="169"/>
      <c r="AZ13" s="169"/>
      <c r="BA13" s="169"/>
      <c r="BB13" s="170"/>
      <c r="BC13" s="124"/>
      <c r="BD13" s="123"/>
      <c r="BE13" s="122"/>
      <c r="BF13" s="174" t="s">
        <v>182</v>
      </c>
      <c r="BG13" s="175"/>
      <c r="BH13" s="175"/>
      <c r="BI13" s="175"/>
      <c r="BJ13" s="175"/>
      <c r="BK13" s="175"/>
      <c r="BL13" s="176"/>
      <c r="BM13" s="286" t="s">
        <v>181</v>
      </c>
      <c r="BN13" s="287"/>
      <c r="BO13" s="287"/>
      <c r="BP13" s="287"/>
      <c r="BQ13" s="287"/>
      <c r="BR13" s="281" t="s">
        <v>199</v>
      </c>
      <c r="BS13" s="282"/>
      <c r="BT13" s="282"/>
      <c r="BU13" s="282"/>
      <c r="BV13" s="282"/>
      <c r="BW13" s="282"/>
      <c r="BX13" s="282"/>
      <c r="BY13" s="282"/>
      <c r="BZ13" s="282"/>
      <c r="CA13" s="282"/>
      <c r="CB13" s="282"/>
      <c r="CC13" s="282"/>
      <c r="CD13" s="282"/>
      <c r="CE13" s="283"/>
    </row>
    <row r="14" spans="1:83" s="114" customFormat="1" ht="78" customHeight="1" thickBot="1" x14ac:dyDescent="0.3">
      <c r="A14" s="121"/>
      <c r="B14" s="120"/>
      <c r="C14" s="120"/>
      <c r="D14" s="120"/>
      <c r="E14" s="120"/>
      <c r="F14" s="120"/>
      <c r="G14" s="120"/>
      <c r="H14" s="120"/>
      <c r="I14" s="120"/>
      <c r="J14" s="120"/>
      <c r="K14" s="120"/>
      <c r="L14" s="120"/>
      <c r="M14" s="180" t="s">
        <v>180</v>
      </c>
      <c r="N14" s="180"/>
      <c r="O14" s="180"/>
      <c r="P14" s="181" t="s">
        <v>179</v>
      </c>
      <c r="Q14" s="181"/>
      <c r="R14" s="181"/>
      <c r="S14" s="181"/>
      <c r="T14" s="181"/>
      <c r="U14" s="181"/>
      <c r="V14" s="181"/>
      <c r="W14" s="181"/>
      <c r="X14" s="181"/>
      <c r="Y14" s="181"/>
      <c r="Z14" s="181"/>
      <c r="AA14" s="181"/>
      <c r="AB14" s="181"/>
      <c r="AC14" s="181"/>
      <c r="AD14" s="181"/>
      <c r="AE14" s="181"/>
      <c r="AF14" s="181"/>
      <c r="AG14" s="181"/>
      <c r="AH14" s="181"/>
      <c r="AI14" s="181"/>
      <c r="AJ14" s="181"/>
      <c r="AK14" s="182"/>
      <c r="AL14" s="115"/>
      <c r="AM14" s="115"/>
      <c r="AN14" s="115"/>
      <c r="AO14" s="115"/>
      <c r="AP14" s="115"/>
      <c r="AQ14" s="119"/>
      <c r="AR14" s="119"/>
      <c r="AS14" s="115"/>
      <c r="AT14" s="115"/>
      <c r="AU14" s="171"/>
      <c r="AV14" s="172"/>
      <c r="AW14" s="172"/>
      <c r="AX14" s="172"/>
      <c r="AY14" s="172"/>
      <c r="AZ14" s="172"/>
      <c r="BA14" s="172"/>
      <c r="BB14" s="173"/>
      <c r="BC14" s="118"/>
      <c r="BD14" s="117"/>
      <c r="BE14" s="116"/>
      <c r="BF14" s="177"/>
      <c r="BG14" s="178"/>
      <c r="BH14" s="178"/>
      <c r="BI14" s="178"/>
      <c r="BJ14" s="178"/>
      <c r="BK14" s="178"/>
      <c r="BL14" s="179"/>
      <c r="BM14" s="288"/>
      <c r="BN14" s="289"/>
      <c r="BO14" s="289"/>
      <c r="BP14" s="289"/>
      <c r="BQ14" s="289"/>
      <c r="BR14" s="284" t="s">
        <v>178</v>
      </c>
      <c r="BS14" s="285"/>
      <c r="BT14" s="285"/>
      <c r="BU14" s="285" t="s">
        <v>177</v>
      </c>
      <c r="BV14" s="285"/>
      <c r="BW14" s="285"/>
      <c r="BX14" s="285" t="s">
        <v>176</v>
      </c>
      <c r="BY14" s="285"/>
      <c r="BZ14" s="285" t="s">
        <v>175</v>
      </c>
      <c r="CA14" s="285"/>
      <c r="CB14" s="285" t="s">
        <v>174</v>
      </c>
      <c r="CC14" s="285"/>
      <c r="CD14" s="303" t="s">
        <v>173</v>
      </c>
      <c r="CE14" s="290" t="s">
        <v>172</v>
      </c>
    </row>
    <row r="15" spans="1:83" s="79" customFormat="1" ht="93.6" customHeight="1" x14ac:dyDescent="0.2">
      <c r="A15" s="113" t="s">
        <v>171</v>
      </c>
      <c r="B15" s="112" t="s">
        <v>170</v>
      </c>
      <c r="C15" s="112" t="s">
        <v>169</v>
      </c>
      <c r="D15" s="112" t="s">
        <v>168</v>
      </c>
      <c r="E15" s="112" t="s">
        <v>167</v>
      </c>
      <c r="F15" s="112" t="s">
        <v>166</v>
      </c>
      <c r="G15" s="112" t="s">
        <v>165</v>
      </c>
      <c r="H15" s="112" t="s">
        <v>164</v>
      </c>
      <c r="I15" s="112" t="s">
        <v>163</v>
      </c>
      <c r="J15" s="112" t="s">
        <v>162</v>
      </c>
      <c r="K15" s="112" t="s">
        <v>161</v>
      </c>
      <c r="L15" s="112" t="s">
        <v>160</v>
      </c>
      <c r="M15" s="99" t="s">
        <v>159</v>
      </c>
      <c r="N15" s="98" t="s">
        <v>158</v>
      </c>
      <c r="O15" s="98" t="s">
        <v>157</v>
      </c>
      <c r="P15" s="97" t="s">
        <v>156</v>
      </c>
      <c r="Q15" s="97" t="s">
        <v>155</v>
      </c>
      <c r="R15" s="97" t="s">
        <v>154</v>
      </c>
      <c r="S15" s="97" t="s">
        <v>153</v>
      </c>
      <c r="T15" s="97" t="s">
        <v>152</v>
      </c>
      <c r="U15" s="97" t="s">
        <v>151</v>
      </c>
      <c r="V15" s="97" t="s">
        <v>150</v>
      </c>
      <c r="W15" s="97" t="s">
        <v>149</v>
      </c>
      <c r="X15" s="97" t="s">
        <v>148</v>
      </c>
      <c r="Y15" s="97" t="s">
        <v>147</v>
      </c>
      <c r="Z15" s="97" t="s">
        <v>146</v>
      </c>
      <c r="AA15" s="97" t="s">
        <v>145</v>
      </c>
      <c r="AB15" s="97" t="s">
        <v>144</v>
      </c>
      <c r="AC15" s="97" t="s">
        <v>143</v>
      </c>
      <c r="AD15" s="97" t="s">
        <v>142</v>
      </c>
      <c r="AE15" s="97" t="s">
        <v>141</v>
      </c>
      <c r="AF15" s="97" t="s">
        <v>140</v>
      </c>
      <c r="AG15" s="97" t="s">
        <v>139</v>
      </c>
      <c r="AH15" s="97" t="s">
        <v>138</v>
      </c>
      <c r="AI15" s="200" t="s">
        <v>137</v>
      </c>
      <c r="AJ15" s="201"/>
      <c r="AK15" s="202"/>
      <c r="AL15" s="111" t="s">
        <v>136</v>
      </c>
      <c r="AM15" s="106" t="s">
        <v>135</v>
      </c>
      <c r="AN15" s="106" t="s">
        <v>134</v>
      </c>
      <c r="AO15" s="203" t="s">
        <v>120</v>
      </c>
      <c r="AP15" s="203"/>
      <c r="AQ15" s="203" t="s">
        <v>119</v>
      </c>
      <c r="AR15" s="203"/>
      <c r="AS15" s="106" t="s">
        <v>133</v>
      </c>
      <c r="AT15" s="110" t="s">
        <v>132</v>
      </c>
      <c r="AU15" s="109" t="s">
        <v>131</v>
      </c>
      <c r="AV15" s="108" t="s">
        <v>130</v>
      </c>
      <c r="AW15" s="108" t="s">
        <v>129</v>
      </c>
      <c r="AX15" s="108" t="s">
        <v>128</v>
      </c>
      <c r="AY15" s="108" t="s">
        <v>127</v>
      </c>
      <c r="AZ15" s="108" t="s">
        <v>126</v>
      </c>
      <c r="BA15" s="108" t="s">
        <v>125</v>
      </c>
      <c r="BB15" s="107" t="s">
        <v>124</v>
      </c>
      <c r="BC15" s="90" t="s">
        <v>123</v>
      </c>
      <c r="BD15" s="89" t="s">
        <v>122</v>
      </c>
      <c r="BE15" s="88" t="s">
        <v>121</v>
      </c>
      <c r="BF15" s="204" t="s">
        <v>120</v>
      </c>
      <c r="BG15" s="205"/>
      <c r="BH15" s="205" t="s">
        <v>119</v>
      </c>
      <c r="BI15" s="205"/>
      <c r="BJ15" s="106" t="s">
        <v>118</v>
      </c>
      <c r="BK15" s="106" t="s">
        <v>117</v>
      </c>
      <c r="BL15" s="105" t="s">
        <v>116</v>
      </c>
      <c r="BM15" s="104" t="s">
        <v>115</v>
      </c>
      <c r="BN15" s="103" t="s">
        <v>114</v>
      </c>
      <c r="BO15" s="103" t="s">
        <v>113</v>
      </c>
      <c r="BP15" s="103" t="s">
        <v>112</v>
      </c>
      <c r="BQ15" s="102" t="s">
        <v>111</v>
      </c>
      <c r="BR15" s="335" t="s">
        <v>110</v>
      </c>
      <c r="BS15" s="303" t="s">
        <v>7</v>
      </c>
      <c r="BT15" s="303" t="s">
        <v>109</v>
      </c>
      <c r="BU15" s="336" t="s">
        <v>110</v>
      </c>
      <c r="BV15" s="303" t="s">
        <v>7</v>
      </c>
      <c r="BW15" s="303" t="s">
        <v>109</v>
      </c>
      <c r="BX15" s="303" t="s">
        <v>7</v>
      </c>
      <c r="BY15" s="303" t="s">
        <v>109</v>
      </c>
      <c r="BZ15" s="303" t="s">
        <v>7</v>
      </c>
      <c r="CA15" s="303" t="s">
        <v>109</v>
      </c>
      <c r="CB15" s="303" t="s">
        <v>7</v>
      </c>
      <c r="CC15" s="303" t="s">
        <v>109</v>
      </c>
      <c r="CD15" s="303"/>
      <c r="CE15" s="290"/>
    </row>
    <row r="16" spans="1:83" s="79" customFormat="1" ht="12.95" customHeight="1" thickBot="1" x14ac:dyDescent="0.25">
      <c r="A16" s="101"/>
      <c r="B16" s="100"/>
      <c r="C16" s="100"/>
      <c r="D16" s="100"/>
      <c r="E16" s="100"/>
      <c r="F16" s="100"/>
      <c r="G16" s="100"/>
      <c r="H16" s="100"/>
      <c r="I16" s="100"/>
      <c r="J16" s="100"/>
      <c r="K16" s="100"/>
      <c r="L16" s="100"/>
      <c r="M16" s="99"/>
      <c r="N16" s="98"/>
      <c r="O16" s="98"/>
      <c r="P16" s="97"/>
      <c r="Q16" s="97"/>
      <c r="R16" s="97"/>
      <c r="S16" s="97"/>
      <c r="T16" s="97"/>
      <c r="U16" s="97"/>
      <c r="V16" s="97"/>
      <c r="W16" s="97"/>
      <c r="X16" s="97"/>
      <c r="Y16" s="97"/>
      <c r="Z16" s="97"/>
      <c r="AA16" s="97"/>
      <c r="AB16" s="97"/>
      <c r="AC16" s="97"/>
      <c r="AD16" s="97"/>
      <c r="AE16" s="97"/>
      <c r="AF16" s="97"/>
      <c r="AG16" s="97"/>
      <c r="AH16" s="97"/>
      <c r="AI16" s="97"/>
      <c r="AJ16" s="97"/>
      <c r="AK16" s="96"/>
      <c r="AL16" s="95"/>
      <c r="AM16" s="84"/>
      <c r="AN16" s="84"/>
      <c r="AO16" s="94"/>
      <c r="AP16" s="95"/>
      <c r="AQ16" s="94"/>
      <c r="AR16" s="95"/>
      <c r="AS16" s="84"/>
      <c r="AT16" s="94"/>
      <c r="AU16" s="93"/>
      <c r="AV16" s="92"/>
      <c r="AW16" s="92"/>
      <c r="AX16" s="92"/>
      <c r="AY16" s="92"/>
      <c r="AZ16" s="92"/>
      <c r="BA16" s="92"/>
      <c r="BB16" s="91"/>
      <c r="BC16" s="90"/>
      <c r="BD16" s="89"/>
      <c r="BE16" s="88"/>
      <c r="BF16" s="87"/>
      <c r="BG16" s="85"/>
      <c r="BH16" s="86"/>
      <c r="BI16" s="85"/>
      <c r="BJ16" s="84"/>
      <c r="BK16" s="84"/>
      <c r="BL16" s="83"/>
      <c r="BM16" s="82"/>
      <c r="BN16" s="81"/>
      <c r="BO16" s="81"/>
      <c r="BP16" s="81"/>
      <c r="BQ16" s="80"/>
      <c r="BR16" s="335"/>
      <c r="BS16" s="303"/>
      <c r="BT16" s="303"/>
      <c r="BU16" s="336"/>
      <c r="BV16" s="303"/>
      <c r="BW16" s="303"/>
      <c r="BX16" s="303"/>
      <c r="BY16" s="303"/>
      <c r="BZ16" s="303"/>
      <c r="CA16" s="303"/>
      <c r="CB16" s="303"/>
      <c r="CC16" s="303"/>
      <c r="CD16" s="303"/>
      <c r="CE16" s="290"/>
    </row>
    <row r="17" spans="1:83" ht="132.75" customHeight="1" thickBot="1" x14ac:dyDescent="0.3">
      <c r="A17" s="223">
        <v>1</v>
      </c>
      <c r="B17" s="226" t="s">
        <v>108</v>
      </c>
      <c r="C17" s="226" t="s">
        <v>107</v>
      </c>
      <c r="D17" s="230" t="s">
        <v>106</v>
      </c>
      <c r="E17" s="226" t="s">
        <v>21</v>
      </c>
      <c r="F17" s="189" t="s">
        <v>20</v>
      </c>
      <c r="G17" s="189" t="s">
        <v>52</v>
      </c>
      <c r="H17" s="218" t="s">
        <v>105</v>
      </c>
      <c r="I17" s="218" t="s">
        <v>104</v>
      </c>
      <c r="J17" s="218" t="s">
        <v>103</v>
      </c>
      <c r="K17" s="220" t="str">
        <f>CONCATENATE(H17," ",I17," ",J17)</f>
        <v>Posibilidad de recibir o solicitar cualquier dádiva o beneficio a nombre propio por omitir requerimientos formulados desde la CGN debido a intereses  de la entidad contable pública y su reporte de la Información requerida por los analistas</v>
      </c>
      <c r="L17" s="189" t="s">
        <v>15</v>
      </c>
      <c r="M17" s="189"/>
      <c r="N17" s="189"/>
      <c r="O17" s="189"/>
      <c r="P17" s="189" t="s">
        <v>13</v>
      </c>
      <c r="Q17" s="189" t="s">
        <v>13</v>
      </c>
      <c r="R17" s="189" t="s">
        <v>13</v>
      </c>
      <c r="S17" s="189" t="s">
        <v>13</v>
      </c>
      <c r="T17" s="189" t="s">
        <v>14</v>
      </c>
      <c r="U17" s="189" t="s">
        <v>13</v>
      </c>
      <c r="V17" s="189" t="s">
        <v>13</v>
      </c>
      <c r="W17" s="189" t="s">
        <v>13</v>
      </c>
      <c r="X17" s="189" t="s">
        <v>13</v>
      </c>
      <c r="Y17" s="189" t="s">
        <v>13</v>
      </c>
      <c r="Z17" s="189" t="s">
        <v>14</v>
      </c>
      <c r="AA17" s="189" t="s">
        <v>14</v>
      </c>
      <c r="AB17" s="189" t="s">
        <v>13</v>
      </c>
      <c r="AC17" s="189" t="s">
        <v>13</v>
      </c>
      <c r="AD17" s="189" t="s">
        <v>13</v>
      </c>
      <c r="AE17" s="189" t="s">
        <v>13</v>
      </c>
      <c r="AF17" s="189" t="s">
        <v>13</v>
      </c>
      <c r="AG17" s="189" t="s">
        <v>13</v>
      </c>
      <c r="AH17" s="189" t="s">
        <v>13</v>
      </c>
      <c r="AI17" s="215">
        <f>COUNTIF(P17:AH20,"Si")</f>
        <v>3</v>
      </c>
      <c r="AJ17" s="237">
        <f>IF((COUNTIF(O17:AH20,"Si"))&lt;=0,0,(IF((COUNTIF(O17:AH20,"Si"))&lt;=5,3,(IF(COUNTIF(O17:AH20,"Si")&lt;=11,4,5)))))</f>
        <v>3</v>
      </c>
      <c r="AK17" s="195" t="str">
        <f>IF((COUNTIF(O17:AH20,"Si"))&lt;=0,0,(IF((COUNTIF(O17:AH20,"Si"))&lt;=5,"MODERADO",(IF(COUNTIF(O17:AH20,"Si")&lt;=11,"ALTO","EXTREMO")))))</f>
        <v>MODERADO</v>
      </c>
      <c r="AL17" s="212"/>
      <c r="AM17" s="215" t="s">
        <v>12</v>
      </c>
      <c r="AN17" s="215">
        <f>IF(AM17="Rara vez",1,(IF(AM17="Improbable",2,(IF(AM17="Posible",3,IF(AM17="Probable",4,IF(AM17="Seguro",5,"Revisar")))))))</f>
        <v>1</v>
      </c>
      <c r="AO17" s="206">
        <f>IF(E17="Corrupción",AN17,IF(AL17&lt;=2,1,IF(AL17&lt;=24,2,IF(AL17&lt;=500,3,IF(AL17&lt;=5000,4,IF(AL17&gt;5000,5,"Revisar"))))))</f>
        <v>1</v>
      </c>
      <c r="AP17" s="206" t="str">
        <f>IF(E17="Corrupción",(IF(AO17=1,"Rara Vez",IF(AO17=2,"Improbable",IF(AO17=3,"Posible",IF(AO17=4,"Probable",IF(AO17=5,"Seguro","Revisar")))))),IF(AO17=1,"Muy Baja",IF(AO17=2,"Baja",IF(AO17=3,"Media",IF(AO17=4,"Alta","Muy Alta")))))</f>
        <v>Rara Vez</v>
      </c>
      <c r="AQ17" s="206">
        <f>IF(E17="Corrupción",AJ17,(ROUND(((VLOOKUP(M17,[3]Datos!$B$25:$C$29,2,FALSE)*[3]Datos!$B$32)+(VLOOKUP(N17,[3]Datos!$B$25:$C$29,2,FALSE)*[3]Datos!$C$32)+(VLOOKUP(O17,[3]Datos!$B$25:$C$29,2,FALSE)*[3]Datos!$D$32))*5,0)))</f>
        <v>3</v>
      </c>
      <c r="AR17" s="198" t="str">
        <f>IF(AQ17=1,"Insignificante",IF(AQ17=2,"Menor",IF(AQ17=3,"Moderado",IF(AQ17=4,"Mayor","Catastrófico"))))</f>
        <v>Moderado</v>
      </c>
      <c r="AS17" s="209">
        <f>_xlfn.NUMBERVALUE(CONCATENATE(AO17,AQ17),"##")</f>
        <v>13</v>
      </c>
      <c r="AT17" s="192" t="str">
        <f>VLOOKUP(AS17,[3]Datos!$I$37:$J$61,2,FALSE)</f>
        <v>MODERADO</v>
      </c>
      <c r="AU17" s="264" t="s">
        <v>102</v>
      </c>
      <c r="AV17" s="272" t="s">
        <v>101</v>
      </c>
      <c r="AW17" s="272" t="s">
        <v>100</v>
      </c>
      <c r="AX17" s="269" t="s">
        <v>60</v>
      </c>
      <c r="AY17" s="269" t="s">
        <v>8</v>
      </c>
      <c r="AZ17" s="269" t="s">
        <v>7</v>
      </c>
      <c r="BA17" s="269" t="s">
        <v>59</v>
      </c>
      <c r="BB17" s="275" t="s">
        <v>5</v>
      </c>
      <c r="BC17" s="8">
        <f>IF(AX17=[3]Datos!$C$63,[3]Datos!$C$73,IF(AX17=[3]Datos!$C$64,[3]Datos!$C$74,IF(AX17=[3]Datos!$C$65,[3]Datos!$C$75,"Revisar")))+IF(AY17=[3]Datos!$D$63,[3]Datos!$D$73,IF(AY17=[3]Datos!$D$64,[3]Datos!$D$74,"Revisar"))+IF(AZ17=[3]Datos!$E$63,[3]Datos!$E$73,IF(AZ17=[3]Datos!$E$64,[3]Datos!$E$74,"Revisar"))+IF(BB17=[3]Datos!$G$63,[3]Datos!$G$73,IF(BB17=[3]Datos!$G$64,[3]Datos!$G$74,IF(BB17=[3]Datos!$G$65,[3]Datos!$G$75,"Revisar")))</f>
        <v>0.54999999999999993</v>
      </c>
      <c r="BD17" s="7">
        <f>IF(AX17=[3]Datos!$C$65,BC17,0)</f>
        <v>0</v>
      </c>
      <c r="BE17" s="7">
        <f>IF(OR(AX17=[3]Datos!$C$63,AX17=[3]Datos!$C$64),BC17,0)</f>
        <v>0.54999999999999993</v>
      </c>
      <c r="BF17" s="211">
        <f>IF(ROUND(AO17-SUM(BE17:BE20),0)&lt;=0,1,ROUND(AO17-SUM(BE17:BE20),0))</f>
        <v>1</v>
      </c>
      <c r="BG17" s="206" t="str">
        <f>IF(E17="Corrupción",(IF(BF17=1,"Rara Vez",IF(BF17=2,"Improbable",IF(BF17=3,"Posible",IF(BF17=4,"Probable","Seguro"))))),IF(BF17=1,"Muy Baja",IF(BF17=2,"Baja",IF(BF17=3,"Media",IF(BF17=4,"Alta","Muy Alta")))))</f>
        <v>Rara Vez</v>
      </c>
      <c r="BH17" s="211">
        <f>ROUND(AQ17-SUM(BD17:BD20),0)</f>
        <v>3</v>
      </c>
      <c r="BI17" s="211" t="str">
        <f>IF(BH17=1,"Insignificante",IF(BH17=2,"Menor",IF(BH17=3,"Moderado",IF(BH17=4,"Mayor","Catastrófico"))))</f>
        <v>Moderado</v>
      </c>
      <c r="BJ17" s="254">
        <f>_xlfn.NUMBERVALUE(CONCATENATE(BF17,BH17),"##")</f>
        <v>13</v>
      </c>
      <c r="BK17" s="257" t="str">
        <f>+VLOOKUP(BJ17,[3]Datos!$I$37:$J$65,2,FALSE)</f>
        <v>MODERADO</v>
      </c>
      <c r="BL17" s="244" t="s">
        <v>4</v>
      </c>
      <c r="BM17" s="296" t="s">
        <v>99</v>
      </c>
      <c r="BN17" s="296" t="s">
        <v>98</v>
      </c>
      <c r="BO17" s="298">
        <v>45870</v>
      </c>
      <c r="BP17" s="298">
        <v>46006</v>
      </c>
      <c r="BQ17" s="300" t="s">
        <v>97</v>
      </c>
      <c r="BR17" s="328"/>
      <c r="BS17" s="304" t="s">
        <v>0</v>
      </c>
      <c r="BT17" s="304"/>
      <c r="BU17" s="304"/>
      <c r="BV17" s="304"/>
      <c r="BW17" s="304" t="s">
        <v>0</v>
      </c>
      <c r="BX17" s="304" t="s">
        <v>0</v>
      </c>
      <c r="BY17" s="304"/>
      <c r="BZ17" s="304" t="s">
        <v>0</v>
      </c>
      <c r="CA17" s="304"/>
      <c r="CB17" s="304" t="s">
        <v>0</v>
      </c>
      <c r="CC17" s="304"/>
      <c r="CD17" s="332" t="s">
        <v>221</v>
      </c>
      <c r="CE17" s="291" t="s">
        <v>198</v>
      </c>
    </row>
    <row r="18" spans="1:83" ht="132.75" customHeight="1" thickBot="1" x14ac:dyDescent="0.3">
      <c r="A18" s="224"/>
      <c r="B18" s="227"/>
      <c r="C18" s="227"/>
      <c r="D18" s="231"/>
      <c r="E18" s="227"/>
      <c r="F18" s="190"/>
      <c r="G18" s="190"/>
      <c r="H18" s="219"/>
      <c r="I18" s="219"/>
      <c r="J18" s="219"/>
      <c r="K18" s="221"/>
      <c r="L18" s="190"/>
      <c r="M18" s="190"/>
      <c r="N18" s="190"/>
      <c r="O18" s="190"/>
      <c r="P18" s="190"/>
      <c r="Q18" s="190"/>
      <c r="R18" s="190"/>
      <c r="S18" s="190"/>
      <c r="T18" s="190"/>
      <c r="U18" s="190"/>
      <c r="V18" s="190"/>
      <c r="W18" s="190"/>
      <c r="X18" s="190"/>
      <c r="Y18" s="190"/>
      <c r="Z18" s="190"/>
      <c r="AA18" s="190"/>
      <c r="AB18" s="190"/>
      <c r="AC18" s="190"/>
      <c r="AD18" s="190"/>
      <c r="AE18" s="190"/>
      <c r="AF18" s="190"/>
      <c r="AG18" s="190"/>
      <c r="AH18" s="190"/>
      <c r="AI18" s="216"/>
      <c r="AJ18" s="238"/>
      <c r="AK18" s="196"/>
      <c r="AL18" s="213"/>
      <c r="AM18" s="216"/>
      <c r="AN18" s="216"/>
      <c r="AO18" s="207"/>
      <c r="AP18" s="207"/>
      <c r="AQ18" s="207"/>
      <c r="AR18" s="199"/>
      <c r="AS18" s="210"/>
      <c r="AT18" s="193"/>
      <c r="AU18" s="265"/>
      <c r="AV18" s="273"/>
      <c r="AW18" s="273"/>
      <c r="AX18" s="270"/>
      <c r="AY18" s="270"/>
      <c r="AZ18" s="270"/>
      <c r="BA18" s="270"/>
      <c r="BB18" s="276"/>
      <c r="BC18" s="8" t="e">
        <f>IF(AX18=[3]Datos!$C$63,[3]Datos!$C$73,IF(AX18=[3]Datos!$C$64,[3]Datos!$C$74,IF(AX18=[3]Datos!$C$65,[3]Datos!$C$75,"Revisar")))+IF(AY18=[3]Datos!$D$63,[3]Datos!$D$73,IF(AY18=[3]Datos!$D$64,[3]Datos!$D$74,"Revisar"))+IF(AZ18=[3]Datos!$E$63,[3]Datos!$E$73,IF(AZ18=[3]Datos!$E$64,[3]Datos!$E$74,"Revisar"))+IF(BB18=[3]Datos!$G$63,[3]Datos!$G$73,IF(BB18=[3]Datos!$G$64,[3]Datos!$G$74,IF(BB18=[3]Datos!$G$65,[3]Datos!$G$75,"Revisar")))</f>
        <v>#VALUE!</v>
      </c>
      <c r="BD18" s="4">
        <f>IF(AX18=[3]Datos!$C$65,BC18,0)</f>
        <v>0</v>
      </c>
      <c r="BE18" s="4">
        <f>IF(OR(AX18=[3]Datos!$C$63,AX18=[3]Datos!$C$64),BC18,0)</f>
        <v>0</v>
      </c>
      <c r="BF18" s="207"/>
      <c r="BG18" s="207"/>
      <c r="BH18" s="207"/>
      <c r="BI18" s="207"/>
      <c r="BJ18" s="255"/>
      <c r="BK18" s="258"/>
      <c r="BL18" s="227"/>
      <c r="BM18" s="297"/>
      <c r="BN18" s="297"/>
      <c r="BO18" s="299"/>
      <c r="BP18" s="299"/>
      <c r="BQ18" s="301"/>
      <c r="BR18" s="328"/>
      <c r="BS18" s="304"/>
      <c r="BT18" s="304"/>
      <c r="BU18" s="304"/>
      <c r="BV18" s="304"/>
      <c r="BW18" s="304"/>
      <c r="BX18" s="304"/>
      <c r="BY18" s="304"/>
      <c r="BZ18" s="304"/>
      <c r="CA18" s="304"/>
      <c r="CB18" s="304"/>
      <c r="CC18" s="304"/>
      <c r="CD18" s="333"/>
      <c r="CE18" s="292"/>
    </row>
    <row r="19" spans="1:83" ht="132.75" customHeight="1" thickBot="1" x14ac:dyDescent="0.3">
      <c r="A19" s="224"/>
      <c r="B19" s="227"/>
      <c r="C19" s="227"/>
      <c r="D19" s="231"/>
      <c r="E19" s="227"/>
      <c r="F19" s="190"/>
      <c r="G19" s="190"/>
      <c r="H19" s="219"/>
      <c r="I19" s="219"/>
      <c r="J19" s="219"/>
      <c r="K19" s="221"/>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216"/>
      <c r="AJ19" s="238"/>
      <c r="AK19" s="196"/>
      <c r="AL19" s="213"/>
      <c r="AM19" s="216"/>
      <c r="AN19" s="216"/>
      <c r="AO19" s="207"/>
      <c r="AP19" s="207"/>
      <c r="AQ19" s="207"/>
      <c r="AR19" s="199"/>
      <c r="AS19" s="210"/>
      <c r="AT19" s="193"/>
      <c r="AU19" s="265"/>
      <c r="AV19" s="273"/>
      <c r="AW19" s="273"/>
      <c r="AX19" s="270"/>
      <c r="AY19" s="270"/>
      <c r="AZ19" s="270"/>
      <c r="BA19" s="270"/>
      <c r="BB19" s="276"/>
      <c r="BC19" s="8" t="e">
        <f>IF(AX19=[3]Datos!$C$63,[3]Datos!$C$73,IF(AX19=[3]Datos!$C$64,[3]Datos!$C$74,IF(AX19=[3]Datos!$C$65,[3]Datos!$C$75,"Revisar")))+IF(AY19=[3]Datos!$D$63,[3]Datos!$D$73,IF(AY19=[3]Datos!$D$64,[3]Datos!$D$74,"Revisar"))+IF(AZ19=[3]Datos!$E$63,[3]Datos!$E$73,IF(AZ19=[3]Datos!$E$64,[3]Datos!$E$74,"Revisar"))+IF(BB19=[3]Datos!$G$63,[3]Datos!$G$73,IF(BB19=[3]Datos!$G$64,[3]Datos!$G$74,IF(BB19=[3]Datos!$G$65,[3]Datos!$G$75,"Revisar")))</f>
        <v>#VALUE!</v>
      </c>
      <c r="BD19" s="4">
        <f>IF(AX19=[3]Datos!$C$65,BC19,0)</f>
        <v>0</v>
      </c>
      <c r="BE19" s="4">
        <f>IF(OR(AX19=[3]Datos!$C$63,AX19=[3]Datos!$C$64),BC19,0)</f>
        <v>0</v>
      </c>
      <c r="BF19" s="207"/>
      <c r="BG19" s="207"/>
      <c r="BH19" s="207"/>
      <c r="BI19" s="207"/>
      <c r="BJ19" s="255"/>
      <c r="BK19" s="258"/>
      <c r="BL19" s="227"/>
      <c r="BM19" s="297"/>
      <c r="BN19" s="297"/>
      <c r="BO19" s="299"/>
      <c r="BP19" s="299"/>
      <c r="BQ19" s="301"/>
      <c r="BR19" s="328"/>
      <c r="BS19" s="304"/>
      <c r="BT19" s="304"/>
      <c r="BU19" s="304"/>
      <c r="BV19" s="304"/>
      <c r="BW19" s="304"/>
      <c r="BX19" s="304"/>
      <c r="BY19" s="304"/>
      <c r="BZ19" s="304"/>
      <c r="CA19" s="304"/>
      <c r="CB19" s="304"/>
      <c r="CC19" s="304"/>
      <c r="CD19" s="333"/>
      <c r="CE19" s="292"/>
    </row>
    <row r="20" spans="1:83" ht="132.75" customHeight="1" thickBot="1" x14ac:dyDescent="0.3">
      <c r="A20" s="225"/>
      <c r="B20" s="228"/>
      <c r="C20" s="229"/>
      <c r="D20" s="232"/>
      <c r="E20" s="229"/>
      <c r="F20" s="191"/>
      <c r="G20" s="191"/>
      <c r="H20" s="219"/>
      <c r="I20" s="219"/>
      <c r="J20" s="219"/>
      <c r="K20" s="236"/>
      <c r="L20" s="191"/>
      <c r="M20" s="191"/>
      <c r="N20" s="191"/>
      <c r="O20" s="191"/>
      <c r="P20" s="191"/>
      <c r="Q20" s="191"/>
      <c r="R20" s="191"/>
      <c r="S20" s="191"/>
      <c r="T20" s="191"/>
      <c r="U20" s="191"/>
      <c r="V20" s="191"/>
      <c r="W20" s="191"/>
      <c r="X20" s="191"/>
      <c r="Y20" s="191"/>
      <c r="Z20" s="191"/>
      <c r="AA20" s="191"/>
      <c r="AB20" s="191"/>
      <c r="AC20" s="191"/>
      <c r="AD20" s="191"/>
      <c r="AE20" s="191"/>
      <c r="AF20" s="191"/>
      <c r="AG20" s="191"/>
      <c r="AH20" s="191"/>
      <c r="AI20" s="217"/>
      <c r="AJ20" s="239"/>
      <c r="AK20" s="197"/>
      <c r="AL20" s="214"/>
      <c r="AM20" s="217"/>
      <c r="AN20" s="217"/>
      <c r="AO20" s="208"/>
      <c r="AP20" s="208"/>
      <c r="AQ20" s="208"/>
      <c r="AR20" s="199"/>
      <c r="AS20" s="210"/>
      <c r="AT20" s="194"/>
      <c r="AU20" s="265"/>
      <c r="AV20" s="273"/>
      <c r="AW20" s="273"/>
      <c r="AX20" s="270"/>
      <c r="AY20" s="270"/>
      <c r="AZ20" s="270"/>
      <c r="BA20" s="270"/>
      <c r="BB20" s="276"/>
      <c r="BC20" s="8" t="e">
        <f>IF(AX20=[3]Datos!$C$63,[3]Datos!$C$73,IF(AX20=[3]Datos!$C$64,[3]Datos!$C$74,IF(AX20=[3]Datos!$C$65,[3]Datos!$C$75,"Revisar")))+IF(AY20=[3]Datos!$D$63,[3]Datos!$D$73,IF(AY20=[3]Datos!$D$64,[3]Datos!$D$74,"Revisar"))+IF(AZ20=[3]Datos!$E$63,[3]Datos!$E$73,IF(AZ20=[3]Datos!$E$64,[3]Datos!$E$74,"Revisar"))+IF(BB20=[3]Datos!$G$63,[3]Datos!$G$73,IF(BB20=[3]Datos!$G$64,[3]Datos!$G$74,IF(BB20=[3]Datos!$G$65,[3]Datos!$G$75,"Revisar")))</f>
        <v>#VALUE!</v>
      </c>
      <c r="BD20" s="77">
        <f>IF(AX20=[3]Datos!$C$65,BC20,0)</f>
        <v>0</v>
      </c>
      <c r="BE20" s="77">
        <f>IF(OR(AX20=[3]Datos!$C$63,AX20=[3]Datos!$C$64),BC20,0)</f>
        <v>0</v>
      </c>
      <c r="BF20" s="208"/>
      <c r="BG20" s="208"/>
      <c r="BH20" s="208"/>
      <c r="BI20" s="208"/>
      <c r="BJ20" s="294"/>
      <c r="BK20" s="295"/>
      <c r="BL20" s="229"/>
      <c r="BM20" s="297"/>
      <c r="BN20" s="297"/>
      <c r="BO20" s="299"/>
      <c r="BP20" s="299"/>
      <c r="BQ20" s="302"/>
      <c r="BR20" s="328"/>
      <c r="BS20" s="304"/>
      <c r="BT20" s="304"/>
      <c r="BU20" s="304"/>
      <c r="BV20" s="304"/>
      <c r="BW20" s="304"/>
      <c r="BX20" s="304"/>
      <c r="BY20" s="304"/>
      <c r="BZ20" s="304"/>
      <c r="CA20" s="304"/>
      <c r="CB20" s="304"/>
      <c r="CC20" s="304"/>
      <c r="CD20" s="334"/>
      <c r="CE20" s="293"/>
    </row>
    <row r="21" spans="1:83" ht="87.75" customHeight="1" x14ac:dyDescent="0.25">
      <c r="A21" s="223">
        <v>2</v>
      </c>
      <c r="B21" s="233" t="s">
        <v>96</v>
      </c>
      <c r="C21" s="226" t="s">
        <v>95</v>
      </c>
      <c r="D21" s="230" t="s">
        <v>94</v>
      </c>
      <c r="E21" s="226" t="s">
        <v>21</v>
      </c>
      <c r="F21" s="189" t="s">
        <v>20</v>
      </c>
      <c r="G21" s="189" t="s">
        <v>52</v>
      </c>
      <c r="H21" s="218" t="s">
        <v>93</v>
      </c>
      <c r="I21" s="218" t="s">
        <v>92</v>
      </c>
      <c r="J21" s="218" t="s">
        <v>91</v>
      </c>
      <c r="K21" s="220" t="str">
        <f>CONCATENATE(H21," ",I21," ",J21)</f>
        <v xml:space="preserve">Posibilidad de incurrir en favorecimiento a un tercero, por medio de la selección o vinculación de personal a causa de un ajuste en los requisitos  </v>
      </c>
      <c r="L21" s="189" t="s">
        <v>15</v>
      </c>
      <c r="M21" s="189"/>
      <c r="N21" s="189"/>
      <c r="O21" s="189"/>
      <c r="P21" s="189" t="s">
        <v>14</v>
      </c>
      <c r="Q21" s="189" t="s">
        <v>13</v>
      </c>
      <c r="R21" s="189" t="s">
        <v>13</v>
      </c>
      <c r="S21" s="189" t="s">
        <v>13</v>
      </c>
      <c r="T21" s="189" t="s">
        <v>14</v>
      </c>
      <c r="U21" s="189" t="s">
        <v>13</v>
      </c>
      <c r="V21" s="189" t="s">
        <v>13</v>
      </c>
      <c r="W21" s="189" t="s">
        <v>13</v>
      </c>
      <c r="X21" s="189" t="s">
        <v>13</v>
      </c>
      <c r="Y21" s="189" t="s">
        <v>14</v>
      </c>
      <c r="Z21" s="189" t="s">
        <v>14</v>
      </c>
      <c r="AA21" s="189" t="s">
        <v>14</v>
      </c>
      <c r="AB21" s="189" t="s">
        <v>14</v>
      </c>
      <c r="AC21" s="189" t="s">
        <v>14</v>
      </c>
      <c r="AD21" s="189" t="s">
        <v>13</v>
      </c>
      <c r="AE21" s="189" t="s">
        <v>13</v>
      </c>
      <c r="AF21" s="189" t="s">
        <v>13</v>
      </c>
      <c r="AG21" s="189" t="s">
        <v>13</v>
      </c>
      <c r="AH21" s="189" t="s">
        <v>13</v>
      </c>
      <c r="AI21" s="215">
        <f>COUNTIF(P21:AH24,"Si")</f>
        <v>7</v>
      </c>
      <c r="AJ21" s="237">
        <f>IF((COUNTIF(O21:AH24,"Si"))&lt;=0,0,(IF((COUNTIF(O21:AH24,"Si"))&lt;=5,3,(IF(COUNTIF(O21:AH24,"Si")&lt;=11,4,5)))))</f>
        <v>4</v>
      </c>
      <c r="AK21" s="195" t="str">
        <f>IF((COUNTIF(O21:AH24,"Si"))&lt;=0,0,(IF((COUNTIF(O21:AH24,"Si"))&lt;=5,"MODERADO",(IF(COUNTIF(O21:AH24,"Si")&lt;=11,"ALTO","EXTREMO")))))</f>
        <v>ALTO</v>
      </c>
      <c r="AL21" s="212"/>
      <c r="AM21" s="215" t="s">
        <v>32</v>
      </c>
      <c r="AN21" s="215">
        <f>IF(AM21="Rara vez",1,(IF(AM21="Improbable",2,(IF(AM21="Posible",3,IF(AM21="Probable",4,IF(AM21="Seguro",5,"Revisar")))))))</f>
        <v>2</v>
      </c>
      <c r="AO21" s="206">
        <f>IF(E21="Corrupción",AN21,IF(AL21&lt;=2,1,IF(AL21&lt;=24,2,IF(AL21&lt;=500,3,IF(AL21&lt;=5000,4,IF(AL21&gt;5000,5,"Revisar"))))))</f>
        <v>2</v>
      </c>
      <c r="AP21" s="206" t="str">
        <f>IF(E21="Corrupción",(IF(AO21=1,"Rara Vez",IF(AO21=2,"Improbable",IF(AO21=3,"Posible",IF(AO21=4,"Probable",IF(AO21=5,"Seguro","Revisar")))))),IF(AO21=1,"Muy Baja",IF(AO21=2,"Baja",IF(AO21=3,"Media",IF(AO21=4,"Alta","Muy Alta")))))</f>
        <v>Improbable</v>
      </c>
      <c r="AQ21" s="206">
        <f>IF(E21="Corrupción",AJ21,(ROUND(((VLOOKUP(M21,[3]Datos!$B$25:$C$29,2,FALSE)*[3]Datos!$B$32)+(VLOOKUP(N21,[3]Datos!$B$25:$C$29,2,FALSE)*[3]Datos!$C$32)+(VLOOKUP(O21,[3]Datos!$B$25:$C$29,2,FALSE)*[3]Datos!$D$32))*5,0)))</f>
        <v>4</v>
      </c>
      <c r="AR21" s="198" t="str">
        <f>IF(AQ21=1,"Insignificante",IF(AQ21=2,"Menor",IF(AQ21=3,"Moderado",IF(AQ21=4,"Mayor","Catastrófico"))))</f>
        <v>Mayor</v>
      </c>
      <c r="AS21" s="209">
        <f>_xlfn.NUMBERVALUE(CONCATENATE(AO21,AQ21),"##")</f>
        <v>24</v>
      </c>
      <c r="AT21" s="192" t="str">
        <f>VLOOKUP(AS21,[3]Datos!$I$37:$J$61,2,FALSE)</f>
        <v>ALTO</v>
      </c>
      <c r="AU21" s="264" t="s">
        <v>90</v>
      </c>
      <c r="AV21" s="272" t="s">
        <v>86</v>
      </c>
      <c r="AW21" s="272" t="s">
        <v>89</v>
      </c>
      <c r="AX21" s="269" t="s">
        <v>88</v>
      </c>
      <c r="AY21" s="269" t="s">
        <v>8</v>
      </c>
      <c r="AZ21" s="269" t="s">
        <v>7</v>
      </c>
      <c r="BA21" s="269" t="s">
        <v>59</v>
      </c>
      <c r="BB21" s="275" t="s">
        <v>5</v>
      </c>
      <c r="BC21" s="8">
        <f>IF(AX21=[3]Datos!$C$63,[3]Datos!$C$73,IF(AX21=[3]Datos!$C$64,[3]Datos!$C$74,IF(AX21=[3]Datos!$C$65,[3]Datos!$C$75,"Revisar")))+IF(AY21=[3]Datos!$D$63,[3]Datos!$D$73,IF(AY21=[3]Datos!$D$64,[3]Datos!$D$74,"Revisar"))+IF(AZ21=[3]Datos!$E$63,[3]Datos!$E$73,IF(AZ21=[3]Datos!$E$64,[3]Datos!$E$74,"Revisar"))+IF(BB21=[3]Datos!$G$63,[3]Datos!$G$73,IF(BB21=[3]Datos!$G$64,[3]Datos!$G$74,IF(BB21=[3]Datos!$G$65,[3]Datos!$G$75,"Revisar")))</f>
        <v>0.5</v>
      </c>
      <c r="BD21" s="7">
        <f>IF(AX21=[3]Datos!$C$65,BC21,0)</f>
        <v>0.5</v>
      </c>
      <c r="BE21" s="7">
        <f>IF(OR(AX21=[3]Datos!$C$63,AX21=[3]Datos!$C$64),BC21,0)</f>
        <v>0</v>
      </c>
      <c r="BF21" s="206">
        <f>IF(ROUND(AO21-SUM(BE21:BE24),0)&lt;=0,1,ROUND(AO21-SUM(BE21:BE24),0))</f>
        <v>2</v>
      </c>
      <c r="BG21" s="206" t="str">
        <f>IF(E21="Corrupción",(IF(BF21=1,"Rara Vez",IF(BF21=2,"Improbable",IF(BF21=3,"Posible",IF(BF21=4,"Probable","Seguro"))))),IF(BF21=1,"Muy Baja",IF(BF21=2,"Baja",IF(BF21=3,"Media",IF(BF21=4,"Alta","Muy Alta")))))</f>
        <v>Improbable</v>
      </c>
      <c r="BH21" s="206">
        <f>ROUND(AQ21-SUM(BD21:BD24),0)</f>
        <v>4</v>
      </c>
      <c r="BI21" s="206" t="str">
        <f>IF(BH21=1,"Insignificante",IF(BH21=2,"Menor",IF(BH21=3,"Moderado",IF(BH21=4,"Mayor","Catastrófico"))))</f>
        <v>Mayor</v>
      </c>
      <c r="BJ21" s="320">
        <f>_xlfn.NUMBERVALUE(CONCATENATE(BF21,BH21),"##")</f>
        <v>24</v>
      </c>
      <c r="BK21" s="319" t="str">
        <f>+VLOOKUP(BJ21,[3]Datos!$I$37:$J$65,2,FALSE)</f>
        <v>ALTO</v>
      </c>
      <c r="BL21" s="226"/>
      <c r="BM21" s="298" t="s">
        <v>87</v>
      </c>
      <c r="BN21" s="298" t="s">
        <v>86</v>
      </c>
      <c r="BO21" s="298">
        <v>45870</v>
      </c>
      <c r="BP21" s="298">
        <v>46022</v>
      </c>
      <c r="BQ21" s="330" t="s">
        <v>85</v>
      </c>
      <c r="BR21" s="328"/>
      <c r="BS21" s="304" t="s">
        <v>0</v>
      </c>
      <c r="BT21" s="304"/>
      <c r="BU21" s="304"/>
      <c r="BV21" s="304" t="s">
        <v>0</v>
      </c>
      <c r="BW21" s="304"/>
      <c r="BX21" s="304" t="s">
        <v>0</v>
      </c>
      <c r="BY21" s="304"/>
      <c r="BZ21" s="304" t="s">
        <v>0</v>
      </c>
      <c r="CA21" s="304"/>
      <c r="CB21" s="304" t="s">
        <v>0</v>
      </c>
      <c r="CC21" s="304"/>
      <c r="CD21" s="325" t="s">
        <v>222</v>
      </c>
      <c r="CE21" s="337" t="s">
        <v>198</v>
      </c>
    </row>
    <row r="22" spans="1:83" ht="74.45" customHeight="1" x14ac:dyDescent="0.25">
      <c r="A22" s="224"/>
      <c r="B22" s="234"/>
      <c r="C22" s="227"/>
      <c r="D22" s="231"/>
      <c r="E22" s="227"/>
      <c r="F22" s="190"/>
      <c r="G22" s="190"/>
      <c r="H22" s="219"/>
      <c r="I22" s="219"/>
      <c r="J22" s="219"/>
      <c r="K22" s="221"/>
      <c r="L22" s="190"/>
      <c r="M22" s="190"/>
      <c r="N22" s="190"/>
      <c r="O22" s="190"/>
      <c r="P22" s="190"/>
      <c r="Q22" s="190"/>
      <c r="R22" s="190"/>
      <c r="S22" s="190"/>
      <c r="T22" s="190"/>
      <c r="U22" s="190"/>
      <c r="V22" s="190"/>
      <c r="W22" s="190"/>
      <c r="X22" s="190"/>
      <c r="Y22" s="190"/>
      <c r="Z22" s="190"/>
      <c r="AA22" s="190"/>
      <c r="AB22" s="190"/>
      <c r="AC22" s="190"/>
      <c r="AD22" s="190"/>
      <c r="AE22" s="190"/>
      <c r="AF22" s="190"/>
      <c r="AG22" s="190"/>
      <c r="AH22" s="190"/>
      <c r="AI22" s="216"/>
      <c r="AJ22" s="238"/>
      <c r="AK22" s="196"/>
      <c r="AL22" s="213"/>
      <c r="AM22" s="216"/>
      <c r="AN22" s="216"/>
      <c r="AO22" s="207"/>
      <c r="AP22" s="207"/>
      <c r="AQ22" s="207"/>
      <c r="AR22" s="199"/>
      <c r="AS22" s="210"/>
      <c r="AT22" s="193"/>
      <c r="AU22" s="265"/>
      <c r="AV22" s="273"/>
      <c r="AW22" s="273"/>
      <c r="AX22" s="270"/>
      <c r="AY22" s="270"/>
      <c r="AZ22" s="270"/>
      <c r="BA22" s="270"/>
      <c r="BB22" s="276"/>
      <c r="BC22" s="5" t="e">
        <f>IF(AX22=[3]Datos!$C$63,[3]Datos!$C$73,IF(AX22=[3]Datos!$C$64,[3]Datos!$C$74,IF(AX22=[3]Datos!$C$65,[3]Datos!$C$75,"Revisar")))+IF(AY22=[3]Datos!$D$63,[3]Datos!$D$73,IF(AY22=[3]Datos!$D$64,[3]Datos!$D$74,"Revisar"))+IF(AZ22=[3]Datos!$E$63,[3]Datos!$E$73,IF(AZ22=[3]Datos!$E$64,[3]Datos!$E$74,"Revisar"))+IF(BB22=[3]Datos!$G$63,[3]Datos!$G$73,IF(BB22=[3]Datos!$G$64,[3]Datos!$G$74,IF(BB22=[3]Datos!$G$65,[3]Datos!$G$75,"Revisar")))</f>
        <v>#VALUE!</v>
      </c>
      <c r="BD22" s="4">
        <f>IF(AX22=[3]Datos!$C$65,BC22,0)</f>
        <v>0</v>
      </c>
      <c r="BE22" s="4">
        <f>IF(OR(AX22=[3]Datos!$C$63,AX22=[3]Datos!$C$64),BC22,0)</f>
        <v>0</v>
      </c>
      <c r="BF22" s="207"/>
      <c r="BG22" s="207"/>
      <c r="BH22" s="207"/>
      <c r="BI22" s="207"/>
      <c r="BJ22" s="255"/>
      <c r="BK22" s="258"/>
      <c r="BL22" s="227"/>
      <c r="BM22" s="299"/>
      <c r="BN22" s="299"/>
      <c r="BO22" s="299"/>
      <c r="BP22" s="299"/>
      <c r="BQ22" s="331"/>
      <c r="BR22" s="328"/>
      <c r="BS22" s="304"/>
      <c r="BT22" s="304"/>
      <c r="BU22" s="304"/>
      <c r="BV22" s="304"/>
      <c r="BW22" s="304"/>
      <c r="BX22" s="304"/>
      <c r="BY22" s="304"/>
      <c r="BZ22" s="304"/>
      <c r="CA22" s="304"/>
      <c r="CB22" s="304"/>
      <c r="CC22" s="304"/>
      <c r="CD22" s="326"/>
      <c r="CE22" s="338"/>
    </row>
    <row r="23" spans="1:83" ht="81.75" customHeight="1" x14ac:dyDescent="0.25">
      <c r="A23" s="224"/>
      <c r="B23" s="234"/>
      <c r="C23" s="227"/>
      <c r="D23" s="231"/>
      <c r="E23" s="227"/>
      <c r="F23" s="190"/>
      <c r="G23" s="190"/>
      <c r="H23" s="219"/>
      <c r="I23" s="219"/>
      <c r="J23" s="219"/>
      <c r="K23" s="221"/>
      <c r="L23" s="190"/>
      <c r="M23" s="190"/>
      <c r="N23" s="190"/>
      <c r="O23" s="190"/>
      <c r="P23" s="190"/>
      <c r="Q23" s="190"/>
      <c r="R23" s="190"/>
      <c r="S23" s="190"/>
      <c r="T23" s="190"/>
      <c r="U23" s="190"/>
      <c r="V23" s="190"/>
      <c r="W23" s="190"/>
      <c r="X23" s="190"/>
      <c r="Y23" s="190"/>
      <c r="Z23" s="190"/>
      <c r="AA23" s="190"/>
      <c r="AB23" s="190"/>
      <c r="AC23" s="190"/>
      <c r="AD23" s="190"/>
      <c r="AE23" s="190"/>
      <c r="AF23" s="190"/>
      <c r="AG23" s="190"/>
      <c r="AH23" s="190"/>
      <c r="AI23" s="216"/>
      <c r="AJ23" s="238"/>
      <c r="AK23" s="196"/>
      <c r="AL23" s="213"/>
      <c r="AM23" s="216"/>
      <c r="AN23" s="216"/>
      <c r="AO23" s="207"/>
      <c r="AP23" s="207"/>
      <c r="AQ23" s="207"/>
      <c r="AR23" s="199"/>
      <c r="AS23" s="210"/>
      <c r="AT23" s="193"/>
      <c r="AU23" s="265"/>
      <c r="AV23" s="273"/>
      <c r="AW23" s="273"/>
      <c r="AX23" s="270"/>
      <c r="AY23" s="270"/>
      <c r="AZ23" s="270"/>
      <c r="BA23" s="270"/>
      <c r="BB23" s="276"/>
      <c r="BC23" s="5" t="e">
        <f>IF(AX23=[3]Datos!$C$63,[3]Datos!$C$73,IF(AX23=[3]Datos!$C$64,[3]Datos!$C$74,IF(AX23=[3]Datos!$C$65,[3]Datos!$C$75,"Revisar")))+IF(AY23=[3]Datos!$D$63,[3]Datos!$D$73,IF(AY23=[3]Datos!$D$64,[3]Datos!$D$74,"Revisar"))+IF(AZ23=[3]Datos!$E$63,[3]Datos!$E$73,IF(AZ23=[3]Datos!$E$64,[3]Datos!$E$74,"Revisar"))+IF(BB23=[3]Datos!$G$63,[3]Datos!$G$73,IF(BB23=[3]Datos!$G$64,[3]Datos!$G$74,IF(BB23=[3]Datos!$G$65,[3]Datos!$G$75,"Revisar")))</f>
        <v>#VALUE!</v>
      </c>
      <c r="BD23" s="4">
        <f>IF(AX23=[3]Datos!$C$65,BC23,0)</f>
        <v>0</v>
      </c>
      <c r="BE23" s="4">
        <f>IF(OR(AX23=[3]Datos!$C$63,AX23=[3]Datos!$C$64),BC23,0)</f>
        <v>0</v>
      </c>
      <c r="BF23" s="207"/>
      <c r="BG23" s="207"/>
      <c r="BH23" s="207"/>
      <c r="BI23" s="207"/>
      <c r="BJ23" s="255"/>
      <c r="BK23" s="258"/>
      <c r="BL23" s="227"/>
      <c r="BM23" s="299"/>
      <c r="BN23" s="299"/>
      <c r="BO23" s="299"/>
      <c r="BP23" s="299"/>
      <c r="BQ23" s="331"/>
      <c r="BR23" s="328"/>
      <c r="BS23" s="304"/>
      <c r="BT23" s="304"/>
      <c r="BU23" s="304"/>
      <c r="BV23" s="304"/>
      <c r="BW23" s="304"/>
      <c r="BX23" s="304"/>
      <c r="BY23" s="304"/>
      <c r="BZ23" s="304"/>
      <c r="CA23" s="304"/>
      <c r="CB23" s="304"/>
      <c r="CC23" s="304"/>
      <c r="CD23" s="326"/>
      <c r="CE23" s="338"/>
    </row>
    <row r="24" spans="1:83" ht="165.75" customHeight="1" thickBot="1" x14ac:dyDescent="0.3">
      <c r="A24" s="225"/>
      <c r="B24" s="235"/>
      <c r="C24" s="229"/>
      <c r="D24" s="232"/>
      <c r="E24" s="229"/>
      <c r="F24" s="191"/>
      <c r="G24" s="191"/>
      <c r="H24" s="219"/>
      <c r="I24" s="219"/>
      <c r="J24" s="219"/>
      <c r="K24" s="222"/>
      <c r="L24" s="191"/>
      <c r="M24" s="191"/>
      <c r="N24" s="191"/>
      <c r="O24" s="191"/>
      <c r="P24" s="191"/>
      <c r="Q24" s="191"/>
      <c r="R24" s="191"/>
      <c r="S24" s="191"/>
      <c r="T24" s="191"/>
      <c r="U24" s="191"/>
      <c r="V24" s="191"/>
      <c r="W24" s="191"/>
      <c r="X24" s="191"/>
      <c r="Y24" s="191"/>
      <c r="Z24" s="191"/>
      <c r="AA24" s="191"/>
      <c r="AB24" s="191"/>
      <c r="AC24" s="191"/>
      <c r="AD24" s="191"/>
      <c r="AE24" s="191"/>
      <c r="AF24" s="191"/>
      <c r="AG24" s="191"/>
      <c r="AH24" s="191"/>
      <c r="AI24" s="217"/>
      <c r="AJ24" s="239"/>
      <c r="AK24" s="197"/>
      <c r="AL24" s="214"/>
      <c r="AM24" s="217"/>
      <c r="AN24" s="217"/>
      <c r="AO24" s="208"/>
      <c r="AP24" s="208"/>
      <c r="AQ24" s="208"/>
      <c r="AR24" s="199"/>
      <c r="AS24" s="210"/>
      <c r="AT24" s="194"/>
      <c r="AU24" s="265"/>
      <c r="AV24" s="273"/>
      <c r="AW24" s="273"/>
      <c r="AX24" s="270"/>
      <c r="AY24" s="270"/>
      <c r="AZ24" s="270"/>
      <c r="BA24" s="270"/>
      <c r="BB24" s="276"/>
      <c r="BC24" s="78" t="e">
        <f>IF(AX24=[3]Datos!$C$63,[3]Datos!$C$73,IF(AX24=[3]Datos!$C$64,[3]Datos!$C$74,IF(AX24=[3]Datos!$C$65,[3]Datos!$C$75,"Revisar")))+IF(AY24=[3]Datos!$D$63,[3]Datos!$D$73,IF(AY24=[3]Datos!$D$64,[3]Datos!$D$74,"Revisar"))+IF(AZ24=[3]Datos!$E$63,[3]Datos!$E$73,IF(AZ24=[3]Datos!$E$64,[3]Datos!$E$74,"Revisar"))+IF(BB24=[3]Datos!$G$63,[3]Datos!$G$73,IF(BB24=[3]Datos!$G$64,[3]Datos!$G$74,IF(BB24=[3]Datos!$G$65,[3]Datos!$G$75,"Revisar")))</f>
        <v>#VALUE!</v>
      </c>
      <c r="BD24" s="77">
        <f>IF(AX24=[3]Datos!$C$65,BC24,0)</f>
        <v>0</v>
      </c>
      <c r="BE24" s="77">
        <f>IF(OR(AX24=[3]Datos!$C$63,AX24=[3]Datos!$C$64),BC24,0)</f>
        <v>0</v>
      </c>
      <c r="BF24" s="208"/>
      <c r="BG24" s="208"/>
      <c r="BH24" s="208"/>
      <c r="BI24" s="208"/>
      <c r="BJ24" s="294"/>
      <c r="BK24" s="295"/>
      <c r="BL24" s="229"/>
      <c r="BM24" s="299"/>
      <c r="BN24" s="299"/>
      <c r="BO24" s="299"/>
      <c r="BP24" s="299"/>
      <c r="BQ24" s="331"/>
      <c r="BR24" s="329"/>
      <c r="BS24" s="324"/>
      <c r="BT24" s="324"/>
      <c r="BU24" s="324"/>
      <c r="BV24" s="324"/>
      <c r="BW24" s="324"/>
      <c r="BX24" s="324"/>
      <c r="BY24" s="324"/>
      <c r="BZ24" s="324"/>
      <c r="CA24" s="324"/>
      <c r="CB24" s="324"/>
      <c r="CC24" s="324"/>
      <c r="CD24" s="326"/>
      <c r="CE24" s="338"/>
    </row>
    <row r="25" spans="1:83" s="65" customFormat="1" ht="276.60000000000002" customHeight="1" x14ac:dyDescent="0.25">
      <c r="A25" s="344">
        <v>3</v>
      </c>
      <c r="B25" s="347" t="s">
        <v>84</v>
      </c>
      <c r="C25" s="350" t="s">
        <v>83</v>
      </c>
      <c r="D25" s="350" t="s">
        <v>68</v>
      </c>
      <c r="E25" s="350" t="s">
        <v>21</v>
      </c>
      <c r="F25" s="382" t="s">
        <v>82</v>
      </c>
      <c r="G25" s="378" t="s">
        <v>81</v>
      </c>
      <c r="H25" s="359" t="s">
        <v>80</v>
      </c>
      <c r="I25" s="359" t="s">
        <v>79</v>
      </c>
      <c r="J25" s="359" t="s">
        <v>78</v>
      </c>
      <c r="K25" s="353" t="str">
        <f>CONCATENATE(H25," ",I25," ",J25)</f>
        <v xml:space="preserve">
Posibilidad de recibir o solicitar cualquier dádiva o beneficio a nombre propio o de terceros, en los procesos contractuales por el direccionamiento en las condiciones del proceso, para favorecer a terceros, debido a intereses particulares o al uso indebido de la función pública o de la información. </v>
      </c>
      <c r="L25" s="359" t="s">
        <v>77</v>
      </c>
      <c r="M25" s="359"/>
      <c r="N25" s="359"/>
      <c r="O25" s="359"/>
      <c r="P25" s="359" t="s">
        <v>13</v>
      </c>
      <c r="Q25" s="359" t="s">
        <v>13</v>
      </c>
      <c r="R25" s="359" t="s">
        <v>13</v>
      </c>
      <c r="S25" s="359" t="s">
        <v>13</v>
      </c>
      <c r="T25" s="359" t="s">
        <v>13</v>
      </c>
      <c r="U25" s="359" t="s">
        <v>13</v>
      </c>
      <c r="V25" s="359" t="s">
        <v>13</v>
      </c>
      <c r="W25" s="359" t="s">
        <v>13</v>
      </c>
      <c r="X25" s="359" t="s">
        <v>13</v>
      </c>
      <c r="Y25" s="359" t="s">
        <v>14</v>
      </c>
      <c r="Z25" s="359" t="s">
        <v>14</v>
      </c>
      <c r="AA25" s="359" t="s">
        <v>14</v>
      </c>
      <c r="AB25" s="359" t="s">
        <v>13</v>
      </c>
      <c r="AC25" s="359" t="s">
        <v>14</v>
      </c>
      <c r="AD25" s="359" t="s">
        <v>13</v>
      </c>
      <c r="AE25" s="359" t="s">
        <v>13</v>
      </c>
      <c r="AF25" s="359" t="s">
        <v>13</v>
      </c>
      <c r="AG25" s="359" t="s">
        <v>13</v>
      </c>
      <c r="AH25" s="359" t="s">
        <v>13</v>
      </c>
      <c r="AI25" s="364">
        <f>COUNTIF(P25:AH28,"Si")</f>
        <v>4</v>
      </c>
      <c r="AJ25" s="365">
        <f>IF((COUNTIF(O25:AH28,"Si"))&lt;=0,0,(IF((COUNTIF(O25:AH28,"Si"))&lt;=5,3,(IF(COUNTIF(O25:AH28,"Si")&lt;=11,4,5)))))</f>
        <v>3</v>
      </c>
      <c r="AK25" s="390" t="str">
        <f>IF((COUNTIF(O25:AH28,"Si"))&lt;=0,0,(IF((COUNTIF(O25:AH28,"Si"))&lt;=5,"MODERADO",(IF(COUNTIF(O25:AH28,"Si")&lt;=11,"ALTO","EXTREMO")))))</f>
        <v>MODERADO</v>
      </c>
      <c r="AL25" s="391"/>
      <c r="AM25" s="364" t="s">
        <v>12</v>
      </c>
      <c r="AN25" s="364">
        <f>IF(AM25="Rara vez",1,(IF(AM25="Improbable",2,(IF(AM25="Posible",3,IF(AM25="Probable",4,IF(AM25="Seguro",5,"Revisar")))))))</f>
        <v>1</v>
      </c>
      <c r="AO25" s="385">
        <f>IF(E25="Corrupción",AN25,IF(AL25&lt;=2,1,IF(AL25&lt;=24,2,IF(AL25&lt;=500,3,IF(AL25&lt;=5000,4,IF(AL25&gt;5000,5,"Revisar"))))))</f>
        <v>1</v>
      </c>
      <c r="AP25" s="385" t="str">
        <f>IF(E25="Corrupción",(IF(AO25=1,"Rara Vez",IF(AO25=2,"Improbable",IF(AO25=3,"Posible",IF(AO25=4,"Probable",IF(AO25=5,"Seguro","Revisar")))))),IF(AO25=1,"Muy Baja",IF(AO25=2,"Baja",IF(AO25=3,"Media",IF(AO25=4,"Alta","Muy Alta")))))</f>
        <v>Rara Vez</v>
      </c>
      <c r="AQ25" s="385">
        <f>IF(E25="Corrupción",AJ25,(ROUND(((VLOOKUP(M25,[4]Datos!$B$25:$C$29,2,FALSE)*[4]Datos!$B$32)+(VLOOKUP(N25,[4]Datos!$B$25:$C$29,2,FALSE)*[4]Datos!$C$32)+(VLOOKUP(O25,[4]Datos!$B$25:$C$29,2,FALSE)*[4]Datos!$D$32))*5,0)))</f>
        <v>3</v>
      </c>
      <c r="AR25" s="385" t="str">
        <f>IF(AQ25=1,"Insignificante",IF(AQ25=2,"Menor",IF(AQ25=3,"Moderado",IF(AQ25=4,"Mayor","Catastrófico"))))</f>
        <v>Moderado</v>
      </c>
      <c r="AS25" s="386" t="e">
        <f ca="1">_xludf.NUMBERVALUE(CONCATENATE(AO25,AQ25),"##")</f>
        <v>#NAME?</v>
      </c>
      <c r="AT25" s="387" t="e">
        <f ca="1">VLOOKUP(AS25,[4]Datos!$I$37:$J$61,2,FALSE)</f>
        <v>#NAME?</v>
      </c>
      <c r="AU25" s="76" t="s">
        <v>76</v>
      </c>
      <c r="AV25" s="75" t="s">
        <v>75</v>
      </c>
      <c r="AW25" s="75" t="s">
        <v>74</v>
      </c>
      <c r="AX25" s="74" t="s">
        <v>9</v>
      </c>
      <c r="AY25" s="74" t="s">
        <v>8</v>
      </c>
      <c r="AZ25" s="74" t="s">
        <v>7</v>
      </c>
      <c r="BA25" s="74" t="s">
        <v>39</v>
      </c>
      <c r="BB25" s="73" t="s">
        <v>5</v>
      </c>
      <c r="BC25" s="72">
        <f>IF(AX25=[4]Datos!$C$63,[4]Datos!$C$73,IF(AX25=[4]Datos!$C$64,[4]Datos!$C$74,IF(AX25=[4]Datos!$C$65,[4]Datos!$C$75,"Revisar")))+IF(AY25=[4]Datos!$D$63,[4]Datos!$D$73,IF(AY25=[4]Datos!$D$64,[4]Datos!$D$74,"Revisar"))+IF(AZ25=[4]Datos!$E$63,[4]Datos!$E$73,IF(AZ25=[4]Datos!$E$64,[4]Datos!$E$74,"Revisar"))+IF(BB25=[4]Datos!$G$63,[4]Datos!$G$73,IF(BB25=[4]Datos!$G$64,[4]Datos!$G$74,IF(BB25=[4]Datos!$G$65,[4]Datos!$G$75,"Revisar")))</f>
        <v>0.65</v>
      </c>
      <c r="BD25" s="72">
        <f>IF(AX25=[4]Datos!$C$65,BC25,0)</f>
        <v>0</v>
      </c>
      <c r="BE25" s="71">
        <f>IF(OR(AX25=[4]Datos!$C$63,AX25=[4]Datos!$C$64),BC25,0)</f>
        <v>0.65</v>
      </c>
      <c r="BF25" s="321">
        <f>IF(ROUND(AO25-SUM(BE25:BE28),0)&lt;=0,1,ROUND(AO25-SUM(BE25:BE28),0))</f>
        <v>1</v>
      </c>
      <c r="BG25" s="318" t="str">
        <f>IF(E25="Corrupción",(IF(BF25=1,"Rara Vez",IF(BF25=2,"Improbable",IF(BF25=3,"Posible",IF(BF25=4,"Probable","Seguro"))))),IF(BF25=1,"Muy Baja",IF(BF25=2,"Baja",IF(BF25=3,"Media",IF(BF25=4,"Alta","Muy Alta")))))</f>
        <v>Rara Vez</v>
      </c>
      <c r="BH25" s="318">
        <f>ROUND(AQ25-SUM(BD25:BD28),0)</f>
        <v>3</v>
      </c>
      <c r="BI25" s="318" t="str">
        <f>IF(BH25=1,"Insignificante",IF(BH25=2,"Menor",IF(BH25=3,"Moderado",IF(BH25=4,"Mayor","Catastrófico"))))</f>
        <v>Moderado</v>
      </c>
      <c r="BJ25" s="380" t="e">
        <f ca="1">_xludf.NUMBERVALUE(CONCATENATE(BF25,BH25),"##")</f>
        <v>#NAME?</v>
      </c>
      <c r="BK25" s="381" t="e">
        <f ca="1">+VLOOKUP(BJ25,[4]Datos!$I$37:$J$65,2,FALSE)</f>
        <v>#NAME?</v>
      </c>
      <c r="BL25" s="315" t="s">
        <v>4</v>
      </c>
      <c r="BM25" s="70" t="s">
        <v>73</v>
      </c>
      <c r="BN25" s="69" t="s">
        <v>72</v>
      </c>
      <c r="BO25" s="68">
        <v>45870</v>
      </c>
      <c r="BP25" s="68">
        <v>45961</v>
      </c>
      <c r="BQ25" s="67" t="s">
        <v>71</v>
      </c>
      <c r="BR25" s="66"/>
      <c r="BS25" s="304" t="s">
        <v>0</v>
      </c>
      <c r="BT25" s="304"/>
      <c r="BU25" s="304"/>
      <c r="BV25" s="304" t="s">
        <v>0</v>
      </c>
      <c r="BW25" s="304"/>
      <c r="BX25" s="304" t="s">
        <v>0</v>
      </c>
      <c r="BY25" s="304"/>
      <c r="BZ25" s="304" t="s">
        <v>0</v>
      </c>
      <c r="CA25" s="304"/>
      <c r="CB25" s="304" t="s">
        <v>0</v>
      </c>
      <c r="CC25" s="304"/>
      <c r="CD25" s="325" t="s">
        <v>216</v>
      </c>
      <c r="CE25" s="337" t="s">
        <v>198</v>
      </c>
    </row>
    <row r="26" spans="1:83" ht="77.099999999999994" customHeight="1" x14ac:dyDescent="0.25">
      <c r="A26" s="345"/>
      <c r="B26" s="348"/>
      <c r="C26" s="351"/>
      <c r="D26" s="351"/>
      <c r="E26" s="351"/>
      <c r="F26" s="383"/>
      <c r="G26" s="322"/>
      <c r="H26" s="316"/>
      <c r="I26" s="316"/>
      <c r="J26" s="316"/>
      <c r="K26" s="316"/>
      <c r="L26" s="316"/>
      <c r="M26" s="316"/>
      <c r="N26" s="316"/>
      <c r="O26" s="316"/>
      <c r="P26" s="316"/>
      <c r="Q26" s="316"/>
      <c r="R26" s="316"/>
      <c r="S26" s="316"/>
      <c r="T26" s="316"/>
      <c r="U26" s="316"/>
      <c r="V26" s="316"/>
      <c r="W26" s="316"/>
      <c r="X26" s="316"/>
      <c r="Y26" s="316"/>
      <c r="Z26" s="316"/>
      <c r="AA26" s="316"/>
      <c r="AB26" s="316"/>
      <c r="AC26" s="316"/>
      <c r="AD26" s="316"/>
      <c r="AE26" s="316"/>
      <c r="AF26" s="316"/>
      <c r="AG26" s="316"/>
      <c r="AH26" s="316"/>
      <c r="AI26" s="316"/>
      <c r="AJ26" s="316"/>
      <c r="AK26" s="388"/>
      <c r="AL26" s="392"/>
      <c r="AM26" s="316"/>
      <c r="AN26" s="316"/>
      <c r="AO26" s="316"/>
      <c r="AP26" s="316"/>
      <c r="AQ26" s="316"/>
      <c r="AR26" s="316"/>
      <c r="AS26" s="316"/>
      <c r="AT26" s="388"/>
      <c r="AU26" s="61"/>
      <c r="AV26" s="60"/>
      <c r="AW26" s="60"/>
      <c r="AX26" s="59"/>
      <c r="AY26" s="59"/>
      <c r="AZ26" s="59"/>
      <c r="BA26" s="59"/>
      <c r="BB26" s="58"/>
      <c r="BC26" s="57" t="e">
        <f>IF(AX26=[4]Datos!$C$63,[4]Datos!$C$73,IF(AX26=[4]Datos!$C$64,[4]Datos!$C$74,IF(AX26=[4]Datos!$C$65,[4]Datos!$C$75,"Revisar")))+IF(AY26=[4]Datos!$D$63,[4]Datos!$D$73,IF(AY26=[4]Datos!$D$64,[4]Datos!$D$74,"Revisar"))+IF(AZ26=[4]Datos!$E$63,[4]Datos!$E$73,IF(AZ26=[4]Datos!$E$64,[4]Datos!$E$74,"Revisar"))+IF(BB26=[4]Datos!$G$63,[4]Datos!$G$73,IF(BB26=[4]Datos!$G$64,[4]Datos!$G$74,IF(BB26=[4]Datos!$G$65,[4]Datos!$G$75,"Revisar")))</f>
        <v>#VALUE!</v>
      </c>
      <c r="BD26" s="57">
        <f>IF(AX26=[4]Datos!$C$65,BC26,0)</f>
        <v>0</v>
      </c>
      <c r="BE26" s="56">
        <f>IF(OR(AX26=[4]Datos!$C$63,AX26=[4]Datos!$C$64),BC26,0)</f>
        <v>0</v>
      </c>
      <c r="BF26" s="322"/>
      <c r="BG26" s="316"/>
      <c r="BH26" s="316"/>
      <c r="BI26" s="316"/>
      <c r="BJ26" s="316"/>
      <c r="BK26" s="316"/>
      <c r="BL26" s="316"/>
      <c r="BM26" s="64"/>
      <c r="BN26" s="63"/>
      <c r="BO26" s="63"/>
      <c r="BP26" s="63"/>
      <c r="BQ26" s="62"/>
      <c r="BR26" s="53"/>
      <c r="BS26" s="304"/>
      <c r="BT26" s="304"/>
      <c r="BU26" s="304"/>
      <c r="BV26" s="304"/>
      <c r="BW26" s="304"/>
      <c r="BX26" s="304"/>
      <c r="BY26" s="304"/>
      <c r="BZ26" s="304"/>
      <c r="CA26" s="304"/>
      <c r="CB26" s="304"/>
      <c r="CC26" s="304"/>
      <c r="CD26" s="326"/>
      <c r="CE26" s="338"/>
    </row>
    <row r="27" spans="1:83" ht="57.95" customHeight="1" x14ac:dyDescent="0.25">
      <c r="A27" s="345"/>
      <c r="B27" s="348"/>
      <c r="C27" s="351"/>
      <c r="D27" s="351"/>
      <c r="E27" s="351"/>
      <c r="F27" s="383"/>
      <c r="G27" s="322"/>
      <c r="H27" s="316"/>
      <c r="I27" s="316"/>
      <c r="J27" s="316"/>
      <c r="K27" s="316"/>
      <c r="L27" s="316"/>
      <c r="M27" s="316"/>
      <c r="N27" s="316"/>
      <c r="O27" s="316"/>
      <c r="P27" s="316"/>
      <c r="Q27" s="316"/>
      <c r="R27" s="316"/>
      <c r="S27" s="316"/>
      <c r="T27" s="316"/>
      <c r="U27" s="316"/>
      <c r="V27" s="316"/>
      <c r="W27" s="316"/>
      <c r="X27" s="316"/>
      <c r="Y27" s="316"/>
      <c r="Z27" s="316"/>
      <c r="AA27" s="316"/>
      <c r="AB27" s="316"/>
      <c r="AC27" s="316"/>
      <c r="AD27" s="316"/>
      <c r="AE27" s="316"/>
      <c r="AF27" s="316"/>
      <c r="AG27" s="316"/>
      <c r="AH27" s="316"/>
      <c r="AI27" s="316"/>
      <c r="AJ27" s="316"/>
      <c r="AK27" s="388"/>
      <c r="AL27" s="392"/>
      <c r="AM27" s="316"/>
      <c r="AN27" s="316"/>
      <c r="AO27" s="316"/>
      <c r="AP27" s="316"/>
      <c r="AQ27" s="316"/>
      <c r="AR27" s="316"/>
      <c r="AS27" s="316"/>
      <c r="AT27" s="388"/>
      <c r="AU27" s="61"/>
      <c r="AV27" s="60"/>
      <c r="AW27" s="60"/>
      <c r="AX27" s="59"/>
      <c r="AY27" s="59"/>
      <c r="AZ27" s="59"/>
      <c r="BA27" s="59"/>
      <c r="BB27" s="58"/>
      <c r="BC27" s="57" t="e">
        <f>IF(AX27=[4]Datos!$C$63,[4]Datos!$C$73,IF(AX27=[4]Datos!$C$64,[4]Datos!$C$74,IF(AX27=[4]Datos!$C$65,[4]Datos!$C$75,"Revisar")))+IF(AY27=[4]Datos!$D$63,[4]Datos!$D$73,IF(AY27=[4]Datos!$D$64,[4]Datos!$D$74,"Revisar"))+IF(AZ27=[4]Datos!$E$63,[4]Datos!$E$73,IF(AZ27=[4]Datos!$E$64,[4]Datos!$E$74,"Revisar"))+IF(BB27=[4]Datos!$G$63,[4]Datos!$G$73,IF(BB27=[4]Datos!$G$64,[4]Datos!$G$74,IF(BB27=[4]Datos!$G$65,[4]Datos!$G$75,"Revisar")))</f>
        <v>#VALUE!</v>
      </c>
      <c r="BD27" s="57">
        <f>IF(AX27=[4]Datos!$C$65,BC27,0)</f>
        <v>0</v>
      </c>
      <c r="BE27" s="56">
        <f>IF(OR(AX27=[4]Datos!$C$63,AX27=[4]Datos!$C$64),BC27,0)</f>
        <v>0</v>
      </c>
      <c r="BF27" s="322"/>
      <c r="BG27" s="316"/>
      <c r="BH27" s="316"/>
      <c r="BI27" s="316"/>
      <c r="BJ27" s="316"/>
      <c r="BK27" s="316"/>
      <c r="BL27" s="316"/>
      <c r="BM27" s="55"/>
      <c r="BN27" s="55"/>
      <c r="BO27" s="55"/>
      <c r="BP27" s="55"/>
      <c r="BQ27" s="54"/>
      <c r="BR27" s="53"/>
      <c r="BS27" s="304"/>
      <c r="BT27" s="304"/>
      <c r="BU27" s="304"/>
      <c r="BV27" s="304"/>
      <c r="BW27" s="304"/>
      <c r="BX27" s="304"/>
      <c r="BY27" s="304"/>
      <c r="BZ27" s="304"/>
      <c r="CA27" s="304"/>
      <c r="CB27" s="304"/>
      <c r="CC27" s="304"/>
      <c r="CD27" s="326"/>
      <c r="CE27" s="338"/>
    </row>
    <row r="28" spans="1:83" ht="54.6" customHeight="1" thickBot="1" x14ac:dyDescent="0.3">
      <c r="A28" s="346"/>
      <c r="B28" s="349"/>
      <c r="C28" s="352"/>
      <c r="D28" s="352"/>
      <c r="E28" s="352"/>
      <c r="F28" s="384"/>
      <c r="G28" s="379"/>
      <c r="H28" s="354"/>
      <c r="I28" s="354"/>
      <c r="J28" s="354"/>
      <c r="K28" s="354"/>
      <c r="L28" s="354"/>
      <c r="M28" s="354"/>
      <c r="N28" s="354"/>
      <c r="O28" s="354"/>
      <c r="P28" s="354"/>
      <c r="Q28" s="354"/>
      <c r="R28" s="354"/>
      <c r="S28" s="354"/>
      <c r="T28" s="354"/>
      <c r="U28" s="354"/>
      <c r="V28" s="354"/>
      <c r="W28" s="354"/>
      <c r="X28" s="354"/>
      <c r="Y28" s="354"/>
      <c r="Z28" s="354"/>
      <c r="AA28" s="354"/>
      <c r="AB28" s="354"/>
      <c r="AC28" s="354"/>
      <c r="AD28" s="354"/>
      <c r="AE28" s="354"/>
      <c r="AF28" s="354"/>
      <c r="AG28" s="354"/>
      <c r="AH28" s="354"/>
      <c r="AI28" s="354"/>
      <c r="AJ28" s="354"/>
      <c r="AK28" s="389"/>
      <c r="AL28" s="393"/>
      <c r="AM28" s="354"/>
      <c r="AN28" s="354"/>
      <c r="AO28" s="354"/>
      <c r="AP28" s="354"/>
      <c r="AQ28" s="354"/>
      <c r="AR28" s="354"/>
      <c r="AS28" s="354"/>
      <c r="AT28" s="389"/>
      <c r="AU28" s="52"/>
      <c r="AV28" s="51"/>
      <c r="AW28" s="51"/>
      <c r="AX28" s="50"/>
      <c r="AY28" s="50"/>
      <c r="AZ28" s="50"/>
      <c r="BA28" s="50"/>
      <c r="BB28" s="49"/>
      <c r="BC28" s="48" t="e">
        <f>IF(AX28=[4]Datos!$C$63,[4]Datos!$C$73,IF(AX28=[4]Datos!$C$64,[4]Datos!$C$74,IF(AX28=[4]Datos!$C$65,[4]Datos!$C$75,"Revisar")))+IF(AY28=[4]Datos!$D$63,[4]Datos!$D$73,IF(AY28=[4]Datos!$D$64,[4]Datos!$D$74,"Revisar"))+IF(AZ28=[4]Datos!$E$63,[4]Datos!$E$73,IF(AZ28=[4]Datos!$E$64,[4]Datos!$E$74,"Revisar"))+IF(BB28=[4]Datos!$G$63,[4]Datos!$G$73,IF(BB28=[4]Datos!$G$64,[4]Datos!$G$74,IF(BB28=[4]Datos!$G$65,[4]Datos!$G$75,"Revisar")))</f>
        <v>#VALUE!</v>
      </c>
      <c r="BD28" s="48">
        <f>IF(AX28=[4]Datos!$C$65,BC28,0)</f>
        <v>0</v>
      </c>
      <c r="BE28" s="47">
        <f>IF(OR(AX28=[4]Datos!$C$63,AX28=[4]Datos!$C$64),BC28,0)</f>
        <v>0</v>
      </c>
      <c r="BF28" s="323"/>
      <c r="BG28" s="317"/>
      <c r="BH28" s="317"/>
      <c r="BI28" s="317"/>
      <c r="BJ28" s="317"/>
      <c r="BK28" s="317"/>
      <c r="BL28" s="317"/>
      <c r="BM28" s="46"/>
      <c r="BN28" s="46"/>
      <c r="BO28" s="46"/>
      <c r="BP28" s="46"/>
      <c r="BQ28" s="45"/>
      <c r="BR28" s="44"/>
      <c r="BS28" s="304"/>
      <c r="BT28" s="304"/>
      <c r="BU28" s="304"/>
      <c r="BV28" s="304"/>
      <c r="BW28" s="304"/>
      <c r="BX28" s="304"/>
      <c r="BY28" s="304"/>
      <c r="BZ28" s="304"/>
      <c r="CA28" s="304"/>
      <c r="CB28" s="304"/>
      <c r="CC28" s="304"/>
      <c r="CD28" s="360"/>
      <c r="CE28" s="339"/>
    </row>
    <row r="29" spans="1:83" ht="218.25" customHeight="1" x14ac:dyDescent="0.25">
      <c r="A29" s="240">
        <v>4</v>
      </c>
      <c r="B29" s="242" t="s">
        <v>70</v>
      </c>
      <c r="C29" s="244" t="s">
        <v>69</v>
      </c>
      <c r="D29" s="245" t="s">
        <v>68</v>
      </c>
      <c r="E29" s="244" t="s">
        <v>21</v>
      </c>
      <c r="F29" s="247" t="s">
        <v>20</v>
      </c>
      <c r="G29" s="247" t="s">
        <v>52</v>
      </c>
      <c r="H29" s="247" t="s">
        <v>67</v>
      </c>
      <c r="I29" s="247" t="s">
        <v>66</v>
      </c>
      <c r="J29" s="247" t="s">
        <v>65</v>
      </c>
      <c r="K29" s="250" t="str">
        <f>CONCATENATE(H29," ",I29," ",J29)</f>
        <v>Posibilidad de recibir o solicitar cualquier dádiva en la caja menor   por desviación de los recursos asignados, debido a intereses particulares y presiones de terceros</v>
      </c>
      <c r="L29" s="247" t="s">
        <v>15</v>
      </c>
      <c r="M29" s="247"/>
      <c r="N29" s="247"/>
      <c r="O29" s="247"/>
      <c r="P29" s="247" t="s">
        <v>14</v>
      </c>
      <c r="Q29" s="247" t="s">
        <v>14</v>
      </c>
      <c r="R29" s="247" t="s">
        <v>13</v>
      </c>
      <c r="S29" s="247" t="s">
        <v>13</v>
      </c>
      <c r="T29" s="247" t="s">
        <v>13</v>
      </c>
      <c r="U29" s="247" t="s">
        <v>14</v>
      </c>
      <c r="V29" s="247" t="s">
        <v>13</v>
      </c>
      <c r="W29" s="247" t="s">
        <v>13</v>
      </c>
      <c r="X29" s="247" t="s">
        <v>13</v>
      </c>
      <c r="Y29" s="247" t="s">
        <v>14</v>
      </c>
      <c r="Z29" s="247" t="s">
        <v>14</v>
      </c>
      <c r="AA29" s="247" t="s">
        <v>14</v>
      </c>
      <c r="AB29" s="247" t="s">
        <v>14</v>
      </c>
      <c r="AC29" s="247" t="s">
        <v>14</v>
      </c>
      <c r="AD29" s="247" t="s">
        <v>13</v>
      </c>
      <c r="AE29" s="247" t="s">
        <v>13</v>
      </c>
      <c r="AF29" s="247" t="s">
        <v>13</v>
      </c>
      <c r="AG29" s="247" t="s">
        <v>13</v>
      </c>
      <c r="AH29" s="247" t="s">
        <v>13</v>
      </c>
      <c r="AI29" s="397">
        <f>COUNTIF(P29:AH32,"Si")</f>
        <v>8</v>
      </c>
      <c r="AJ29" s="400">
        <f>IF((COUNTIF(O29:AH32,"Si"))&lt;=0,0,(IF((COUNTIF(O29:AH32,"Si"))&lt;=5,3,(IF(COUNTIF(O29:AH32,"Si")&lt;=11,4,5)))))</f>
        <v>4</v>
      </c>
      <c r="AK29" s="372" t="str">
        <f>IF((COUNTIF(O29:AH32,"Si"))&lt;=0,0,(IF((COUNTIF(O29:AH32,"Si"))&lt;=5,"MODERADO",(IF(COUNTIF(O29:AH32,"Si")&lt;=11,"ALTO","EXTREMO")))))</f>
        <v>ALTO</v>
      </c>
      <c r="AL29" s="375"/>
      <c r="AM29" s="251" t="s">
        <v>64</v>
      </c>
      <c r="AN29" s="251">
        <f>IF(AM29="Rara vez",1,(IF(AM29="Improbable",2,(IF(AM29="Posible",3,IF(AM29="Probable",4,IF(AM29="Seguro",5,"Revisar")))))))</f>
        <v>3</v>
      </c>
      <c r="AO29" s="211">
        <f>IF(E29="Corrupción",AN29,IF(AL29&lt;=2,1,IF(AL29&lt;=24,2,IF(AL29&lt;=500,3,IF(AL29&lt;=5000,4,IF(AL29&gt;5000,5,"Revisar"))))))</f>
        <v>3</v>
      </c>
      <c r="AP29" s="211" t="str">
        <f>IF(E29="Corrupción",(IF(AO29=1,"Rara Vez",IF(AO29=2,"Improbable",IF(AO29=3,"Posible",IF(AO29=4,"Probable",IF(AO29=5,"Seguro","Revisar")))))),IF(AO29=1,"Muy Baja",IF(AO29=2,"Baja",IF(AO29=3,"Media",IF(AO29=4,"Alta","Muy Alta")))))</f>
        <v>Posible</v>
      </c>
      <c r="AQ29" s="211">
        <f>IF(E29="Corrupción",AJ29,(ROUND(((VLOOKUP(M29,[3]Datos!$B$25:$C$29,2,FALSE)*[3]Datos!$B$32)+(VLOOKUP(N29,[3]Datos!$B$25:$C$29,2,FALSE)*[3]Datos!$C$32)+(VLOOKUP(O29,[3]Datos!$B$25:$C$29,2,FALSE)*[3]Datos!$D$32))*5,0)))</f>
        <v>4</v>
      </c>
      <c r="AR29" s="211" t="str">
        <f>IF(AQ29=1,"Insignificante",IF(AQ29=2,"Menor",IF(AQ29=3,"Moderado",IF(AQ29=4,"Mayor","Catastrófico"))))</f>
        <v>Mayor</v>
      </c>
      <c r="AS29" s="412">
        <f>_xlfn.NUMBERVALUE(CONCATENATE(AO29,AQ29),"##")</f>
        <v>34</v>
      </c>
      <c r="AT29" s="413" t="str">
        <f>VLOOKUP(AS29,[3]Datos!$I$37:$J$61,2,FALSE)</f>
        <v>ALTO</v>
      </c>
      <c r="AU29" s="265" t="s">
        <v>63</v>
      </c>
      <c r="AV29" s="273" t="s">
        <v>62</v>
      </c>
      <c r="AW29" s="273" t="s">
        <v>61</v>
      </c>
      <c r="AX29" s="270" t="s">
        <v>60</v>
      </c>
      <c r="AY29" s="270" t="s">
        <v>8</v>
      </c>
      <c r="AZ29" s="270" t="s">
        <v>7</v>
      </c>
      <c r="BA29" s="270" t="s">
        <v>59</v>
      </c>
      <c r="BB29" s="276" t="s">
        <v>5</v>
      </c>
      <c r="BC29" s="43">
        <f>IF(AX29=[3]Datos!$C$63,[3]Datos!$C$73,IF(AX29=[3]Datos!$C$64,[3]Datos!$C$74,IF(AX29=[3]Datos!$C$65,[3]Datos!$C$75,"Revisar")))+IF(AY29=[3]Datos!$D$63,[3]Datos!$D$73,IF(AY29=[3]Datos!$D$64,[3]Datos!$D$74,"Revisar"))+IF(AZ29=[3]Datos!$E$63,[3]Datos!$E$73,IF(AZ29=[3]Datos!$E$64,[3]Datos!$E$74,"Revisar"))+IF(BB29=[3]Datos!$G$63,[3]Datos!$G$73,IF(BB29=[3]Datos!$G$64,[3]Datos!$G$74,IF(BB29=[3]Datos!$G$65,[3]Datos!$G$75,"Revisar")))</f>
        <v>0.54999999999999993</v>
      </c>
      <c r="BD29" s="42">
        <f>IF(AX29=[3]Datos!$C$65,BC29,0)</f>
        <v>0</v>
      </c>
      <c r="BE29" s="42">
        <f>IF(OR(AX29=[3]Datos!$C$63,AX29=[3]Datos!$C$64),BC29,0)</f>
        <v>0.54999999999999993</v>
      </c>
      <c r="BF29" s="211">
        <f>IF(ROUND(AO29-SUM(BE29:BE32),0)&lt;=0,1,ROUND(AO29-SUM(BE29:BE32),0))</f>
        <v>2</v>
      </c>
      <c r="BG29" s="211" t="str">
        <f>IF(E29="Corrupción",(IF(BF29=1,"Rara Vez",IF(BF29=2,"Improbable",IF(BF29=3,"Posible",IF(BF29=4,"Probable","Seguro"))))),IF(BF29=1,"Muy Baja",IF(BF29=2,"Baja",IF(BF29=3,"Media",IF(BF29=4,"Alta","Muy Alta")))))</f>
        <v>Improbable</v>
      </c>
      <c r="BH29" s="211">
        <f>ROUND(AQ29-SUM(BD29:BD32),0)</f>
        <v>4</v>
      </c>
      <c r="BI29" s="211" t="str">
        <f>IF(BH29=1,"Insignificante",IF(BH29=2,"Menor",IF(BH29=3,"Moderado",IF(BH29=4,"Mayor","Catastrófico"))))</f>
        <v>Mayor</v>
      </c>
      <c r="BJ29" s="254">
        <f>_xlfn.NUMBERVALUE(CONCATENATE(BF29,BH29),"##")</f>
        <v>24</v>
      </c>
      <c r="BK29" s="257" t="str">
        <f>+VLOOKUP(BJ29,[3]Datos!$I$37:$J$65,2,FALSE)</f>
        <v>ALTO</v>
      </c>
      <c r="BL29" s="244" t="s">
        <v>4</v>
      </c>
      <c r="BM29" s="41" t="s">
        <v>58</v>
      </c>
      <c r="BN29" s="40" t="s">
        <v>57</v>
      </c>
      <c r="BO29" s="39">
        <v>45873</v>
      </c>
      <c r="BP29" s="39">
        <v>45912</v>
      </c>
      <c r="BQ29" s="38" t="s">
        <v>56</v>
      </c>
      <c r="BR29" s="340"/>
      <c r="BS29" s="341" t="s">
        <v>0</v>
      </c>
      <c r="BT29" s="341"/>
      <c r="BU29" s="341"/>
      <c r="BV29" s="341" t="s">
        <v>0</v>
      </c>
      <c r="BW29" s="341"/>
      <c r="BX29" s="341" t="s">
        <v>0</v>
      </c>
      <c r="BY29" s="341"/>
      <c r="BZ29" s="341" t="s">
        <v>0</v>
      </c>
      <c r="CA29" s="341"/>
      <c r="CB29" s="341"/>
      <c r="CC29" s="341" t="s">
        <v>0</v>
      </c>
      <c r="CD29" s="342" t="s">
        <v>215</v>
      </c>
      <c r="CE29" s="338" t="s">
        <v>198</v>
      </c>
    </row>
    <row r="30" spans="1:83" ht="99.95" customHeight="1" x14ac:dyDescent="0.25">
      <c r="A30" s="224"/>
      <c r="B30" s="234"/>
      <c r="C30" s="227"/>
      <c r="D30" s="231"/>
      <c r="E30" s="227"/>
      <c r="F30" s="190"/>
      <c r="G30" s="190"/>
      <c r="H30" s="190"/>
      <c r="I30" s="190"/>
      <c r="J30" s="190"/>
      <c r="K30" s="221"/>
      <c r="L30" s="190"/>
      <c r="M30" s="190"/>
      <c r="N30" s="190"/>
      <c r="O30" s="190"/>
      <c r="P30" s="190"/>
      <c r="Q30" s="190"/>
      <c r="R30" s="190"/>
      <c r="S30" s="190"/>
      <c r="T30" s="190"/>
      <c r="U30" s="190"/>
      <c r="V30" s="190"/>
      <c r="W30" s="190"/>
      <c r="X30" s="190"/>
      <c r="Y30" s="190"/>
      <c r="Z30" s="190"/>
      <c r="AA30" s="190"/>
      <c r="AB30" s="190"/>
      <c r="AC30" s="190"/>
      <c r="AD30" s="190"/>
      <c r="AE30" s="190"/>
      <c r="AF30" s="190"/>
      <c r="AG30" s="190"/>
      <c r="AH30" s="190"/>
      <c r="AI30" s="398"/>
      <c r="AJ30" s="401"/>
      <c r="AK30" s="373"/>
      <c r="AL30" s="376"/>
      <c r="AM30" s="216"/>
      <c r="AN30" s="216"/>
      <c r="AO30" s="207"/>
      <c r="AP30" s="207"/>
      <c r="AQ30" s="207"/>
      <c r="AR30" s="207"/>
      <c r="AS30" s="279"/>
      <c r="AT30" s="193"/>
      <c r="AU30" s="265"/>
      <c r="AV30" s="273"/>
      <c r="AW30" s="273"/>
      <c r="AX30" s="270"/>
      <c r="AY30" s="270"/>
      <c r="AZ30" s="270"/>
      <c r="BA30" s="270"/>
      <c r="BB30" s="276"/>
      <c r="BC30" s="37" t="e">
        <f>IF(AX30=[3]Datos!$C$63,[3]Datos!$C$73,IF(AX30=[3]Datos!$C$64,[3]Datos!$C$74,IF(AX30=[3]Datos!$C$65,[3]Datos!$C$75,"Revisar")))+IF(AY30=[3]Datos!$D$63,[3]Datos!$D$73,IF(AY30=[3]Datos!$D$64,[3]Datos!$D$74,"Revisar"))+IF(AZ30=[3]Datos!$E$63,[3]Datos!$E$73,IF(AZ30=[3]Datos!$E$64,[3]Datos!$E$74,"Revisar"))+IF(BB30=[3]Datos!$G$63,[3]Datos!$G$73,IF(BB30=[3]Datos!$G$64,[3]Datos!$G$74,IF(BB30=[3]Datos!$G$65,[3]Datos!$G$75,"Revisar")))</f>
        <v>#VALUE!</v>
      </c>
      <c r="BD30" s="36">
        <f>IF(AX30=[3]Datos!$C$65,BC30,0)</f>
        <v>0</v>
      </c>
      <c r="BE30" s="36">
        <f>IF(OR(AX30=[3]Datos!$C$63,AX30=[3]Datos!$C$64),BC30,0)</f>
        <v>0</v>
      </c>
      <c r="BF30" s="207"/>
      <c r="BG30" s="207"/>
      <c r="BH30" s="207"/>
      <c r="BI30" s="207"/>
      <c r="BJ30" s="255"/>
      <c r="BK30" s="258"/>
      <c r="BL30" s="227"/>
      <c r="BM30" s="22" t="s">
        <v>55</v>
      </c>
      <c r="BN30" s="6" t="s">
        <v>54</v>
      </c>
      <c r="BO30" s="35">
        <v>45873</v>
      </c>
      <c r="BP30" s="35">
        <v>45989</v>
      </c>
      <c r="BQ30" s="21" t="s">
        <v>53</v>
      </c>
      <c r="BR30" s="328"/>
      <c r="BS30" s="304"/>
      <c r="BT30" s="304"/>
      <c r="BU30" s="304"/>
      <c r="BV30" s="304"/>
      <c r="BW30" s="304"/>
      <c r="BX30" s="304"/>
      <c r="BY30" s="304"/>
      <c r="BZ30" s="304"/>
      <c r="CA30" s="304"/>
      <c r="CB30" s="304"/>
      <c r="CC30" s="304"/>
      <c r="CD30" s="342"/>
      <c r="CE30" s="338"/>
    </row>
    <row r="31" spans="1:83" ht="51" customHeight="1" x14ac:dyDescent="0.25">
      <c r="A31" s="224"/>
      <c r="B31" s="234"/>
      <c r="C31" s="227"/>
      <c r="D31" s="231"/>
      <c r="E31" s="227"/>
      <c r="F31" s="190"/>
      <c r="G31" s="190"/>
      <c r="H31" s="190"/>
      <c r="I31" s="190"/>
      <c r="J31" s="190"/>
      <c r="K31" s="221"/>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398"/>
      <c r="AJ31" s="401"/>
      <c r="AK31" s="373"/>
      <c r="AL31" s="376"/>
      <c r="AM31" s="216"/>
      <c r="AN31" s="216"/>
      <c r="AO31" s="207"/>
      <c r="AP31" s="207"/>
      <c r="AQ31" s="207"/>
      <c r="AR31" s="207"/>
      <c r="AS31" s="279"/>
      <c r="AT31" s="193"/>
      <c r="AU31" s="265"/>
      <c r="AV31" s="273"/>
      <c r="AW31" s="273"/>
      <c r="AX31" s="270"/>
      <c r="AY31" s="270"/>
      <c r="AZ31" s="270"/>
      <c r="BA31" s="270"/>
      <c r="BB31" s="276"/>
      <c r="BC31" s="34" t="e">
        <f>IF(AX31=[3]Datos!$C$63,[3]Datos!$C$73,IF(AX31=[3]Datos!$C$64,[3]Datos!$C$74,IF(AX31=[3]Datos!$C$65,[3]Datos!$C$75,"Revisar")))+IF(AY31=[3]Datos!$D$63,[3]Datos!$D$73,IF(AY31=[3]Datos!$D$64,[3]Datos!$D$74,"Revisar"))+IF(AZ31=[3]Datos!$E$63,[3]Datos!$E$73,IF(AZ31=[3]Datos!$E$64,[3]Datos!$E$74,"Revisar"))+IF(BB31=[3]Datos!$G$63,[3]Datos!$G$73,IF(BB31=[3]Datos!$G$64,[3]Datos!$G$74,IF(BB31=[3]Datos!$G$65,[3]Datos!$G$75,"Revisar")))</f>
        <v>#VALUE!</v>
      </c>
      <c r="BD31" s="33">
        <f>IF(AX31=[3]Datos!$C$65,BC31,0)</f>
        <v>0</v>
      </c>
      <c r="BE31" s="33">
        <f>IF(OR(AX31=[3]Datos!$C$63,AX31=[3]Datos!$C$64),BC31,0)</f>
        <v>0</v>
      </c>
      <c r="BF31" s="207"/>
      <c r="BG31" s="207"/>
      <c r="BH31" s="207"/>
      <c r="BI31" s="207"/>
      <c r="BJ31" s="255"/>
      <c r="BK31" s="258"/>
      <c r="BL31" s="227"/>
      <c r="BM31" s="32"/>
      <c r="BN31" s="32"/>
      <c r="BO31" s="32"/>
      <c r="BP31" s="32"/>
      <c r="BQ31" s="31"/>
      <c r="BR31" s="328"/>
      <c r="BS31" s="304"/>
      <c r="BT31" s="304"/>
      <c r="BU31" s="304"/>
      <c r="BV31" s="304"/>
      <c r="BW31" s="304"/>
      <c r="BX31" s="304"/>
      <c r="BY31" s="304"/>
      <c r="BZ31" s="304"/>
      <c r="CA31" s="304"/>
      <c r="CB31" s="304"/>
      <c r="CC31" s="304"/>
      <c r="CD31" s="342"/>
      <c r="CE31" s="338"/>
    </row>
    <row r="32" spans="1:83" ht="35.1" customHeight="1" thickBot="1" x14ac:dyDescent="0.3">
      <c r="A32" s="241"/>
      <c r="B32" s="243"/>
      <c r="C32" s="228"/>
      <c r="D32" s="246"/>
      <c r="E32" s="228"/>
      <c r="F32" s="248"/>
      <c r="G32" s="248"/>
      <c r="H32" s="248"/>
      <c r="I32" s="248"/>
      <c r="J32" s="248"/>
      <c r="K32" s="236"/>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c r="AI32" s="399"/>
      <c r="AJ32" s="402"/>
      <c r="AK32" s="374"/>
      <c r="AL32" s="377"/>
      <c r="AM32" s="252"/>
      <c r="AN32" s="252"/>
      <c r="AO32" s="260"/>
      <c r="AP32" s="260"/>
      <c r="AQ32" s="260"/>
      <c r="AR32" s="260"/>
      <c r="AS32" s="280"/>
      <c r="AT32" s="263"/>
      <c r="AU32" s="266"/>
      <c r="AV32" s="274"/>
      <c r="AW32" s="274"/>
      <c r="AX32" s="271"/>
      <c r="AY32" s="271"/>
      <c r="AZ32" s="271"/>
      <c r="BA32" s="271"/>
      <c r="BB32" s="277"/>
      <c r="BC32" s="3" t="e">
        <f>IF(AX32=[3]Datos!$C$63,[3]Datos!$C$73,IF(AX32=[3]Datos!$C$64,[3]Datos!$C$74,IF(AX32=[3]Datos!$C$65,[3]Datos!$C$75,"Revisar")))+IF(AY32=[3]Datos!$D$63,[3]Datos!$D$73,IF(AY32=[3]Datos!$D$64,[3]Datos!$D$74,"Revisar"))+IF(AZ32=[3]Datos!$E$63,[3]Datos!$E$73,IF(AZ32=[3]Datos!$E$64,[3]Datos!$E$74,"Revisar"))+IF(BB32=[3]Datos!$G$63,[3]Datos!$G$73,IF(BB32=[3]Datos!$G$64,[3]Datos!$G$74,IF(BB32=[3]Datos!$G$65,[3]Datos!$G$75,"Revisar")))</f>
        <v>#VALUE!</v>
      </c>
      <c r="BD32" s="2">
        <f>IF(AX32=[3]Datos!$C$65,BC32,0)</f>
        <v>0</v>
      </c>
      <c r="BE32" s="2">
        <f>IF(OR(AX32=[3]Datos!$C$63,AX32=[3]Datos!$C$64),BC32,0)</f>
        <v>0</v>
      </c>
      <c r="BF32" s="260"/>
      <c r="BG32" s="260"/>
      <c r="BH32" s="260"/>
      <c r="BI32" s="260"/>
      <c r="BJ32" s="256"/>
      <c r="BK32" s="259"/>
      <c r="BL32" s="228"/>
      <c r="BM32" s="11"/>
      <c r="BN32" s="11"/>
      <c r="BO32" s="11"/>
      <c r="BP32" s="11"/>
      <c r="BQ32" s="10"/>
      <c r="BR32" s="328"/>
      <c r="BS32" s="304"/>
      <c r="BT32" s="304"/>
      <c r="BU32" s="304"/>
      <c r="BV32" s="304"/>
      <c r="BW32" s="304"/>
      <c r="BX32" s="304"/>
      <c r="BY32" s="304"/>
      <c r="BZ32" s="304"/>
      <c r="CA32" s="304"/>
      <c r="CB32" s="304"/>
      <c r="CC32" s="304"/>
      <c r="CD32" s="343"/>
      <c r="CE32" s="339"/>
    </row>
    <row r="33" spans="1:83" ht="182.25" customHeight="1" x14ac:dyDescent="0.25">
      <c r="A33" s="414">
        <v>4</v>
      </c>
      <c r="B33" s="417" t="s">
        <v>70</v>
      </c>
      <c r="C33" s="306" t="s">
        <v>69</v>
      </c>
      <c r="D33" s="420" t="s">
        <v>68</v>
      </c>
      <c r="E33" s="306" t="s">
        <v>201</v>
      </c>
      <c r="F33" s="394" t="s">
        <v>82</v>
      </c>
      <c r="G33" s="394" t="s">
        <v>81</v>
      </c>
      <c r="H33" s="394" t="s">
        <v>202</v>
      </c>
      <c r="I33" s="394" t="s">
        <v>203</v>
      </c>
      <c r="J33" s="394" t="s">
        <v>204</v>
      </c>
      <c r="K33" s="426" t="s">
        <v>205</v>
      </c>
      <c r="L33" s="394" t="s">
        <v>77</v>
      </c>
      <c r="M33" s="394" t="s">
        <v>206</v>
      </c>
      <c r="N33" s="394" t="s">
        <v>206</v>
      </c>
      <c r="O33" s="394" t="s">
        <v>206</v>
      </c>
      <c r="P33" s="394"/>
      <c r="Q33" s="394"/>
      <c r="R33" s="394"/>
      <c r="S33" s="394"/>
      <c r="T33" s="394"/>
      <c r="U33" s="394"/>
      <c r="V33" s="394"/>
      <c r="W33" s="394"/>
      <c r="X33" s="394"/>
      <c r="Y33" s="394"/>
      <c r="Z33" s="394"/>
      <c r="AA33" s="394"/>
      <c r="AB33" s="394"/>
      <c r="AC33" s="394"/>
      <c r="AD33" s="394"/>
      <c r="AE33" s="394"/>
      <c r="AF33" s="394"/>
      <c r="AG33" s="394"/>
      <c r="AH33" s="394"/>
      <c r="AI33" s="369">
        <v>0</v>
      </c>
      <c r="AJ33" s="409">
        <v>0</v>
      </c>
      <c r="AK33" s="409">
        <v>0</v>
      </c>
      <c r="AL33" s="369">
        <v>18</v>
      </c>
      <c r="AM33" s="369"/>
      <c r="AN33" s="369" t="s">
        <v>207</v>
      </c>
      <c r="AO33" s="366">
        <v>2</v>
      </c>
      <c r="AP33" s="366" t="s">
        <v>208</v>
      </c>
      <c r="AQ33" s="366">
        <v>1</v>
      </c>
      <c r="AR33" s="366" t="s">
        <v>209</v>
      </c>
      <c r="AS33" s="403">
        <v>21</v>
      </c>
      <c r="AT33" s="406" t="s">
        <v>210</v>
      </c>
      <c r="AU33" s="145" t="s">
        <v>211</v>
      </c>
      <c r="AV33" s="146" t="s">
        <v>212</v>
      </c>
      <c r="AW33" s="146" t="s">
        <v>213</v>
      </c>
      <c r="AX33" s="147" t="s">
        <v>9</v>
      </c>
      <c r="AY33" s="147" t="s">
        <v>8</v>
      </c>
      <c r="AZ33" s="147" t="s">
        <v>109</v>
      </c>
      <c r="BA33" s="147" t="s">
        <v>59</v>
      </c>
      <c r="BB33" s="142" t="s">
        <v>5</v>
      </c>
      <c r="BC33" s="158">
        <v>0.5</v>
      </c>
      <c r="BD33" s="158">
        <v>0</v>
      </c>
      <c r="BE33" s="158">
        <v>0.5</v>
      </c>
      <c r="BF33" s="366">
        <v>2</v>
      </c>
      <c r="BG33" s="366" t="s">
        <v>208</v>
      </c>
      <c r="BH33" s="366">
        <v>1</v>
      </c>
      <c r="BI33" s="366" t="s">
        <v>209</v>
      </c>
      <c r="BJ33" s="309">
        <v>21</v>
      </c>
      <c r="BK33" s="312" t="s">
        <v>210</v>
      </c>
      <c r="BL33" s="306" t="s">
        <v>214</v>
      </c>
      <c r="BM33" s="148"/>
      <c r="BN33" s="142"/>
      <c r="BO33" s="142"/>
      <c r="BP33" s="142"/>
      <c r="BQ33" s="149"/>
      <c r="BR33" s="141"/>
      <c r="BS33" s="140"/>
      <c r="BT33" s="140"/>
      <c r="BU33" s="140"/>
      <c r="BV33" s="140"/>
      <c r="BW33" s="140"/>
      <c r="BX33" s="140"/>
      <c r="BY33" s="140"/>
      <c r="BZ33" s="140"/>
      <c r="CA33" s="140"/>
      <c r="CB33" s="140"/>
      <c r="CC33" s="140"/>
      <c r="CD33" s="361" t="s">
        <v>218</v>
      </c>
      <c r="CE33" s="423" t="s">
        <v>198</v>
      </c>
    </row>
    <row r="34" spans="1:83" ht="35.1" customHeight="1" x14ac:dyDescent="0.25">
      <c r="A34" s="415"/>
      <c r="B34" s="418"/>
      <c r="C34" s="307"/>
      <c r="D34" s="421"/>
      <c r="E34" s="307"/>
      <c r="F34" s="395"/>
      <c r="G34" s="395"/>
      <c r="H34" s="395"/>
      <c r="I34" s="395"/>
      <c r="J34" s="395"/>
      <c r="K34" s="427"/>
      <c r="L34" s="395"/>
      <c r="M34" s="395"/>
      <c r="N34" s="395"/>
      <c r="O34" s="395"/>
      <c r="P34" s="395"/>
      <c r="Q34" s="395"/>
      <c r="R34" s="395"/>
      <c r="S34" s="395"/>
      <c r="T34" s="395"/>
      <c r="U34" s="395"/>
      <c r="V34" s="395"/>
      <c r="W34" s="395"/>
      <c r="X34" s="395"/>
      <c r="Y34" s="395"/>
      <c r="Z34" s="395"/>
      <c r="AA34" s="395"/>
      <c r="AB34" s="395"/>
      <c r="AC34" s="395"/>
      <c r="AD34" s="395"/>
      <c r="AE34" s="395"/>
      <c r="AF34" s="395"/>
      <c r="AG34" s="395"/>
      <c r="AH34" s="395"/>
      <c r="AI34" s="370"/>
      <c r="AJ34" s="410"/>
      <c r="AK34" s="410"/>
      <c r="AL34" s="370"/>
      <c r="AM34" s="370"/>
      <c r="AN34" s="370"/>
      <c r="AO34" s="367"/>
      <c r="AP34" s="367"/>
      <c r="AQ34" s="367"/>
      <c r="AR34" s="367"/>
      <c r="AS34" s="404"/>
      <c r="AT34" s="407"/>
      <c r="AU34" s="156"/>
      <c r="AV34" s="150"/>
      <c r="AW34" s="150"/>
      <c r="AX34" s="151"/>
      <c r="AY34" s="151"/>
      <c r="AZ34" s="151"/>
      <c r="BA34" s="151"/>
      <c r="BB34" s="143"/>
      <c r="BC34" s="159" t="e">
        <v>#VALUE!</v>
      </c>
      <c r="BD34" s="159">
        <v>0</v>
      </c>
      <c r="BE34" s="159">
        <v>0</v>
      </c>
      <c r="BF34" s="367"/>
      <c r="BG34" s="367"/>
      <c r="BH34" s="367"/>
      <c r="BI34" s="367"/>
      <c r="BJ34" s="310"/>
      <c r="BK34" s="313"/>
      <c r="BL34" s="307"/>
      <c r="BM34" s="152"/>
      <c r="BN34" s="143"/>
      <c r="BO34" s="143"/>
      <c r="BP34" s="143"/>
      <c r="BQ34" s="153"/>
      <c r="BR34" s="141"/>
      <c r="BS34" s="140"/>
      <c r="BT34" s="140"/>
      <c r="BU34" s="140"/>
      <c r="BV34" s="140"/>
      <c r="BW34" s="140"/>
      <c r="BX34" s="140"/>
      <c r="BY34" s="140"/>
      <c r="BZ34" s="140"/>
      <c r="CA34" s="140"/>
      <c r="CB34" s="140"/>
      <c r="CC34" s="140"/>
      <c r="CD34" s="362"/>
      <c r="CE34" s="424"/>
    </row>
    <row r="35" spans="1:83" ht="35.1" customHeight="1" x14ac:dyDescent="0.25">
      <c r="A35" s="415"/>
      <c r="B35" s="418"/>
      <c r="C35" s="307"/>
      <c r="D35" s="421"/>
      <c r="E35" s="307"/>
      <c r="F35" s="395"/>
      <c r="G35" s="395"/>
      <c r="H35" s="395"/>
      <c r="I35" s="395"/>
      <c r="J35" s="395"/>
      <c r="K35" s="427"/>
      <c r="L35" s="395"/>
      <c r="M35" s="395"/>
      <c r="N35" s="395"/>
      <c r="O35" s="395"/>
      <c r="P35" s="395"/>
      <c r="Q35" s="395"/>
      <c r="R35" s="395"/>
      <c r="S35" s="395"/>
      <c r="T35" s="395"/>
      <c r="U35" s="395"/>
      <c r="V35" s="395"/>
      <c r="W35" s="395"/>
      <c r="X35" s="395"/>
      <c r="Y35" s="395"/>
      <c r="Z35" s="395"/>
      <c r="AA35" s="395"/>
      <c r="AB35" s="395"/>
      <c r="AC35" s="395"/>
      <c r="AD35" s="395"/>
      <c r="AE35" s="395"/>
      <c r="AF35" s="395"/>
      <c r="AG35" s="395"/>
      <c r="AH35" s="395"/>
      <c r="AI35" s="370"/>
      <c r="AJ35" s="410"/>
      <c r="AK35" s="410"/>
      <c r="AL35" s="370"/>
      <c r="AM35" s="370"/>
      <c r="AN35" s="370"/>
      <c r="AO35" s="367"/>
      <c r="AP35" s="367"/>
      <c r="AQ35" s="367"/>
      <c r="AR35" s="367"/>
      <c r="AS35" s="404"/>
      <c r="AT35" s="407"/>
      <c r="AU35" s="156"/>
      <c r="AV35" s="150"/>
      <c r="AW35" s="150"/>
      <c r="AX35" s="151"/>
      <c r="AY35" s="151"/>
      <c r="AZ35" s="151"/>
      <c r="BA35" s="151"/>
      <c r="BB35" s="143"/>
      <c r="BC35" s="159" t="e">
        <v>#VALUE!</v>
      </c>
      <c r="BD35" s="159">
        <v>0</v>
      </c>
      <c r="BE35" s="159">
        <v>0</v>
      </c>
      <c r="BF35" s="367"/>
      <c r="BG35" s="367"/>
      <c r="BH35" s="367"/>
      <c r="BI35" s="367"/>
      <c r="BJ35" s="310"/>
      <c r="BK35" s="313"/>
      <c r="BL35" s="307"/>
      <c r="BM35" s="160"/>
      <c r="BN35" s="160"/>
      <c r="BO35" s="160"/>
      <c r="BP35" s="160"/>
      <c r="BQ35" s="161"/>
      <c r="BR35" s="141"/>
      <c r="BS35" s="140"/>
      <c r="BT35" s="140"/>
      <c r="BU35" s="140"/>
      <c r="BV35" s="140"/>
      <c r="BW35" s="140"/>
      <c r="BX35" s="140"/>
      <c r="BY35" s="140"/>
      <c r="BZ35" s="140"/>
      <c r="CA35" s="140"/>
      <c r="CB35" s="140"/>
      <c r="CC35" s="140"/>
      <c r="CD35" s="362"/>
      <c r="CE35" s="424"/>
    </row>
    <row r="36" spans="1:83" ht="35.1" customHeight="1" thickBot="1" x14ac:dyDescent="0.3">
      <c r="A36" s="416"/>
      <c r="B36" s="419"/>
      <c r="C36" s="308"/>
      <c r="D36" s="422"/>
      <c r="E36" s="308"/>
      <c r="F36" s="396"/>
      <c r="G36" s="396"/>
      <c r="H36" s="396"/>
      <c r="I36" s="396"/>
      <c r="J36" s="396"/>
      <c r="K36" s="428"/>
      <c r="L36" s="396"/>
      <c r="M36" s="396"/>
      <c r="N36" s="396"/>
      <c r="O36" s="396"/>
      <c r="P36" s="396"/>
      <c r="Q36" s="396"/>
      <c r="R36" s="396"/>
      <c r="S36" s="396"/>
      <c r="T36" s="396"/>
      <c r="U36" s="396"/>
      <c r="V36" s="396"/>
      <c r="W36" s="396"/>
      <c r="X36" s="396"/>
      <c r="Y36" s="396"/>
      <c r="Z36" s="396"/>
      <c r="AA36" s="396"/>
      <c r="AB36" s="396"/>
      <c r="AC36" s="396"/>
      <c r="AD36" s="396"/>
      <c r="AE36" s="396"/>
      <c r="AF36" s="396"/>
      <c r="AG36" s="396"/>
      <c r="AH36" s="396"/>
      <c r="AI36" s="371"/>
      <c r="AJ36" s="411"/>
      <c r="AK36" s="411"/>
      <c r="AL36" s="371"/>
      <c r="AM36" s="371"/>
      <c r="AN36" s="371"/>
      <c r="AO36" s="368"/>
      <c r="AP36" s="368"/>
      <c r="AQ36" s="368"/>
      <c r="AR36" s="368"/>
      <c r="AS36" s="405"/>
      <c r="AT36" s="408"/>
      <c r="AU36" s="157"/>
      <c r="AV36" s="154"/>
      <c r="AW36" s="154"/>
      <c r="AX36" s="155"/>
      <c r="AY36" s="155"/>
      <c r="AZ36" s="155"/>
      <c r="BA36" s="155"/>
      <c r="BB36" s="144"/>
      <c r="BC36" s="162" t="e">
        <v>#VALUE!</v>
      </c>
      <c r="BD36" s="162">
        <v>0</v>
      </c>
      <c r="BE36" s="162">
        <v>0</v>
      </c>
      <c r="BF36" s="368"/>
      <c r="BG36" s="368"/>
      <c r="BH36" s="368"/>
      <c r="BI36" s="368"/>
      <c r="BJ36" s="311"/>
      <c r="BK36" s="314"/>
      <c r="BL36" s="308"/>
      <c r="BM36" s="163"/>
      <c r="BN36" s="163"/>
      <c r="BO36" s="163"/>
      <c r="BP36" s="163"/>
      <c r="BQ36" s="164"/>
      <c r="BR36" s="141"/>
      <c r="BS36" s="140"/>
      <c r="BT36" s="140"/>
      <c r="BU36" s="140"/>
      <c r="BV36" s="140"/>
      <c r="BW36" s="140"/>
      <c r="BX36" s="140"/>
      <c r="BY36" s="140"/>
      <c r="BZ36" s="140"/>
      <c r="CA36" s="140"/>
      <c r="CB36" s="140"/>
      <c r="CC36" s="140"/>
      <c r="CD36" s="363"/>
      <c r="CE36" s="425"/>
    </row>
    <row r="37" spans="1:83" ht="190.5" customHeight="1" x14ac:dyDescent="0.25">
      <c r="A37" s="223">
        <v>5</v>
      </c>
      <c r="B37" s="233" t="s">
        <v>38</v>
      </c>
      <c r="C37" s="226" t="s">
        <v>37</v>
      </c>
      <c r="D37" s="230" t="s">
        <v>36</v>
      </c>
      <c r="E37" s="226" t="s">
        <v>21</v>
      </c>
      <c r="F37" s="189" t="s">
        <v>20</v>
      </c>
      <c r="G37" s="189" t="s">
        <v>52</v>
      </c>
      <c r="H37" s="218" t="s">
        <v>51</v>
      </c>
      <c r="I37" s="218" t="s">
        <v>50</v>
      </c>
      <c r="J37" s="218" t="s">
        <v>49</v>
      </c>
      <c r="K37" s="220" t="str">
        <f>CONCATENATE(H37," ",I37," ",J37)</f>
        <v>Posibilidad de recibir o solicitar dadivas o beneficios a nombre propio o de terceros para favorecer intereses particulares por la utilización inapropiada de la información de la entidad debido a la no suscripción de los acuerdos de confidencialidad y de la aceptación formal de las políticas de seguridad, que controlen el acceso a la información conforme a las funciones y responsabilidades del personal</v>
      </c>
      <c r="L37" s="189" t="s">
        <v>15</v>
      </c>
      <c r="M37" s="189"/>
      <c r="N37" s="189"/>
      <c r="O37" s="189"/>
      <c r="P37" s="189" t="s">
        <v>13</v>
      </c>
      <c r="Q37" s="189" t="s">
        <v>14</v>
      </c>
      <c r="R37" s="189" t="s">
        <v>13</v>
      </c>
      <c r="S37" s="189" t="s">
        <v>13</v>
      </c>
      <c r="T37" s="189" t="s">
        <v>14</v>
      </c>
      <c r="U37" s="189" t="s">
        <v>13</v>
      </c>
      <c r="V37" s="189" t="s">
        <v>13</v>
      </c>
      <c r="W37" s="189" t="s">
        <v>13</v>
      </c>
      <c r="X37" s="189" t="s">
        <v>13</v>
      </c>
      <c r="Y37" s="189" t="s">
        <v>14</v>
      </c>
      <c r="Z37" s="189" t="s">
        <v>13</v>
      </c>
      <c r="AA37" s="189" t="s">
        <v>14</v>
      </c>
      <c r="AB37" s="189" t="s">
        <v>13</v>
      </c>
      <c r="AC37" s="189" t="s">
        <v>13</v>
      </c>
      <c r="AD37" s="189" t="s">
        <v>14</v>
      </c>
      <c r="AE37" s="189" t="s">
        <v>13</v>
      </c>
      <c r="AF37" s="189" t="s">
        <v>13</v>
      </c>
      <c r="AG37" s="189" t="s">
        <v>13</v>
      </c>
      <c r="AH37" s="189" t="s">
        <v>13</v>
      </c>
      <c r="AI37" s="215">
        <f>COUNTIF(P37:AH40,"Si")</f>
        <v>5</v>
      </c>
      <c r="AJ37" s="237">
        <f>IF((COUNTIF(O37:AH40,"Si"))&lt;=0,0,(IF((COUNTIF(O37:AH40,"Si"))&lt;=5,3,(IF(COUNTIF(O37:AH40,"Si")&lt;=11,4,5)))))</f>
        <v>3</v>
      </c>
      <c r="AK37" s="195" t="str">
        <f>IF((COUNTIF(O37:AH40,"Si"))&lt;=0,0,(IF((COUNTIF(O37:AH40,"Si"))&lt;=5,"MODERADO",(IF(COUNTIF(O37:AH40,"Si")&lt;=11,"ALTO","EXTREMO")))))</f>
        <v>MODERADO</v>
      </c>
      <c r="AL37" s="212"/>
      <c r="AM37" s="215" t="s">
        <v>32</v>
      </c>
      <c r="AN37" s="215">
        <f>IF(AM37="Rara vez",1,(IF(AM37="Improbable",2,(IF(AM37="Posible",3,IF(AM37="Probable",4,IF(AM37="Seguro",5,"Revisar")))))))</f>
        <v>2</v>
      </c>
      <c r="AO37" s="206">
        <f>IF(E37="Corrupción",AN37,IF(AL37&lt;=2,1,IF(AL37&lt;=24,2,IF(AL37&lt;=500,3,IF(AL37&lt;=5000,4,IF(AL37&gt;5000,5,"Revisar"))))))</f>
        <v>2</v>
      </c>
      <c r="AP37" s="206" t="str">
        <f>IF(E37="Corrupción",(IF(AO37=1,"Rara Vez",IF(AO37=2,"Improbable",IF(AO37=3,"Posible",IF(AO37=4,"Probable",IF(AO37=5,"Seguro","Revisar")))))),IF(AO37=1,"Muy Baja",IF(AO37=2,"Baja",IF(AO37=3,"Media",IF(AO37=4,"Alta","Muy Alta")))))</f>
        <v>Improbable</v>
      </c>
      <c r="AQ37" s="206">
        <f>IF(E37="Corrupción",AJ37,(ROUND(((VLOOKUP(M37,[3]Datos!$B$25:$C$29,2,FALSE)*[3]Datos!$B$32)+(VLOOKUP(N37,[3]Datos!$B$25:$C$29,2,FALSE)*[3]Datos!$C$32)+(VLOOKUP(O37,[3]Datos!$B$25:$C$29,2,FALSE)*[3]Datos!$D$32))*5,0)))</f>
        <v>3</v>
      </c>
      <c r="AR37" s="198" t="str">
        <f>IF(AQ37=1,"Insignificante",IF(AQ37=2,"Menor",IF(AQ37=3,"Moderado",IF(AQ37=4,"Mayor","Catastrófico"))))</f>
        <v>Moderado</v>
      </c>
      <c r="AS37" s="209">
        <f>_xlfn.NUMBERVALUE(CONCATENATE(AO37,AQ37),"##")</f>
        <v>23</v>
      </c>
      <c r="AT37" s="192" t="str">
        <f>VLOOKUP(AS37,[3]Datos!$I$37:$J$61,2,FALSE)</f>
        <v>MODERADO</v>
      </c>
      <c r="AU37" s="30" t="s">
        <v>48</v>
      </c>
      <c r="AV37" s="29" t="s">
        <v>30</v>
      </c>
      <c r="AW37" s="29" t="s">
        <v>47</v>
      </c>
      <c r="AX37" s="28" t="s">
        <v>9</v>
      </c>
      <c r="AY37" s="28" t="s">
        <v>8</v>
      </c>
      <c r="AZ37" s="28" t="s">
        <v>7</v>
      </c>
      <c r="BA37" s="28" t="s">
        <v>39</v>
      </c>
      <c r="BB37" s="27" t="s">
        <v>5</v>
      </c>
      <c r="BC37" s="8">
        <f>IF(AX37=[3]Datos!$C$63,[3]Datos!$C$73,IF(AX37=[3]Datos!$C$64,[3]Datos!$C$74,IF(AX37=[3]Datos!$C$65,[3]Datos!$C$75,"Revisar")))+IF(AY37=[3]Datos!$D$63,[3]Datos!$D$73,IF(AY37=[3]Datos!$D$64,[3]Datos!$D$74,"Revisar"))+IF(AZ37=[3]Datos!$E$63,[3]Datos!$E$73,IF(AZ37=[3]Datos!$E$64,[3]Datos!$E$74,"Revisar"))+IF(BB37=[3]Datos!$G$63,[3]Datos!$G$73,IF(BB37=[3]Datos!$G$64,[3]Datos!$G$74,IF(BB37=[3]Datos!$G$65,[3]Datos!$G$75,"Revisar")))</f>
        <v>0.65</v>
      </c>
      <c r="BD37" s="7">
        <f>IF(AX37=[3]Datos!$C$65,BC37,0)</f>
        <v>0</v>
      </c>
      <c r="BE37" s="7">
        <f>IF(OR(AX37=[3]Datos!$C$63,AX37=[3]Datos!$C$64),BC37,0)</f>
        <v>0.65</v>
      </c>
      <c r="BF37" s="211">
        <f>IF(ROUND(AO37-SUM(BE37:BE40),0)&lt;=0,1,ROUND(AO37-SUM(BE37:BE40),0))</f>
        <v>1</v>
      </c>
      <c r="BG37" s="206" t="str">
        <f>IF(E37="Corrupción",(IF(BF37=1,"Rara Vez",IF(BF37=2,"Improbable",IF(BF37=3,"Posible",IF(BF37=4,"Probable","Seguro"))))),IF(BF37=1,"Muy Baja",IF(BF37=2,"Baja",IF(BF37=3,"Media",IF(BF37=4,"Alta","Muy Alta")))))</f>
        <v>Rara Vez</v>
      </c>
      <c r="BH37" s="211">
        <f>ROUND(AQ37-SUM(BD37:BD40),0)</f>
        <v>3</v>
      </c>
      <c r="BI37" s="211" t="str">
        <f>IF(BH37=1,"Insignificante",IF(BH37=2,"Menor",IF(BH37=3,"Moderado",IF(BH37=4,"Mayor","Catastrófico"))))</f>
        <v>Moderado</v>
      </c>
      <c r="BJ37" s="254">
        <f>_xlfn.NUMBERVALUE(CONCATENATE(BF37,BH37),"##")</f>
        <v>13</v>
      </c>
      <c r="BK37" s="257" t="str">
        <f>+VLOOKUP(BJ37,[3]Datos!$I$37:$J$65,2,FALSE)</f>
        <v>MODERADO</v>
      </c>
      <c r="BL37" s="244" t="s">
        <v>4</v>
      </c>
      <c r="BM37" s="26" t="s">
        <v>46</v>
      </c>
      <c r="BN37" s="9" t="s">
        <v>26</v>
      </c>
      <c r="BO37" s="25">
        <v>45762</v>
      </c>
      <c r="BP37" s="25">
        <v>45989</v>
      </c>
      <c r="BQ37" s="24" t="s">
        <v>45</v>
      </c>
      <c r="BR37" s="328"/>
      <c r="BS37" s="304" t="s">
        <v>0</v>
      </c>
      <c r="BT37" s="304"/>
      <c r="BU37" s="304"/>
      <c r="BV37" s="304" t="s">
        <v>0</v>
      </c>
      <c r="BW37" s="304"/>
      <c r="BX37" s="304" t="s">
        <v>0</v>
      </c>
      <c r="BY37" s="304"/>
      <c r="BZ37" s="304" t="s">
        <v>0</v>
      </c>
      <c r="CA37" s="304"/>
      <c r="CB37" s="304" t="s">
        <v>0</v>
      </c>
      <c r="CC37" s="304"/>
      <c r="CD37" s="325" t="s">
        <v>217</v>
      </c>
      <c r="CE37" s="337" t="s">
        <v>198</v>
      </c>
    </row>
    <row r="38" spans="1:83" ht="114.75" customHeight="1" x14ac:dyDescent="0.25">
      <c r="A38" s="224"/>
      <c r="B38" s="234"/>
      <c r="C38" s="227"/>
      <c r="D38" s="231"/>
      <c r="E38" s="227"/>
      <c r="F38" s="190"/>
      <c r="G38" s="190"/>
      <c r="H38" s="219"/>
      <c r="I38" s="219"/>
      <c r="J38" s="219"/>
      <c r="K38" s="221"/>
      <c r="L38" s="190"/>
      <c r="M38" s="190"/>
      <c r="N38" s="190"/>
      <c r="O38" s="190"/>
      <c r="P38" s="190"/>
      <c r="Q38" s="190"/>
      <c r="R38" s="190"/>
      <c r="S38" s="190"/>
      <c r="T38" s="190"/>
      <c r="U38" s="190"/>
      <c r="V38" s="190"/>
      <c r="W38" s="190"/>
      <c r="X38" s="190"/>
      <c r="Y38" s="190"/>
      <c r="Z38" s="190"/>
      <c r="AA38" s="190"/>
      <c r="AB38" s="190"/>
      <c r="AC38" s="190"/>
      <c r="AD38" s="190"/>
      <c r="AE38" s="190"/>
      <c r="AF38" s="190"/>
      <c r="AG38" s="190"/>
      <c r="AH38" s="190"/>
      <c r="AI38" s="216"/>
      <c r="AJ38" s="238"/>
      <c r="AK38" s="196"/>
      <c r="AL38" s="213"/>
      <c r="AM38" s="216"/>
      <c r="AN38" s="216"/>
      <c r="AO38" s="207"/>
      <c r="AP38" s="207"/>
      <c r="AQ38" s="207"/>
      <c r="AR38" s="199"/>
      <c r="AS38" s="210"/>
      <c r="AT38" s="193"/>
      <c r="AU38" s="23" t="s">
        <v>44</v>
      </c>
      <c r="AV38" s="20" t="s">
        <v>30</v>
      </c>
      <c r="AW38" s="20" t="s">
        <v>43</v>
      </c>
      <c r="AX38" s="19" t="s">
        <v>9</v>
      </c>
      <c r="AY38" s="19" t="s">
        <v>8</v>
      </c>
      <c r="AZ38" s="19" t="s">
        <v>7</v>
      </c>
      <c r="BA38" s="19" t="s">
        <v>6</v>
      </c>
      <c r="BB38" s="18" t="s">
        <v>5</v>
      </c>
      <c r="BC38" s="5">
        <f>IF(AX38=[3]Datos!$C$63,[3]Datos!$C$73,IF(AX38=[3]Datos!$C$64,[3]Datos!$C$74,IF(AX38=[3]Datos!$C$65,[3]Datos!$C$75,"Revisar")))+IF(AY38=[3]Datos!$D$63,[3]Datos!$D$73,IF(AY38=[3]Datos!$D$64,[3]Datos!$D$74,"Revisar"))+IF(AZ38=[3]Datos!$E$63,[3]Datos!$E$73,IF(AZ38=[3]Datos!$E$64,[3]Datos!$E$74,"Revisar"))+IF(BB38=[3]Datos!$G$63,[3]Datos!$G$73,IF(BB38=[3]Datos!$G$64,[3]Datos!$G$74,IF(BB38=[3]Datos!$G$65,[3]Datos!$G$75,"Revisar")))</f>
        <v>0.65</v>
      </c>
      <c r="BD38" s="4">
        <f>IF(AX38=[3]Datos!$C$65,BC38,0)</f>
        <v>0</v>
      </c>
      <c r="BE38" s="4">
        <f>IF(OR(AX38=[3]Datos!$C$63,AX38=[3]Datos!$C$64),BC38,0)</f>
        <v>0.65</v>
      </c>
      <c r="BF38" s="207"/>
      <c r="BG38" s="207"/>
      <c r="BH38" s="207"/>
      <c r="BI38" s="207"/>
      <c r="BJ38" s="255"/>
      <c r="BK38" s="258"/>
      <c r="BL38" s="227"/>
      <c r="BM38" s="22"/>
      <c r="BN38" s="6"/>
      <c r="BO38" s="6"/>
      <c r="BP38" s="6"/>
      <c r="BQ38" s="21"/>
      <c r="BR38" s="328"/>
      <c r="BS38" s="304"/>
      <c r="BT38" s="304"/>
      <c r="BU38" s="304"/>
      <c r="BV38" s="304"/>
      <c r="BW38" s="304"/>
      <c r="BX38" s="304"/>
      <c r="BY38" s="304"/>
      <c r="BZ38" s="304"/>
      <c r="CA38" s="304"/>
      <c r="CB38" s="304"/>
      <c r="CC38" s="304"/>
      <c r="CD38" s="326"/>
      <c r="CE38" s="338"/>
    </row>
    <row r="39" spans="1:83" ht="118.5" customHeight="1" x14ac:dyDescent="0.25">
      <c r="A39" s="224"/>
      <c r="B39" s="234"/>
      <c r="C39" s="227"/>
      <c r="D39" s="231"/>
      <c r="E39" s="227"/>
      <c r="F39" s="190"/>
      <c r="G39" s="190"/>
      <c r="H39" s="219"/>
      <c r="I39" s="219"/>
      <c r="J39" s="219"/>
      <c r="K39" s="221"/>
      <c r="L39" s="190"/>
      <c r="M39" s="190"/>
      <c r="N39" s="190"/>
      <c r="O39" s="190"/>
      <c r="P39" s="190"/>
      <c r="Q39" s="190"/>
      <c r="R39" s="190"/>
      <c r="S39" s="190"/>
      <c r="T39" s="190"/>
      <c r="U39" s="190"/>
      <c r="V39" s="190"/>
      <c r="W39" s="190"/>
      <c r="X39" s="190"/>
      <c r="Y39" s="190"/>
      <c r="Z39" s="190"/>
      <c r="AA39" s="190"/>
      <c r="AB39" s="190"/>
      <c r="AC39" s="190"/>
      <c r="AD39" s="190"/>
      <c r="AE39" s="190"/>
      <c r="AF39" s="190"/>
      <c r="AG39" s="190"/>
      <c r="AH39" s="190"/>
      <c r="AI39" s="216"/>
      <c r="AJ39" s="238"/>
      <c r="AK39" s="196"/>
      <c r="AL39" s="213"/>
      <c r="AM39" s="216"/>
      <c r="AN39" s="216"/>
      <c r="AO39" s="207"/>
      <c r="AP39" s="207"/>
      <c r="AQ39" s="207"/>
      <c r="AR39" s="199"/>
      <c r="AS39" s="210"/>
      <c r="AT39" s="193"/>
      <c r="AU39" s="23" t="s">
        <v>42</v>
      </c>
      <c r="AV39" s="20" t="s">
        <v>41</v>
      </c>
      <c r="AW39" s="20" t="s">
        <v>40</v>
      </c>
      <c r="AX39" s="19" t="s">
        <v>9</v>
      </c>
      <c r="AY39" s="19" t="s">
        <v>8</v>
      </c>
      <c r="AZ39" s="19" t="s">
        <v>7</v>
      </c>
      <c r="BA39" s="19" t="s">
        <v>39</v>
      </c>
      <c r="BB39" s="18" t="s">
        <v>5</v>
      </c>
      <c r="BC39" s="5">
        <f>IF(AX39=[3]Datos!$C$63,[3]Datos!$C$73,IF(AX39=[3]Datos!$C$64,[3]Datos!$C$74,IF(AX39=[3]Datos!$C$65,[3]Datos!$C$75,"Revisar")))+IF(AY39=[3]Datos!$D$63,[3]Datos!$D$73,IF(AY39=[3]Datos!$D$64,[3]Datos!$D$74,"Revisar"))+IF(AZ39=[3]Datos!$E$63,[3]Datos!$E$73,IF(AZ39=[3]Datos!$E$64,[3]Datos!$E$74,"Revisar"))+IF(BB39=[3]Datos!$G$63,[3]Datos!$G$73,IF(BB39=[3]Datos!$G$64,[3]Datos!$G$74,IF(BB39=[3]Datos!$G$65,[3]Datos!$G$75,"Revisar")))</f>
        <v>0.65</v>
      </c>
      <c r="BD39" s="4">
        <f>IF(AX39=[3]Datos!$C$65,BC39,0)</f>
        <v>0</v>
      </c>
      <c r="BE39" s="4">
        <f>IF(OR(AX39=[3]Datos!$C$63,AX39=[3]Datos!$C$64),BC39,0)</f>
        <v>0.65</v>
      </c>
      <c r="BF39" s="207"/>
      <c r="BG39" s="207"/>
      <c r="BH39" s="207"/>
      <c r="BI39" s="207"/>
      <c r="BJ39" s="255"/>
      <c r="BK39" s="258"/>
      <c r="BL39" s="227"/>
      <c r="BM39" s="17"/>
      <c r="BN39" s="17"/>
      <c r="BO39" s="17"/>
      <c r="BP39" s="17"/>
      <c r="BQ39" s="16"/>
      <c r="BR39" s="328"/>
      <c r="BS39" s="304"/>
      <c r="BT39" s="304"/>
      <c r="BU39" s="304"/>
      <c r="BV39" s="304"/>
      <c r="BW39" s="304"/>
      <c r="BX39" s="304"/>
      <c r="BY39" s="304"/>
      <c r="BZ39" s="304"/>
      <c r="CA39" s="304"/>
      <c r="CB39" s="304"/>
      <c r="CC39" s="304"/>
      <c r="CD39" s="326"/>
      <c r="CE39" s="338"/>
    </row>
    <row r="40" spans="1:83" ht="132" customHeight="1" thickBot="1" x14ac:dyDescent="0.3">
      <c r="A40" s="241"/>
      <c r="B40" s="243"/>
      <c r="C40" s="228"/>
      <c r="D40" s="246"/>
      <c r="E40" s="228"/>
      <c r="F40" s="248"/>
      <c r="G40" s="248"/>
      <c r="H40" s="249"/>
      <c r="I40" s="249"/>
      <c r="J40" s="249"/>
      <c r="K40" s="236"/>
      <c r="L40" s="248"/>
      <c r="M40" s="248"/>
      <c r="N40" s="248"/>
      <c r="O40" s="248"/>
      <c r="P40" s="248"/>
      <c r="Q40" s="248"/>
      <c r="R40" s="248"/>
      <c r="S40" s="248"/>
      <c r="T40" s="248"/>
      <c r="U40" s="248"/>
      <c r="V40" s="248"/>
      <c r="W40" s="248"/>
      <c r="X40" s="248"/>
      <c r="Y40" s="248"/>
      <c r="Z40" s="248"/>
      <c r="AA40" s="248"/>
      <c r="AB40" s="248"/>
      <c r="AC40" s="248"/>
      <c r="AD40" s="248"/>
      <c r="AE40" s="248"/>
      <c r="AF40" s="248"/>
      <c r="AG40" s="248"/>
      <c r="AH40" s="248"/>
      <c r="AI40" s="252"/>
      <c r="AJ40" s="253"/>
      <c r="AK40" s="267"/>
      <c r="AL40" s="268"/>
      <c r="AM40" s="252"/>
      <c r="AN40" s="252"/>
      <c r="AO40" s="260"/>
      <c r="AP40" s="260"/>
      <c r="AQ40" s="260"/>
      <c r="AR40" s="261"/>
      <c r="AS40" s="262"/>
      <c r="AT40" s="263"/>
      <c r="AU40" s="15"/>
      <c r="AV40" s="14"/>
      <c r="AW40" s="14"/>
      <c r="AX40" s="13"/>
      <c r="AY40" s="13"/>
      <c r="AZ40" s="13"/>
      <c r="BA40" s="13"/>
      <c r="BB40" s="12"/>
      <c r="BC40" s="3" t="e">
        <f>IF(AX40=[3]Datos!$C$63,[3]Datos!$C$73,IF(AX40=[3]Datos!$C$64,[3]Datos!$C$74,IF(AX40=[3]Datos!$C$65,[3]Datos!$C$75,"Revisar")))+IF(AY40=[3]Datos!$D$63,[3]Datos!$D$73,IF(AY40=[3]Datos!$D$64,[3]Datos!$D$74,"Revisar"))+IF(AZ40=[3]Datos!$E$63,[3]Datos!$E$73,IF(AZ40=[3]Datos!$E$64,[3]Datos!$E$74,"Revisar"))+IF(BB40=[3]Datos!$G$63,[3]Datos!$G$73,IF(BB40=[3]Datos!$G$64,[3]Datos!$G$74,IF(BB40=[3]Datos!$G$65,[3]Datos!$G$75,"Revisar")))</f>
        <v>#VALUE!</v>
      </c>
      <c r="BD40" s="2">
        <f>IF(AX40=[3]Datos!$C$65,BC40,0)</f>
        <v>0</v>
      </c>
      <c r="BE40" s="2">
        <f>IF(OR(AX40=[3]Datos!$C$63,AX40=[3]Datos!$C$64),BC40,0)</f>
        <v>0</v>
      </c>
      <c r="BF40" s="260"/>
      <c r="BG40" s="260"/>
      <c r="BH40" s="260"/>
      <c r="BI40" s="260"/>
      <c r="BJ40" s="256"/>
      <c r="BK40" s="259"/>
      <c r="BL40" s="228"/>
      <c r="BM40" s="11"/>
      <c r="BN40" s="11"/>
      <c r="BO40" s="11"/>
      <c r="BP40" s="11"/>
      <c r="BQ40" s="10"/>
      <c r="BR40" s="328"/>
      <c r="BS40" s="304"/>
      <c r="BT40" s="304"/>
      <c r="BU40" s="304"/>
      <c r="BV40" s="304"/>
      <c r="BW40" s="304"/>
      <c r="BX40" s="304"/>
      <c r="BY40" s="304"/>
      <c r="BZ40" s="304"/>
      <c r="CA40" s="304"/>
      <c r="CB40" s="304"/>
      <c r="CC40" s="304"/>
      <c r="CD40" s="360"/>
      <c r="CE40" s="339"/>
    </row>
    <row r="41" spans="1:83" ht="102" customHeight="1" x14ac:dyDescent="0.25">
      <c r="A41" s="223">
        <v>6</v>
      </c>
      <c r="B41" s="233" t="s">
        <v>38</v>
      </c>
      <c r="C41" s="226" t="s">
        <v>37</v>
      </c>
      <c r="D41" s="230" t="s">
        <v>36</v>
      </c>
      <c r="E41" s="226" t="s">
        <v>21</v>
      </c>
      <c r="F41" s="189" t="s">
        <v>20</v>
      </c>
      <c r="G41" s="189" t="s">
        <v>19</v>
      </c>
      <c r="H41" s="218" t="s">
        <v>35</v>
      </c>
      <c r="I41" s="218" t="s">
        <v>34</v>
      </c>
      <c r="J41" s="218" t="s">
        <v>33</v>
      </c>
      <c r="K41" s="220" t="str">
        <f>CONCATENATE(H41," ",I41," ",J41)</f>
        <v>Posibilidad de incurrir en gastos de bienes y servicios tecnológicos que no se necesiten en la entidad para beneficio propio o de terceros por presiones indebidas o conflictos de interés debido a falta de ética por parte del servidor público o contratista responsable de gestionar el proceso de adquisición tecnológica</v>
      </c>
      <c r="L41" s="189" t="s">
        <v>15</v>
      </c>
      <c r="M41" s="189"/>
      <c r="N41" s="189"/>
      <c r="O41" s="189"/>
      <c r="P41" s="189" t="s">
        <v>13</v>
      </c>
      <c r="Q41" s="189" t="s">
        <v>13</v>
      </c>
      <c r="R41" s="189" t="s">
        <v>13</v>
      </c>
      <c r="S41" s="189" t="s">
        <v>13</v>
      </c>
      <c r="T41" s="189" t="s">
        <v>14</v>
      </c>
      <c r="U41" s="189" t="s">
        <v>14</v>
      </c>
      <c r="V41" s="189" t="s">
        <v>13</v>
      </c>
      <c r="W41" s="189" t="s">
        <v>13</v>
      </c>
      <c r="X41" s="189" t="s">
        <v>13</v>
      </c>
      <c r="Y41" s="189" t="s">
        <v>13</v>
      </c>
      <c r="Z41" s="189" t="s">
        <v>14</v>
      </c>
      <c r="AA41" s="189" t="s">
        <v>14</v>
      </c>
      <c r="AB41" s="189" t="s">
        <v>13</v>
      </c>
      <c r="AC41" s="189" t="s">
        <v>13</v>
      </c>
      <c r="AD41" s="189" t="s">
        <v>13</v>
      </c>
      <c r="AE41" s="189" t="s">
        <v>13</v>
      </c>
      <c r="AF41" s="189" t="s">
        <v>13</v>
      </c>
      <c r="AG41" s="189" t="s">
        <v>13</v>
      </c>
      <c r="AH41" s="189" t="s">
        <v>13</v>
      </c>
      <c r="AI41" s="215">
        <f>COUNTIF(P41:AH44,"Si")</f>
        <v>4</v>
      </c>
      <c r="AJ41" s="237">
        <f>IF((COUNTIF(O41:AH44,"Si"))&lt;=0,0,(IF((COUNTIF(O41:AH44,"Si"))&lt;=5,3,(IF(COUNTIF(O41:AH44,"Si")&lt;=11,4,5)))))</f>
        <v>3</v>
      </c>
      <c r="AK41" s="195" t="str">
        <f>IF((COUNTIF(O41:AH44,"Si"))&lt;=0,0,(IF((COUNTIF(O41:AH44,"Si"))&lt;=5,"MODERADO",(IF(COUNTIF(O41:AH44,"Si")&lt;=11,"ALTO","EXTREMO")))))</f>
        <v>MODERADO</v>
      </c>
      <c r="AL41" s="212"/>
      <c r="AM41" s="215" t="s">
        <v>32</v>
      </c>
      <c r="AN41" s="215">
        <f>IF(AM41="Rara vez",1,(IF(AM41="Improbable",2,(IF(AM41="Posible",3,IF(AM41="Probable",4,IF(AM41="Seguro",5,"Revisar")))))))</f>
        <v>2</v>
      </c>
      <c r="AO41" s="206">
        <f>IF(E41="Corrupción",AN41,IF(AL41&lt;=2,1,IF(AL41&lt;=24,2,IF(AL41&lt;=500,3,IF(AL41&lt;=5000,4,IF(AL41&gt;5000,5,"Revisar"))))))</f>
        <v>2</v>
      </c>
      <c r="AP41" s="206" t="str">
        <f>IF(E41="Corrupción",(IF(AO41=1,"Rara Vez",IF(AO41=2,"Improbable",IF(AO41=3,"Posible",IF(AO41=4,"Probable",IF(AO41=5,"Seguro","Revisar")))))),IF(AO41=1,"Muy Baja",IF(AO41=2,"Baja",IF(AO41=3,"Media",IF(AO41=4,"Alta","Muy Alta")))))</f>
        <v>Improbable</v>
      </c>
      <c r="AQ41" s="206">
        <f>IF(E41="Corrupción",AJ41,(ROUND(((VLOOKUP(M41,[3]Datos!$B$25:$C$29,2,FALSE)*[3]Datos!$B$32)+(VLOOKUP(N41,[3]Datos!$B$25:$C$29,2,FALSE)*[3]Datos!$C$32)+(VLOOKUP(O41,[3]Datos!$B$25:$C$29,2,FALSE)*[3]Datos!$D$32))*5,0)))</f>
        <v>3</v>
      </c>
      <c r="AR41" s="198" t="str">
        <f>IF(AQ41=1,"Insignificante",IF(AQ41=2,"Menor",IF(AQ41=3,"Moderado",IF(AQ41=4,"Mayor","Catastrófico"))))</f>
        <v>Moderado</v>
      </c>
      <c r="AS41" s="209">
        <f>_xlfn.NUMBERVALUE(CONCATENATE(AO41,AQ41),"##")</f>
        <v>23</v>
      </c>
      <c r="AT41" s="192" t="str">
        <f>VLOOKUP(AS41,[3]Datos!$I$37:$J$61,2,FALSE)</f>
        <v>MODERADO</v>
      </c>
      <c r="AU41" s="264" t="s">
        <v>31</v>
      </c>
      <c r="AV41" s="272" t="s">
        <v>30</v>
      </c>
      <c r="AW41" s="272" t="s">
        <v>29</v>
      </c>
      <c r="AX41" s="269" t="s">
        <v>9</v>
      </c>
      <c r="AY41" s="269" t="s">
        <v>8</v>
      </c>
      <c r="AZ41" s="269" t="s">
        <v>7</v>
      </c>
      <c r="BA41" s="269" t="s">
        <v>28</v>
      </c>
      <c r="BB41" s="275" t="s">
        <v>5</v>
      </c>
      <c r="BC41" s="8">
        <f>IF(AX41=[3]Datos!$C$63,[3]Datos!$C$73,IF(AX41=[3]Datos!$C$64,[3]Datos!$C$74,IF(AX41=[3]Datos!$C$65,[3]Datos!$C$75,"Revisar")))+IF(AY41=[3]Datos!$D$63,[3]Datos!$D$73,IF(AY41=[3]Datos!$D$64,[3]Datos!$D$74,"Revisar"))+IF(AZ41=[3]Datos!$E$63,[3]Datos!$E$73,IF(AZ41=[3]Datos!$E$64,[3]Datos!$E$74,"Revisar"))+IF(BB41=[3]Datos!$G$63,[3]Datos!$G$73,IF(BB41=[3]Datos!$G$64,[3]Datos!$G$74,IF(BB41=[3]Datos!$G$65,[3]Datos!$G$75,"Revisar")))</f>
        <v>0.65</v>
      </c>
      <c r="BD41" s="7">
        <f>IF(AX41=[3]Datos!$C$65,BC41,0)</f>
        <v>0</v>
      </c>
      <c r="BE41" s="7">
        <f>IF(OR(AX41=[3]Datos!$C$63,AX41=[3]Datos!$C$64),BC41,0)</f>
        <v>0.65</v>
      </c>
      <c r="BF41" s="211">
        <f>IF(ROUND(AO41-SUM(BE41:BE44),0)&lt;=0,1,ROUND(AO41-SUM(BE41:BE44),0))</f>
        <v>1</v>
      </c>
      <c r="BG41" s="206" t="str">
        <f>IF(E41="Corrupción",(IF(BF41=1,"Rara Vez",IF(BF41=2,"Improbable",IF(BF41=3,"Posible",IF(BF41=4,"Probable","Seguro"))))),IF(BF41=1,"Muy Baja",IF(BF41=2,"Baja",IF(BF41=3,"Media",IF(BF41=4,"Alta","Muy Alta")))))</f>
        <v>Rara Vez</v>
      </c>
      <c r="BH41" s="211">
        <f>ROUND(AQ41-SUM(BD41:BD44),0)</f>
        <v>3</v>
      </c>
      <c r="BI41" s="211" t="str">
        <f>IF(BH41=1,"Insignificante",IF(BH41=2,"Menor",IF(BH41=3,"Moderado",IF(BH41=4,"Mayor","Catastrófico"))))</f>
        <v>Moderado</v>
      </c>
      <c r="BJ41" s="254">
        <f>_xlfn.NUMBERVALUE(CONCATENATE(BF41,BH41),"##")</f>
        <v>13</v>
      </c>
      <c r="BK41" s="257" t="str">
        <f>+VLOOKUP(BJ41,[3]Datos!$I$37:$J$65,2,FALSE)</f>
        <v>MODERADO</v>
      </c>
      <c r="BL41" s="244" t="s">
        <v>4</v>
      </c>
      <c r="BM41" s="296" t="s">
        <v>27</v>
      </c>
      <c r="BN41" s="296" t="s">
        <v>26</v>
      </c>
      <c r="BO41" s="298">
        <v>45888</v>
      </c>
      <c r="BP41" s="298">
        <v>45989</v>
      </c>
      <c r="BQ41" s="300" t="s">
        <v>25</v>
      </c>
      <c r="BR41" s="328"/>
      <c r="BS41" s="304" t="s">
        <v>0</v>
      </c>
      <c r="BT41" s="304"/>
      <c r="BU41" s="304"/>
      <c r="BV41" s="304" t="s">
        <v>0</v>
      </c>
      <c r="BW41" s="304"/>
      <c r="BX41" s="304" t="s">
        <v>0</v>
      </c>
      <c r="BY41" s="304"/>
      <c r="BZ41" s="304" t="s">
        <v>0</v>
      </c>
      <c r="CA41" s="304"/>
      <c r="CB41" s="304" t="s">
        <v>0</v>
      </c>
      <c r="CC41" s="304"/>
      <c r="CD41" s="325" t="s">
        <v>219</v>
      </c>
      <c r="CE41" s="337" t="s">
        <v>198</v>
      </c>
    </row>
    <row r="42" spans="1:83" ht="48.75" customHeight="1" x14ac:dyDescent="0.25">
      <c r="A42" s="224"/>
      <c r="B42" s="234"/>
      <c r="C42" s="227"/>
      <c r="D42" s="231"/>
      <c r="E42" s="227"/>
      <c r="F42" s="190"/>
      <c r="G42" s="190"/>
      <c r="H42" s="219"/>
      <c r="I42" s="219"/>
      <c r="J42" s="219"/>
      <c r="K42" s="221"/>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216"/>
      <c r="AJ42" s="238"/>
      <c r="AK42" s="196"/>
      <c r="AL42" s="213"/>
      <c r="AM42" s="216"/>
      <c r="AN42" s="216"/>
      <c r="AO42" s="207"/>
      <c r="AP42" s="207"/>
      <c r="AQ42" s="207"/>
      <c r="AR42" s="199"/>
      <c r="AS42" s="210"/>
      <c r="AT42" s="193"/>
      <c r="AU42" s="265"/>
      <c r="AV42" s="273"/>
      <c r="AW42" s="273"/>
      <c r="AX42" s="270"/>
      <c r="AY42" s="270"/>
      <c r="AZ42" s="270"/>
      <c r="BA42" s="270"/>
      <c r="BB42" s="276"/>
      <c r="BC42" s="5" t="e">
        <f>IF(AX42=[3]Datos!$C$63,[3]Datos!$C$73,IF(AX42=[3]Datos!$C$64,[3]Datos!$C$74,IF(AX42=[3]Datos!$C$65,[3]Datos!$C$75,"Revisar")))+IF(AY42=[3]Datos!$D$63,[3]Datos!$D$73,IF(AY42=[3]Datos!$D$64,[3]Datos!$D$74,"Revisar"))+IF(AZ42=[3]Datos!$E$63,[3]Datos!$E$73,IF(AZ42=[3]Datos!$E$64,[3]Datos!$E$74,"Revisar"))+IF(BB42=[3]Datos!$G$63,[3]Datos!$G$73,IF(BB42=[3]Datos!$G$64,[3]Datos!$G$74,IF(BB42=[3]Datos!$G$65,[3]Datos!$G$75,"Revisar")))</f>
        <v>#VALUE!</v>
      </c>
      <c r="BD42" s="4">
        <f>IF(AX42=[3]Datos!$C$65,BC42,0)</f>
        <v>0</v>
      </c>
      <c r="BE42" s="4">
        <f>IF(OR(AX42=[3]Datos!$C$63,AX42=[3]Datos!$C$64),BC42,0)</f>
        <v>0</v>
      </c>
      <c r="BF42" s="207"/>
      <c r="BG42" s="207"/>
      <c r="BH42" s="207"/>
      <c r="BI42" s="207"/>
      <c r="BJ42" s="255"/>
      <c r="BK42" s="258"/>
      <c r="BL42" s="227"/>
      <c r="BM42" s="297"/>
      <c r="BN42" s="297"/>
      <c r="BO42" s="299"/>
      <c r="BP42" s="299"/>
      <c r="BQ42" s="301"/>
      <c r="BR42" s="328"/>
      <c r="BS42" s="304"/>
      <c r="BT42" s="304"/>
      <c r="BU42" s="304"/>
      <c r="BV42" s="304"/>
      <c r="BW42" s="304"/>
      <c r="BX42" s="304"/>
      <c r="BY42" s="304"/>
      <c r="BZ42" s="304"/>
      <c r="CA42" s="304"/>
      <c r="CB42" s="304"/>
      <c r="CC42" s="304"/>
      <c r="CD42" s="326"/>
      <c r="CE42" s="338"/>
    </row>
    <row r="43" spans="1:83" ht="92.25" customHeight="1" x14ac:dyDescent="0.25">
      <c r="A43" s="224"/>
      <c r="B43" s="234"/>
      <c r="C43" s="227"/>
      <c r="D43" s="231"/>
      <c r="E43" s="227"/>
      <c r="F43" s="190"/>
      <c r="G43" s="190"/>
      <c r="H43" s="219"/>
      <c r="I43" s="219"/>
      <c r="J43" s="219"/>
      <c r="K43" s="221"/>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216"/>
      <c r="AJ43" s="238"/>
      <c r="AK43" s="196"/>
      <c r="AL43" s="213"/>
      <c r="AM43" s="216"/>
      <c r="AN43" s="216"/>
      <c r="AO43" s="207"/>
      <c r="AP43" s="207"/>
      <c r="AQ43" s="207"/>
      <c r="AR43" s="199"/>
      <c r="AS43" s="210"/>
      <c r="AT43" s="193"/>
      <c r="AU43" s="265"/>
      <c r="AV43" s="273"/>
      <c r="AW43" s="273"/>
      <c r="AX43" s="270"/>
      <c r="AY43" s="270"/>
      <c r="AZ43" s="270"/>
      <c r="BA43" s="270"/>
      <c r="BB43" s="276"/>
      <c r="BC43" s="5" t="e">
        <f>IF(AX43=[3]Datos!$C$63,[3]Datos!$C$73,IF(AX43=[3]Datos!$C$64,[3]Datos!$C$74,IF(AX43=[3]Datos!$C$65,[3]Datos!$C$75,"Revisar")))+IF(AY43=[3]Datos!$D$63,[3]Datos!$D$73,IF(AY43=[3]Datos!$D$64,[3]Datos!$D$74,"Revisar"))+IF(AZ43=[3]Datos!$E$63,[3]Datos!$E$73,IF(AZ43=[3]Datos!$E$64,[3]Datos!$E$74,"Revisar"))+IF(BB43=[3]Datos!$G$63,[3]Datos!$G$73,IF(BB43=[3]Datos!$G$64,[3]Datos!$G$74,IF(BB43=[3]Datos!$G$65,[3]Datos!$G$75,"Revisar")))</f>
        <v>#VALUE!</v>
      </c>
      <c r="BD43" s="4">
        <f>IF(AX43=[3]Datos!$C$65,BC43,0)</f>
        <v>0</v>
      </c>
      <c r="BE43" s="4">
        <f>IF(OR(AX43=[3]Datos!$C$63,AX43=[3]Datos!$C$64),BC43,0)</f>
        <v>0</v>
      </c>
      <c r="BF43" s="207"/>
      <c r="BG43" s="207"/>
      <c r="BH43" s="207"/>
      <c r="BI43" s="207"/>
      <c r="BJ43" s="255"/>
      <c r="BK43" s="258"/>
      <c r="BL43" s="227"/>
      <c r="BM43" s="297"/>
      <c r="BN43" s="297"/>
      <c r="BO43" s="299"/>
      <c r="BP43" s="299"/>
      <c r="BQ43" s="301"/>
      <c r="BR43" s="328"/>
      <c r="BS43" s="304"/>
      <c r="BT43" s="304"/>
      <c r="BU43" s="304"/>
      <c r="BV43" s="304"/>
      <c r="BW43" s="304"/>
      <c r="BX43" s="304"/>
      <c r="BY43" s="304"/>
      <c r="BZ43" s="304"/>
      <c r="CA43" s="304"/>
      <c r="CB43" s="304"/>
      <c r="CC43" s="304"/>
      <c r="CD43" s="326"/>
      <c r="CE43" s="338"/>
    </row>
    <row r="44" spans="1:83" ht="235.5" customHeight="1" thickBot="1" x14ac:dyDescent="0.3">
      <c r="A44" s="241"/>
      <c r="B44" s="243"/>
      <c r="C44" s="228"/>
      <c r="D44" s="246"/>
      <c r="E44" s="228"/>
      <c r="F44" s="248"/>
      <c r="G44" s="248"/>
      <c r="H44" s="249"/>
      <c r="I44" s="249"/>
      <c r="J44" s="249"/>
      <c r="K44" s="236"/>
      <c r="L44" s="248"/>
      <c r="M44" s="248"/>
      <c r="N44" s="248"/>
      <c r="O44" s="248"/>
      <c r="P44" s="248"/>
      <c r="Q44" s="248"/>
      <c r="R44" s="248"/>
      <c r="S44" s="248"/>
      <c r="T44" s="248"/>
      <c r="U44" s="248"/>
      <c r="V44" s="248"/>
      <c r="W44" s="248"/>
      <c r="X44" s="248"/>
      <c r="Y44" s="248"/>
      <c r="Z44" s="248"/>
      <c r="AA44" s="248"/>
      <c r="AB44" s="248"/>
      <c r="AC44" s="248"/>
      <c r="AD44" s="248"/>
      <c r="AE44" s="248"/>
      <c r="AF44" s="248"/>
      <c r="AG44" s="248"/>
      <c r="AH44" s="248"/>
      <c r="AI44" s="252"/>
      <c r="AJ44" s="253"/>
      <c r="AK44" s="267"/>
      <c r="AL44" s="268"/>
      <c r="AM44" s="252"/>
      <c r="AN44" s="252"/>
      <c r="AO44" s="260"/>
      <c r="AP44" s="260"/>
      <c r="AQ44" s="260"/>
      <c r="AR44" s="261"/>
      <c r="AS44" s="262"/>
      <c r="AT44" s="263"/>
      <c r="AU44" s="266"/>
      <c r="AV44" s="274"/>
      <c r="AW44" s="274"/>
      <c r="AX44" s="271"/>
      <c r="AY44" s="271"/>
      <c r="AZ44" s="271"/>
      <c r="BA44" s="271"/>
      <c r="BB44" s="277"/>
      <c r="BC44" s="3" t="e">
        <f>IF(AX44=[3]Datos!$C$63,[3]Datos!$C$73,IF(AX44=[3]Datos!$C$64,[3]Datos!$C$74,IF(AX44=[3]Datos!$C$65,[3]Datos!$C$75,"Revisar")))+IF(AY44=[3]Datos!$D$63,[3]Datos!$D$73,IF(AY44=[3]Datos!$D$64,[3]Datos!$D$74,"Revisar"))+IF(AZ44=[3]Datos!$E$63,[3]Datos!$E$73,IF(AZ44=[3]Datos!$E$64,[3]Datos!$E$74,"Revisar"))+IF(BB44=[3]Datos!$G$63,[3]Datos!$G$73,IF(BB44=[3]Datos!$G$64,[3]Datos!$G$74,IF(BB44=[3]Datos!$G$65,[3]Datos!$G$75,"Revisar")))</f>
        <v>#VALUE!</v>
      </c>
      <c r="BD44" s="2">
        <f>IF(AX44=[3]Datos!$C$65,BC44,0)</f>
        <v>0</v>
      </c>
      <c r="BE44" s="2">
        <f>IF(OR(AX44=[3]Datos!$C$63,AX44=[3]Datos!$C$64),BC44,0)</f>
        <v>0</v>
      </c>
      <c r="BF44" s="260"/>
      <c r="BG44" s="260"/>
      <c r="BH44" s="260"/>
      <c r="BI44" s="260"/>
      <c r="BJ44" s="256"/>
      <c r="BK44" s="259"/>
      <c r="BL44" s="228"/>
      <c r="BM44" s="305"/>
      <c r="BN44" s="305"/>
      <c r="BO44" s="327"/>
      <c r="BP44" s="327"/>
      <c r="BQ44" s="302"/>
      <c r="BR44" s="328"/>
      <c r="BS44" s="304"/>
      <c r="BT44" s="304"/>
      <c r="BU44" s="304"/>
      <c r="BV44" s="304"/>
      <c r="BW44" s="304"/>
      <c r="BX44" s="304"/>
      <c r="BY44" s="304"/>
      <c r="BZ44" s="304"/>
      <c r="CA44" s="304"/>
      <c r="CB44" s="304"/>
      <c r="CC44" s="304"/>
      <c r="CD44" s="360"/>
      <c r="CE44" s="339"/>
    </row>
    <row r="45" spans="1:83" ht="97.5" customHeight="1" x14ac:dyDescent="0.25">
      <c r="A45" s="223">
        <v>7</v>
      </c>
      <c r="B45" s="233" t="s">
        <v>24</v>
      </c>
      <c r="C45" s="226" t="s">
        <v>23</v>
      </c>
      <c r="D45" s="230" t="s">
        <v>22</v>
      </c>
      <c r="E45" s="226" t="s">
        <v>21</v>
      </c>
      <c r="F45" s="189" t="s">
        <v>20</v>
      </c>
      <c r="G45" s="189" t="s">
        <v>19</v>
      </c>
      <c r="H45" s="189" t="s">
        <v>18</v>
      </c>
      <c r="I45" s="189" t="s">
        <v>17</v>
      </c>
      <c r="J45" s="189" t="s">
        <v>16</v>
      </c>
      <c r="K45" s="220" t="str">
        <f>CONCATENATE(H45," ",I45," ",J45)</f>
        <v>Posibilidad de recibir o solicitar dádiva o cualquier beneficio propio o de terceros en la elaboración de informes por omitir o adulterar información relevante frente a situaciones observadas en el desarrollo de las diferentes evaluaciones, auditorías y/o seguimientos establecidos en el Plan Anual de Auditorías y Seguimientos debido a la falta de ética profesional de los funcionarios y/o contratistas del GIT de Control Interno</v>
      </c>
      <c r="L45" s="189" t="s">
        <v>15</v>
      </c>
      <c r="M45" s="189"/>
      <c r="N45" s="189"/>
      <c r="O45" s="189"/>
      <c r="P45" s="189" t="s">
        <v>14</v>
      </c>
      <c r="Q45" s="189" t="s">
        <v>14</v>
      </c>
      <c r="R45" s="189" t="s">
        <v>13</v>
      </c>
      <c r="S45" s="189" t="s">
        <v>13</v>
      </c>
      <c r="T45" s="189" t="s">
        <v>14</v>
      </c>
      <c r="U45" s="189" t="s">
        <v>13</v>
      </c>
      <c r="V45" s="189" t="s">
        <v>13</v>
      </c>
      <c r="W45" s="189" t="s">
        <v>13</v>
      </c>
      <c r="X45" s="189" t="s">
        <v>13</v>
      </c>
      <c r="Y45" s="189" t="s">
        <v>14</v>
      </c>
      <c r="Z45" s="189" t="s">
        <v>14</v>
      </c>
      <c r="AA45" s="189" t="s">
        <v>14</v>
      </c>
      <c r="AB45" s="189" t="s">
        <v>13</v>
      </c>
      <c r="AC45" s="189" t="s">
        <v>14</v>
      </c>
      <c r="AD45" s="189" t="s">
        <v>14</v>
      </c>
      <c r="AE45" s="189" t="s">
        <v>13</v>
      </c>
      <c r="AF45" s="189" t="s">
        <v>13</v>
      </c>
      <c r="AG45" s="189" t="s">
        <v>13</v>
      </c>
      <c r="AH45" s="189" t="s">
        <v>13</v>
      </c>
      <c r="AI45" s="215">
        <f>COUNTIF(P45:AH48,"Si")</f>
        <v>8</v>
      </c>
      <c r="AJ45" s="237">
        <f>IF((COUNTIF(O45:AH48,"Si"))&lt;=0,0,(IF((COUNTIF(O45:AH48,"Si"))&lt;=5,3,(IF(COUNTIF(O45:AH48,"Si")&lt;=11,4,5)))))</f>
        <v>4</v>
      </c>
      <c r="AK45" s="195" t="str">
        <f>IF((COUNTIF(O45:AH48,"Si"))&lt;=0,0,(IF((COUNTIF(O45:AH48,"Si"))&lt;=5,"MODERADO",(IF(COUNTIF(O45:AH48,"Si")&lt;=11,"ALTO","EXTREMO")))))</f>
        <v>ALTO</v>
      </c>
      <c r="AL45" s="212"/>
      <c r="AM45" s="215" t="s">
        <v>12</v>
      </c>
      <c r="AN45" s="215">
        <f>IF(AM45="Rara vez",1,(IF(AM45="Improbable",2,(IF(AM45="Posible",3,IF(AM45="Probable",4,IF(AM45="Seguro",5,"Revisar")))))))</f>
        <v>1</v>
      </c>
      <c r="AO45" s="206">
        <f>IF(E45="Corrupción",AN45,IF(AL45&lt;=2,1,IF(AL45&lt;=24,2,IF(AL45&lt;=500,3,IF(AL45&lt;=5000,4,IF(AL45&gt;5000,5,"Revisar"))))))</f>
        <v>1</v>
      </c>
      <c r="AP45" s="206" t="str">
        <f>IF(E45="Corrupción",(IF(AO45=1,"Rara Vez",IF(AO45=2,"Improbable",IF(AO45=3,"Posible",IF(AO45=4,"Probable",IF(AO45=5,"Seguro","Revisar")))))),IF(AO45=1,"Muy Baja",IF(AO45=2,"Baja",IF(AO45=3,"Media",IF(AO45=4,"Alta","Muy Alta")))))</f>
        <v>Rara Vez</v>
      </c>
      <c r="AQ45" s="206">
        <f>IF(E45="Corrupción",AJ45,(ROUND(((VLOOKUP(M45,[3]Datos!$B$25:$C$29,2,FALSE)*[3]Datos!$B$32)+(VLOOKUP(N45,[3]Datos!$B$25:$C$29,2,FALSE)*[3]Datos!$C$32)+(VLOOKUP(O45,[3]Datos!$B$25:$C$29,2,FALSE)*[3]Datos!$D$32))*5,0)))</f>
        <v>4</v>
      </c>
      <c r="AR45" s="206" t="str">
        <f>IF(AQ45=1,"Insignificante",IF(AQ45=2,"Menor",IF(AQ45=3,"Moderado",IF(AQ45=4,"Mayor","Catastrófico"))))</f>
        <v>Mayor</v>
      </c>
      <c r="AS45" s="278">
        <f>_xlfn.NUMBERVALUE(CONCATENATE(AO45,AQ45),"##")</f>
        <v>14</v>
      </c>
      <c r="AT45" s="192" t="str">
        <f>VLOOKUP(AS45,[3]Datos!$I$37:$J$61,2,FALSE)</f>
        <v>ALTO</v>
      </c>
      <c r="AU45" s="264" t="s">
        <v>11</v>
      </c>
      <c r="AV45" s="272" t="s">
        <v>2</v>
      </c>
      <c r="AW45" s="272" t="s">
        <v>10</v>
      </c>
      <c r="AX45" s="269" t="s">
        <v>9</v>
      </c>
      <c r="AY45" s="269" t="s">
        <v>8</v>
      </c>
      <c r="AZ45" s="269" t="s">
        <v>7</v>
      </c>
      <c r="BA45" s="269" t="s">
        <v>6</v>
      </c>
      <c r="BB45" s="275" t="s">
        <v>5</v>
      </c>
      <c r="BC45" s="8">
        <f>IF(AX45=[3]Datos!$C$63,[3]Datos!$C$73,IF(AX45=[3]Datos!$C$64,[3]Datos!$C$74,IF(AX45=[3]Datos!$C$65,[3]Datos!$C$75,"Revisar")))+IF(AY45=[3]Datos!$D$63,[3]Datos!$D$73,IF(AY45=[3]Datos!$D$64,[3]Datos!$D$74,"Revisar"))+IF(AZ45=[3]Datos!$E$63,[3]Datos!$E$73,IF(AZ45=[3]Datos!$E$64,[3]Datos!$E$74,"Revisar"))+IF(BB45=[3]Datos!$G$63,[3]Datos!$G$73,IF(BB45=[3]Datos!$G$64,[3]Datos!$G$74,IF(BB45=[3]Datos!$G$65,[3]Datos!$G$75,"Revisar")))</f>
        <v>0.65</v>
      </c>
      <c r="BD45" s="7">
        <f>IF(AX45=[3]Datos!$C$65,BC45,0)</f>
        <v>0</v>
      </c>
      <c r="BE45" s="7">
        <f>IF(OR(AX45=[3]Datos!$C$63,AX45=[3]Datos!$C$64),BC45,0)</f>
        <v>0.65</v>
      </c>
      <c r="BF45" s="206">
        <f>IF(ROUND(AO45-SUM(BE45:BE48),0)&lt;=0,1,ROUND(AO45-SUM(BE45:BE48),0))</f>
        <v>1</v>
      </c>
      <c r="BG45" s="206" t="str">
        <f>IF(E45="Corrupción",(IF(BF45=1,"Rara Vez",IF(BF45=2,"Improbable",IF(BF45=3,"Posible",IF(BF45=4,"Probable","Seguro"))))),IF(BF45=1,"Muy Baja",IF(BF45=2,"Baja",IF(BF45=3,"Media",IF(BF45=4,"Alta","Muy Alta")))))</f>
        <v>Rara Vez</v>
      </c>
      <c r="BH45" s="206">
        <f>ROUND(AQ45-SUM(BD45:BD48),0)</f>
        <v>4</v>
      </c>
      <c r="BI45" s="206" t="str">
        <f>IF(BH45=1,"Insignificante",IF(BH45=2,"Menor",IF(BH45=3,"Moderado",IF(BH45=4,"Mayor","Catastrófico"))))</f>
        <v>Mayor</v>
      </c>
      <c r="BJ45" s="320">
        <f>_xlfn.NUMBERVALUE(CONCATENATE(BF45,BH45),"##")</f>
        <v>14</v>
      </c>
      <c r="BK45" s="319" t="str">
        <f>+VLOOKUP(BJ45,[3]Datos!$I$37:$J$65,2,FALSE)</f>
        <v>ALTO</v>
      </c>
      <c r="BL45" s="226" t="s">
        <v>4</v>
      </c>
      <c r="BM45" s="296" t="s">
        <v>3</v>
      </c>
      <c r="BN45" s="296" t="s">
        <v>2</v>
      </c>
      <c r="BO45" s="298">
        <v>45870</v>
      </c>
      <c r="BP45" s="298">
        <v>45931</v>
      </c>
      <c r="BQ45" s="300" t="s">
        <v>1</v>
      </c>
      <c r="BR45" s="328"/>
      <c r="BS45" s="304" t="s">
        <v>0</v>
      </c>
      <c r="BT45" s="304"/>
      <c r="BU45" s="304"/>
      <c r="BV45" s="304" t="s">
        <v>0</v>
      </c>
      <c r="BW45" s="304"/>
      <c r="BX45" s="304" t="s">
        <v>0</v>
      </c>
      <c r="BY45" s="304"/>
      <c r="BZ45" s="304" t="s">
        <v>0</v>
      </c>
      <c r="CA45" s="304"/>
      <c r="CB45" s="304" t="s">
        <v>0</v>
      </c>
      <c r="CC45" s="304"/>
      <c r="CD45" s="325" t="s">
        <v>220</v>
      </c>
      <c r="CE45" s="337" t="s">
        <v>198</v>
      </c>
    </row>
    <row r="46" spans="1:83" ht="97.5" customHeight="1" x14ac:dyDescent="0.25">
      <c r="A46" s="224"/>
      <c r="B46" s="234"/>
      <c r="C46" s="227"/>
      <c r="D46" s="231"/>
      <c r="E46" s="227"/>
      <c r="F46" s="190"/>
      <c r="G46" s="190"/>
      <c r="H46" s="190"/>
      <c r="I46" s="190"/>
      <c r="J46" s="190"/>
      <c r="K46" s="221"/>
      <c r="L46" s="190"/>
      <c r="M46" s="190"/>
      <c r="N46" s="190"/>
      <c r="O46" s="190"/>
      <c r="P46" s="190"/>
      <c r="Q46" s="190"/>
      <c r="R46" s="190"/>
      <c r="S46" s="190"/>
      <c r="T46" s="190"/>
      <c r="U46" s="190"/>
      <c r="V46" s="190"/>
      <c r="W46" s="190"/>
      <c r="X46" s="190"/>
      <c r="Y46" s="190"/>
      <c r="Z46" s="190"/>
      <c r="AA46" s="190"/>
      <c r="AB46" s="190"/>
      <c r="AC46" s="190"/>
      <c r="AD46" s="190"/>
      <c r="AE46" s="190"/>
      <c r="AF46" s="190"/>
      <c r="AG46" s="190"/>
      <c r="AH46" s="190"/>
      <c r="AI46" s="216"/>
      <c r="AJ46" s="238"/>
      <c r="AK46" s="196"/>
      <c r="AL46" s="213"/>
      <c r="AM46" s="216"/>
      <c r="AN46" s="216"/>
      <c r="AO46" s="207"/>
      <c r="AP46" s="207"/>
      <c r="AQ46" s="207"/>
      <c r="AR46" s="207"/>
      <c r="AS46" s="279"/>
      <c r="AT46" s="193"/>
      <c r="AU46" s="265"/>
      <c r="AV46" s="273"/>
      <c r="AW46" s="273"/>
      <c r="AX46" s="270"/>
      <c r="AY46" s="270"/>
      <c r="AZ46" s="270"/>
      <c r="BA46" s="270"/>
      <c r="BB46" s="276"/>
      <c r="BC46" s="5" t="e">
        <f>IF(AX46=[3]Datos!$C$63,[3]Datos!$C$73,IF(AX46=[3]Datos!$C$64,[3]Datos!$C$74,IF(AX46=[3]Datos!$C$65,[3]Datos!$C$75,"Revisar")))+IF(AY46=[3]Datos!$D$63,[3]Datos!$D$73,IF(AY46=[3]Datos!$D$64,[3]Datos!$D$74,"Revisar"))+IF(AZ46=[3]Datos!$E$63,[3]Datos!$E$73,IF(AZ46=[3]Datos!$E$64,[3]Datos!$E$74,"Revisar"))+IF(BB46=[3]Datos!$G$63,[3]Datos!$G$73,IF(BB46=[3]Datos!$G$64,[3]Datos!$G$74,IF(BB46=[3]Datos!$G$65,[3]Datos!$G$75,"Revisar")))</f>
        <v>#VALUE!</v>
      </c>
      <c r="BD46" s="4">
        <f>IF(AX46=[3]Datos!$C$65,BC46,0)</f>
        <v>0</v>
      </c>
      <c r="BE46" s="4">
        <f>IF(OR(AX46=[3]Datos!$C$63,AX46=[3]Datos!$C$64),BC46,0)</f>
        <v>0</v>
      </c>
      <c r="BF46" s="207"/>
      <c r="BG46" s="207"/>
      <c r="BH46" s="207"/>
      <c r="BI46" s="207"/>
      <c r="BJ46" s="255"/>
      <c r="BK46" s="258"/>
      <c r="BL46" s="227"/>
      <c r="BM46" s="297"/>
      <c r="BN46" s="297"/>
      <c r="BO46" s="299"/>
      <c r="BP46" s="299"/>
      <c r="BQ46" s="301"/>
      <c r="BR46" s="328"/>
      <c r="BS46" s="304"/>
      <c r="BT46" s="304"/>
      <c r="BU46" s="304"/>
      <c r="BV46" s="304"/>
      <c r="BW46" s="304"/>
      <c r="BX46" s="304"/>
      <c r="BY46" s="304"/>
      <c r="BZ46" s="304"/>
      <c r="CA46" s="304"/>
      <c r="CB46" s="304"/>
      <c r="CC46" s="304"/>
      <c r="CD46" s="326"/>
      <c r="CE46" s="338"/>
    </row>
    <row r="47" spans="1:83" ht="97.5" customHeight="1" x14ac:dyDescent="0.25">
      <c r="A47" s="224"/>
      <c r="B47" s="234"/>
      <c r="C47" s="227"/>
      <c r="D47" s="231"/>
      <c r="E47" s="227"/>
      <c r="F47" s="190"/>
      <c r="G47" s="190"/>
      <c r="H47" s="190"/>
      <c r="I47" s="190"/>
      <c r="J47" s="190"/>
      <c r="K47" s="221"/>
      <c r="L47" s="190"/>
      <c r="M47" s="190"/>
      <c r="N47" s="190"/>
      <c r="O47" s="190"/>
      <c r="P47" s="190"/>
      <c r="Q47" s="190"/>
      <c r="R47" s="190"/>
      <c r="S47" s="190"/>
      <c r="T47" s="190"/>
      <c r="U47" s="190"/>
      <c r="V47" s="190"/>
      <c r="W47" s="190"/>
      <c r="X47" s="190"/>
      <c r="Y47" s="190"/>
      <c r="Z47" s="190"/>
      <c r="AA47" s="190"/>
      <c r="AB47" s="190"/>
      <c r="AC47" s="190"/>
      <c r="AD47" s="190"/>
      <c r="AE47" s="190"/>
      <c r="AF47" s="190"/>
      <c r="AG47" s="190"/>
      <c r="AH47" s="190"/>
      <c r="AI47" s="216"/>
      <c r="AJ47" s="238"/>
      <c r="AK47" s="196"/>
      <c r="AL47" s="213"/>
      <c r="AM47" s="216"/>
      <c r="AN47" s="216"/>
      <c r="AO47" s="207"/>
      <c r="AP47" s="207"/>
      <c r="AQ47" s="207"/>
      <c r="AR47" s="207"/>
      <c r="AS47" s="279"/>
      <c r="AT47" s="193"/>
      <c r="AU47" s="265"/>
      <c r="AV47" s="273"/>
      <c r="AW47" s="273"/>
      <c r="AX47" s="270"/>
      <c r="AY47" s="270"/>
      <c r="AZ47" s="270"/>
      <c r="BA47" s="270"/>
      <c r="BB47" s="276"/>
      <c r="BC47" s="5" t="e">
        <f>IF(AX47=[3]Datos!$C$63,[3]Datos!$C$73,IF(AX47=[3]Datos!$C$64,[3]Datos!$C$74,IF(AX47=[3]Datos!$C$65,[3]Datos!$C$75,"Revisar")))+IF(AY47=[3]Datos!$D$63,[3]Datos!$D$73,IF(AY47=[3]Datos!$D$64,[3]Datos!$D$74,"Revisar"))+IF(AZ47=[3]Datos!$E$63,[3]Datos!$E$73,IF(AZ47=[3]Datos!$E$64,[3]Datos!$E$74,"Revisar"))+IF(BB47=[3]Datos!$G$63,[3]Datos!$G$73,IF(BB47=[3]Datos!$G$64,[3]Datos!$G$74,IF(BB47=[3]Datos!$G$65,[3]Datos!$G$75,"Revisar")))</f>
        <v>#VALUE!</v>
      </c>
      <c r="BD47" s="4">
        <f>IF(AX47=[3]Datos!$C$65,BC47,0)</f>
        <v>0</v>
      </c>
      <c r="BE47" s="4">
        <f>IF(OR(AX47=[3]Datos!$C$63,AX47=[3]Datos!$C$64),BC47,0)</f>
        <v>0</v>
      </c>
      <c r="BF47" s="207"/>
      <c r="BG47" s="207"/>
      <c r="BH47" s="207"/>
      <c r="BI47" s="207"/>
      <c r="BJ47" s="255"/>
      <c r="BK47" s="258"/>
      <c r="BL47" s="227"/>
      <c r="BM47" s="297"/>
      <c r="BN47" s="297"/>
      <c r="BO47" s="299"/>
      <c r="BP47" s="299"/>
      <c r="BQ47" s="301"/>
      <c r="BR47" s="328"/>
      <c r="BS47" s="304"/>
      <c r="BT47" s="304"/>
      <c r="BU47" s="304"/>
      <c r="BV47" s="304"/>
      <c r="BW47" s="304"/>
      <c r="BX47" s="304"/>
      <c r="BY47" s="304"/>
      <c r="BZ47" s="304"/>
      <c r="CA47" s="304"/>
      <c r="CB47" s="304"/>
      <c r="CC47" s="304"/>
      <c r="CD47" s="326"/>
      <c r="CE47" s="338"/>
    </row>
    <row r="48" spans="1:83" ht="97.5" customHeight="1" thickBot="1" x14ac:dyDescent="0.3">
      <c r="A48" s="241"/>
      <c r="B48" s="243"/>
      <c r="C48" s="228"/>
      <c r="D48" s="246"/>
      <c r="E48" s="228"/>
      <c r="F48" s="248"/>
      <c r="G48" s="248"/>
      <c r="H48" s="248"/>
      <c r="I48" s="248"/>
      <c r="J48" s="248"/>
      <c r="K48" s="236"/>
      <c r="L48" s="248"/>
      <c r="M48" s="248"/>
      <c r="N48" s="248"/>
      <c r="O48" s="248"/>
      <c r="P48" s="248"/>
      <c r="Q48" s="248"/>
      <c r="R48" s="248"/>
      <c r="S48" s="248"/>
      <c r="T48" s="248"/>
      <c r="U48" s="248"/>
      <c r="V48" s="248"/>
      <c r="W48" s="248"/>
      <c r="X48" s="248"/>
      <c r="Y48" s="248"/>
      <c r="Z48" s="248"/>
      <c r="AA48" s="248"/>
      <c r="AB48" s="248"/>
      <c r="AC48" s="248"/>
      <c r="AD48" s="248"/>
      <c r="AE48" s="248"/>
      <c r="AF48" s="248"/>
      <c r="AG48" s="248"/>
      <c r="AH48" s="248"/>
      <c r="AI48" s="252"/>
      <c r="AJ48" s="253"/>
      <c r="AK48" s="267"/>
      <c r="AL48" s="268"/>
      <c r="AM48" s="252"/>
      <c r="AN48" s="252"/>
      <c r="AO48" s="260"/>
      <c r="AP48" s="260"/>
      <c r="AQ48" s="260"/>
      <c r="AR48" s="260"/>
      <c r="AS48" s="280"/>
      <c r="AT48" s="263"/>
      <c r="AU48" s="266"/>
      <c r="AV48" s="274"/>
      <c r="AW48" s="274"/>
      <c r="AX48" s="271"/>
      <c r="AY48" s="271"/>
      <c r="AZ48" s="271"/>
      <c r="BA48" s="271"/>
      <c r="BB48" s="277"/>
      <c r="BC48" s="3" t="e">
        <f>IF(AX48=[3]Datos!$C$63,[3]Datos!$C$73,IF(AX48=[3]Datos!$C$64,[3]Datos!$C$74,IF(AX48=[3]Datos!$C$65,[3]Datos!$C$75,"Revisar")))+IF(AY48=[3]Datos!$D$63,[3]Datos!$D$73,IF(AY48=[3]Datos!$D$64,[3]Datos!$D$74,"Revisar"))+IF(AZ48=[3]Datos!$E$63,[3]Datos!$E$73,IF(AZ48=[3]Datos!$E$64,[3]Datos!$E$74,"Revisar"))+IF(BB48=[3]Datos!$G$63,[3]Datos!$G$73,IF(BB48=[3]Datos!$G$64,[3]Datos!$G$74,IF(BB48=[3]Datos!$G$65,[3]Datos!$G$75,"Revisar")))</f>
        <v>#VALUE!</v>
      </c>
      <c r="BD48" s="2">
        <f>IF(AX48=[3]Datos!$C$65,BC48,0)</f>
        <v>0</v>
      </c>
      <c r="BE48" s="2">
        <f>IF(OR(AX48=[3]Datos!$C$63,AX48=[3]Datos!$C$64),BC48,0)</f>
        <v>0</v>
      </c>
      <c r="BF48" s="260"/>
      <c r="BG48" s="260"/>
      <c r="BH48" s="260"/>
      <c r="BI48" s="260"/>
      <c r="BJ48" s="256"/>
      <c r="BK48" s="259"/>
      <c r="BL48" s="228"/>
      <c r="BM48" s="305"/>
      <c r="BN48" s="305"/>
      <c r="BO48" s="327"/>
      <c r="BP48" s="327"/>
      <c r="BQ48" s="302"/>
      <c r="BR48" s="356"/>
      <c r="BS48" s="355"/>
      <c r="BT48" s="355"/>
      <c r="BU48" s="355"/>
      <c r="BV48" s="355"/>
      <c r="BW48" s="355"/>
      <c r="BX48" s="355"/>
      <c r="BY48" s="355"/>
      <c r="BZ48" s="355"/>
      <c r="CA48" s="355"/>
      <c r="CB48" s="355"/>
      <c r="CC48" s="355"/>
      <c r="CD48" s="358"/>
      <c r="CE48" s="357"/>
    </row>
  </sheetData>
  <autoFilter ref="A15:CE15" xr:uid="{2B588A3D-36AD-4A31-A241-A950900BE618}">
    <filterColumn colId="34" showButton="0"/>
    <filterColumn colId="35" showButton="0"/>
    <filterColumn colId="40" showButton="0"/>
    <filterColumn colId="42" showButton="0"/>
    <filterColumn colId="57" showButton="0"/>
    <filterColumn colId="59" showButton="0"/>
  </autoFilter>
  <mergeCells count="625">
    <mergeCell ref="CE33:CE36"/>
    <mergeCell ref="L33:L36"/>
    <mergeCell ref="M33:M36"/>
    <mergeCell ref="N33:N36"/>
    <mergeCell ref="O33:O36"/>
    <mergeCell ref="P33:P36"/>
    <mergeCell ref="F33:F36"/>
    <mergeCell ref="G33:G36"/>
    <mergeCell ref="H33:H36"/>
    <mergeCell ref="I33:I36"/>
    <mergeCell ref="J33:J36"/>
    <mergeCell ref="K33:K36"/>
    <mergeCell ref="X33:X36"/>
    <mergeCell ref="Y33:Y36"/>
    <mergeCell ref="Z33:Z36"/>
    <mergeCell ref="AA33:AA36"/>
    <mergeCell ref="AB33:AB36"/>
    <mergeCell ref="R33:R36"/>
    <mergeCell ref="S33:S36"/>
    <mergeCell ref="T33:T36"/>
    <mergeCell ref="U33:U36"/>
    <mergeCell ref="V33:V36"/>
    <mergeCell ref="W33:W36"/>
    <mergeCell ref="Q33:Q36"/>
    <mergeCell ref="A33:A36"/>
    <mergeCell ref="B33:B36"/>
    <mergeCell ref="C33:C36"/>
    <mergeCell ref="D33:D36"/>
    <mergeCell ref="E33:E36"/>
    <mergeCell ref="AD33:AD36"/>
    <mergeCell ref="AE33:AE36"/>
    <mergeCell ref="AF33:AF36"/>
    <mergeCell ref="AG33:AG36"/>
    <mergeCell ref="AL33:AL36"/>
    <mergeCell ref="AO33:AO36"/>
    <mergeCell ref="AC33:AC36"/>
    <mergeCell ref="AG29:AG32"/>
    <mergeCell ref="AH29:AH32"/>
    <mergeCell ref="AI29:AI32"/>
    <mergeCell ref="AJ29:AJ32"/>
    <mergeCell ref="AS33:AS36"/>
    <mergeCell ref="AT33:AT36"/>
    <mergeCell ref="AJ33:AJ36"/>
    <mergeCell ref="AK33:AK36"/>
    <mergeCell ref="AH33:AH36"/>
    <mergeCell ref="AI33:AI36"/>
    <mergeCell ref="AP29:AP32"/>
    <mergeCell ref="AQ29:AQ32"/>
    <mergeCell ref="AR29:AR32"/>
    <mergeCell ref="AN29:AN32"/>
    <mergeCell ref="AO29:AO32"/>
    <mergeCell ref="AS29:AS32"/>
    <mergeCell ref="AT29:AT32"/>
    <mergeCell ref="F25:F28"/>
    <mergeCell ref="AP25:AP28"/>
    <mergeCell ref="AQ25:AQ28"/>
    <mergeCell ref="AR25:AR28"/>
    <mergeCell ref="AS25:AS28"/>
    <mergeCell ref="AT25:AT28"/>
    <mergeCell ref="AM25:AM28"/>
    <mergeCell ref="AN25:AN28"/>
    <mergeCell ref="AO25:AO28"/>
    <mergeCell ref="X25:X28"/>
    <mergeCell ref="AD25:AD28"/>
    <mergeCell ref="AE25:AE28"/>
    <mergeCell ref="AF25:AF28"/>
    <mergeCell ref="N25:N28"/>
    <mergeCell ref="O25:O28"/>
    <mergeCell ref="P25:P28"/>
    <mergeCell ref="Q25:Q28"/>
    <mergeCell ref="R25:R28"/>
    <mergeCell ref="S25:S28"/>
    <mergeCell ref="Y25:Y28"/>
    <mergeCell ref="AK25:AK28"/>
    <mergeCell ref="AL25:AL28"/>
    <mergeCell ref="CE25:CE28"/>
    <mergeCell ref="G25:G28"/>
    <mergeCell ref="H25:H28"/>
    <mergeCell ref="I25:I28"/>
    <mergeCell ref="J25:J28"/>
    <mergeCell ref="L25:L28"/>
    <mergeCell ref="M25:M28"/>
    <mergeCell ref="BX25:BX28"/>
    <mergeCell ref="BY25:BY28"/>
    <mergeCell ref="BU25:BU28"/>
    <mergeCell ref="BV25:BV28"/>
    <mergeCell ref="BW25:BW28"/>
    <mergeCell ref="BJ25:BJ28"/>
    <mergeCell ref="BK25:BK28"/>
    <mergeCell ref="T25:T28"/>
    <mergeCell ref="U25:U28"/>
    <mergeCell ref="V25:V28"/>
    <mergeCell ref="W25:W28"/>
    <mergeCell ref="BS25:BS28"/>
    <mergeCell ref="BT25:BT28"/>
    <mergeCell ref="BX29:BX32"/>
    <mergeCell ref="BU37:BU40"/>
    <mergeCell ref="BV37:BV40"/>
    <mergeCell ref="BW37:BW40"/>
    <mergeCell ref="BH41:BH44"/>
    <mergeCell ref="BI41:BI44"/>
    <mergeCell ref="BJ29:BJ32"/>
    <mergeCell ref="BK29:BK32"/>
    <mergeCell ref="AG25:AG28"/>
    <mergeCell ref="AH25:AH28"/>
    <mergeCell ref="AI25:AI28"/>
    <mergeCell ref="AJ25:AJ28"/>
    <mergeCell ref="BG33:BG36"/>
    <mergeCell ref="BH33:BH36"/>
    <mergeCell ref="BI33:BI36"/>
    <mergeCell ref="AU29:AU32"/>
    <mergeCell ref="BF33:BF36"/>
    <mergeCell ref="AM33:AM36"/>
    <mergeCell ref="AN33:AN36"/>
    <mergeCell ref="AP33:AP36"/>
    <mergeCell ref="AQ33:AQ36"/>
    <mergeCell ref="AR33:AR36"/>
    <mergeCell ref="AK29:AK32"/>
    <mergeCell ref="AL29:AL32"/>
    <mergeCell ref="CB41:CB44"/>
    <mergeCell ref="CE45:CE48"/>
    <mergeCell ref="BY45:BY48"/>
    <mergeCell ref="BZ45:BZ48"/>
    <mergeCell ref="CA45:CA48"/>
    <mergeCell ref="CB45:CB48"/>
    <mergeCell ref="CC45:CC48"/>
    <mergeCell ref="CD45:CD48"/>
    <mergeCell ref="Z25:Z28"/>
    <mergeCell ref="AA25:AA28"/>
    <mergeCell ref="AB25:AB28"/>
    <mergeCell ref="AC25:AC28"/>
    <mergeCell ref="BZ25:BZ28"/>
    <mergeCell ref="CA25:CA28"/>
    <mergeCell ref="CC41:CC44"/>
    <mergeCell ref="CD41:CD44"/>
    <mergeCell ref="CB37:CB40"/>
    <mergeCell ref="CC37:CC40"/>
    <mergeCell ref="CD37:CD40"/>
    <mergeCell ref="CC25:CC28"/>
    <mergeCell ref="CD25:CD28"/>
    <mergeCell ref="CD33:CD36"/>
    <mergeCell ref="BV29:BV32"/>
    <mergeCell ref="BW29:BW32"/>
    <mergeCell ref="AT37:AT40"/>
    <mergeCell ref="BV45:BV48"/>
    <mergeCell ref="BW45:BW48"/>
    <mergeCell ref="BX45:BX48"/>
    <mergeCell ref="BW41:BW44"/>
    <mergeCell ref="BX41:BX44"/>
    <mergeCell ref="BK45:BK48"/>
    <mergeCell ref="BL45:BL48"/>
    <mergeCell ref="BH45:BH48"/>
    <mergeCell ref="BR45:BR48"/>
    <mergeCell ref="BS45:BS48"/>
    <mergeCell ref="BT45:BT48"/>
    <mergeCell ref="BU45:BU48"/>
    <mergeCell ref="BI45:BI48"/>
    <mergeCell ref="BJ45:BJ48"/>
    <mergeCell ref="AV45:AV48"/>
    <mergeCell ref="AW45:AW48"/>
    <mergeCell ref="AX45:AX48"/>
    <mergeCell ref="AY45:AY48"/>
    <mergeCell ref="AZ45:AZ48"/>
    <mergeCell ref="BA45:BA48"/>
    <mergeCell ref="BF37:BF40"/>
    <mergeCell ref="BG37:BG40"/>
    <mergeCell ref="BH37:BH40"/>
    <mergeCell ref="A25:A28"/>
    <mergeCell ref="B25:B28"/>
    <mergeCell ref="C25:C28"/>
    <mergeCell ref="D25:D28"/>
    <mergeCell ref="E25:E28"/>
    <mergeCell ref="K25:K28"/>
    <mergeCell ref="BX37:BX40"/>
    <mergeCell ref="BY37:BY40"/>
    <mergeCell ref="BZ37:BZ40"/>
    <mergeCell ref="BY29:BY32"/>
    <mergeCell ref="BZ29:BZ32"/>
    <mergeCell ref="BR37:BR40"/>
    <mergeCell ref="BS37:BS40"/>
    <mergeCell ref="BT37:BT40"/>
    <mergeCell ref="AK37:AK40"/>
    <mergeCell ref="AL37:AL40"/>
    <mergeCell ref="AM37:AM40"/>
    <mergeCell ref="AN37:AN40"/>
    <mergeCell ref="AO37:AO40"/>
    <mergeCell ref="AP37:AP40"/>
    <mergeCell ref="AQ37:AQ40"/>
    <mergeCell ref="AR37:AR40"/>
    <mergeCell ref="AS37:AS40"/>
    <mergeCell ref="BU29:BU32"/>
    <mergeCell ref="CE21:CE24"/>
    <mergeCell ref="BR41:BR44"/>
    <mergeCell ref="BS41:BS44"/>
    <mergeCell ref="BT41:BT44"/>
    <mergeCell ref="BU41:BU44"/>
    <mergeCell ref="BV41:BV44"/>
    <mergeCell ref="CE29:CE32"/>
    <mergeCell ref="BR29:BR32"/>
    <mergeCell ref="BS29:BS32"/>
    <mergeCell ref="BT29:BT32"/>
    <mergeCell ref="BX21:BX24"/>
    <mergeCell ref="BY21:BY24"/>
    <mergeCell ref="BZ21:BZ24"/>
    <mergeCell ref="CA29:CA32"/>
    <mergeCell ref="CB29:CB32"/>
    <mergeCell ref="CC29:CC32"/>
    <mergeCell ref="CD29:CD32"/>
    <mergeCell ref="CA37:CA40"/>
    <mergeCell ref="CB25:CB28"/>
    <mergeCell ref="CE37:CE40"/>
    <mergeCell ref="CE41:CE44"/>
    <mergeCell ref="BY41:BY44"/>
    <mergeCell ref="BZ41:BZ44"/>
    <mergeCell ref="CA41:CA44"/>
    <mergeCell ref="CD14:CD16"/>
    <mergeCell ref="CD17:CD20"/>
    <mergeCell ref="BR15:BR16"/>
    <mergeCell ref="BS15:BS16"/>
    <mergeCell ref="BT15:BT16"/>
    <mergeCell ref="BU15:BU16"/>
    <mergeCell ref="BV15:BV16"/>
    <mergeCell ref="BW15:BW16"/>
    <mergeCell ref="BX15:BX16"/>
    <mergeCell ref="BY15:BY16"/>
    <mergeCell ref="CA15:CA16"/>
    <mergeCell ref="CB15:CB16"/>
    <mergeCell ref="CC15:CC16"/>
    <mergeCell ref="BZ14:CA14"/>
    <mergeCell ref="CB14:CC14"/>
    <mergeCell ref="BR17:BR20"/>
    <mergeCell ref="BS17:BS20"/>
    <mergeCell ref="BT17:BT20"/>
    <mergeCell ref="BU17:BU20"/>
    <mergeCell ref="CA21:CA24"/>
    <mergeCell ref="CB21:CB24"/>
    <mergeCell ref="CC21:CC24"/>
    <mergeCell ref="CD21:CD24"/>
    <mergeCell ref="BY17:BY20"/>
    <mergeCell ref="BZ17:BZ20"/>
    <mergeCell ref="CA17:CA20"/>
    <mergeCell ref="CB17:CB20"/>
    <mergeCell ref="BO45:BO48"/>
    <mergeCell ref="BP45:BP48"/>
    <mergeCell ref="BQ45:BQ48"/>
    <mergeCell ref="BO41:BO44"/>
    <mergeCell ref="BP41:BP44"/>
    <mergeCell ref="BQ41:BQ44"/>
    <mergeCell ref="BO21:BO24"/>
    <mergeCell ref="BR21:BR24"/>
    <mergeCell ref="BS21:BS24"/>
    <mergeCell ref="BT21:BT24"/>
    <mergeCell ref="BU21:BU24"/>
    <mergeCell ref="BV21:BV24"/>
    <mergeCell ref="BP21:BP24"/>
    <mergeCell ref="BQ21:BQ24"/>
    <mergeCell ref="CC17:CC20"/>
    <mergeCell ref="BW21:BW24"/>
    <mergeCell ref="AV29:AV32"/>
    <mergeCell ref="AW29:AW32"/>
    <mergeCell ref="AX29:AX32"/>
    <mergeCell ref="AY29:AY32"/>
    <mergeCell ref="BG29:BG32"/>
    <mergeCell ref="BH29:BH32"/>
    <mergeCell ref="BI29:BI32"/>
    <mergeCell ref="BF21:BF24"/>
    <mergeCell ref="AZ21:AZ24"/>
    <mergeCell ref="BA21:BA24"/>
    <mergeCell ref="BB21:BB24"/>
    <mergeCell ref="BF25:BF28"/>
    <mergeCell ref="BG21:BG24"/>
    <mergeCell ref="BH21:BH24"/>
    <mergeCell ref="BG25:BG28"/>
    <mergeCell ref="BH25:BH28"/>
    <mergeCell ref="BF29:BF32"/>
    <mergeCell ref="AZ29:AZ32"/>
    <mergeCell ref="BA29:BA32"/>
    <mergeCell ref="BB29:BB32"/>
    <mergeCell ref="BI37:BI40"/>
    <mergeCell ref="BM45:BM48"/>
    <mergeCell ref="BN45:BN48"/>
    <mergeCell ref="BL33:BL36"/>
    <mergeCell ref="BJ33:BJ36"/>
    <mergeCell ref="BK33:BK36"/>
    <mergeCell ref="BL25:BL28"/>
    <mergeCell ref="BN21:BN24"/>
    <mergeCell ref="BJ37:BJ40"/>
    <mergeCell ref="BK37:BK40"/>
    <mergeCell ref="BL37:BL40"/>
    <mergeCell ref="BI21:BI24"/>
    <mergeCell ref="BI25:BI28"/>
    <mergeCell ref="BK21:BK24"/>
    <mergeCell ref="BL21:BL24"/>
    <mergeCell ref="BJ21:BJ24"/>
    <mergeCell ref="BL29:BL32"/>
    <mergeCell ref="BL41:BL44"/>
    <mergeCell ref="BM41:BM44"/>
    <mergeCell ref="BN41:BN44"/>
    <mergeCell ref="BQ17:BQ20"/>
    <mergeCell ref="BZ15:BZ16"/>
    <mergeCell ref="BV17:BV20"/>
    <mergeCell ref="BW17:BW20"/>
    <mergeCell ref="BX17:BX20"/>
    <mergeCell ref="AU21:AU24"/>
    <mergeCell ref="AV21:AV24"/>
    <mergeCell ref="AW21:AW24"/>
    <mergeCell ref="AX21:AX24"/>
    <mergeCell ref="AY21:AY24"/>
    <mergeCell ref="BM21:BM24"/>
    <mergeCell ref="BR13:CE13"/>
    <mergeCell ref="AU17:AU20"/>
    <mergeCell ref="AV17:AV20"/>
    <mergeCell ref="AW17:AW20"/>
    <mergeCell ref="AX17:AX20"/>
    <mergeCell ref="AY17:AY20"/>
    <mergeCell ref="AZ17:AZ20"/>
    <mergeCell ref="BR14:BT14"/>
    <mergeCell ref="BU14:BW14"/>
    <mergeCell ref="BX14:BY14"/>
    <mergeCell ref="BM13:BQ14"/>
    <mergeCell ref="CE14:CE16"/>
    <mergeCell ref="CE17:CE20"/>
    <mergeCell ref="BJ17:BJ20"/>
    <mergeCell ref="BF17:BF20"/>
    <mergeCell ref="BG17:BG20"/>
    <mergeCell ref="BA17:BA20"/>
    <mergeCell ref="BB17:BB20"/>
    <mergeCell ref="BK17:BK20"/>
    <mergeCell ref="BL17:BL20"/>
    <mergeCell ref="BM17:BM20"/>
    <mergeCell ref="BN17:BN20"/>
    <mergeCell ref="BO17:BO20"/>
    <mergeCell ref="BP17:BP20"/>
    <mergeCell ref="AQ45:AQ48"/>
    <mergeCell ref="AR45:AR48"/>
    <mergeCell ref="AS45:AS48"/>
    <mergeCell ref="AT45:AT48"/>
    <mergeCell ref="BF45:BF48"/>
    <mergeCell ref="BG45:BG48"/>
    <mergeCell ref="BB45:BB48"/>
    <mergeCell ref="AU45:AU48"/>
    <mergeCell ref="AE45:AE48"/>
    <mergeCell ref="AF45:AF48"/>
    <mergeCell ref="AG45:AG48"/>
    <mergeCell ref="AH45:AH48"/>
    <mergeCell ref="AI45:AI48"/>
    <mergeCell ref="AJ45:AJ48"/>
    <mergeCell ref="AK45:AK48"/>
    <mergeCell ref="AL45:AL48"/>
    <mergeCell ref="AM45:AM48"/>
    <mergeCell ref="AN45:AN48"/>
    <mergeCell ref="AO45:AO48"/>
    <mergeCell ref="AP45:AP48"/>
    <mergeCell ref="AB45:AB48"/>
    <mergeCell ref="AC45:AC48"/>
    <mergeCell ref="AD45:AD48"/>
    <mergeCell ref="G45:G48"/>
    <mergeCell ref="H45:H48"/>
    <mergeCell ref="I45:I48"/>
    <mergeCell ref="J45:J48"/>
    <mergeCell ref="K45:K48"/>
    <mergeCell ref="L45:L48"/>
    <mergeCell ref="M45:M48"/>
    <mergeCell ref="N45:N48"/>
    <mergeCell ref="O45:O48"/>
    <mergeCell ref="P45:P48"/>
    <mergeCell ref="Q45:Q48"/>
    <mergeCell ref="R45:R48"/>
    <mergeCell ref="S45:S48"/>
    <mergeCell ref="T45:T48"/>
    <mergeCell ref="U45:U48"/>
    <mergeCell ref="V45:V48"/>
    <mergeCell ref="W45:W48"/>
    <mergeCell ref="X45:X48"/>
    <mergeCell ref="Y45:Y48"/>
    <mergeCell ref="Z45:Z48"/>
    <mergeCell ref="AA45:AA48"/>
    <mergeCell ref="AE41:AE44"/>
    <mergeCell ref="AF41:AF44"/>
    <mergeCell ref="AG41:AG44"/>
    <mergeCell ref="AH41:AH44"/>
    <mergeCell ref="AI41:AI44"/>
    <mergeCell ref="X41:X44"/>
    <mergeCell ref="Y41:Y44"/>
    <mergeCell ref="Z41:Z44"/>
    <mergeCell ref="BG41:BG44"/>
    <mergeCell ref="AJ41:AJ44"/>
    <mergeCell ref="AK41:AK44"/>
    <mergeCell ref="AL41:AL44"/>
    <mergeCell ref="AM41:AM44"/>
    <mergeCell ref="AN41:AN44"/>
    <mergeCell ref="AO41:AO44"/>
    <mergeCell ref="AY41:AY44"/>
    <mergeCell ref="AV41:AV44"/>
    <mergeCell ref="AW41:AW44"/>
    <mergeCell ref="AX41:AX44"/>
    <mergeCell ref="AZ41:AZ44"/>
    <mergeCell ref="BA41:BA44"/>
    <mergeCell ref="BB41:BB44"/>
    <mergeCell ref="A45:A48"/>
    <mergeCell ref="B45:B48"/>
    <mergeCell ref="C45:C48"/>
    <mergeCell ref="D45:D48"/>
    <mergeCell ref="E45:E48"/>
    <mergeCell ref="F45:F48"/>
    <mergeCell ref="AD41:AD44"/>
    <mergeCell ref="BJ41:BJ44"/>
    <mergeCell ref="BK41:BK44"/>
    <mergeCell ref="AP41:AP44"/>
    <mergeCell ref="AQ41:AQ44"/>
    <mergeCell ref="AR41:AR44"/>
    <mergeCell ref="AS41:AS44"/>
    <mergeCell ref="AT41:AT44"/>
    <mergeCell ref="BF41:BF44"/>
    <mergeCell ref="AU41:AU44"/>
    <mergeCell ref="AC41:AC44"/>
    <mergeCell ref="R41:R44"/>
    <mergeCell ref="S41:S44"/>
    <mergeCell ref="T41:T44"/>
    <mergeCell ref="U41:U44"/>
    <mergeCell ref="V41:V44"/>
    <mergeCell ref="W41:W44"/>
    <mergeCell ref="F41:F44"/>
    <mergeCell ref="G41:G44"/>
    <mergeCell ref="H41:H44"/>
    <mergeCell ref="I41:I44"/>
    <mergeCell ref="J41:J44"/>
    <mergeCell ref="K41:K44"/>
    <mergeCell ref="AE37:AE40"/>
    <mergeCell ref="AF37:AF40"/>
    <mergeCell ref="L41:L44"/>
    <mergeCell ref="M41:M44"/>
    <mergeCell ref="N41:N44"/>
    <mergeCell ref="O41:O44"/>
    <mergeCell ref="P41:P44"/>
    <mergeCell ref="Q41:Q44"/>
    <mergeCell ref="AA41:AA44"/>
    <mergeCell ref="AB41:AB44"/>
    <mergeCell ref="O37:O40"/>
    <mergeCell ref="P37:P40"/>
    <mergeCell ref="Q37:Q40"/>
    <mergeCell ref="R37:R40"/>
    <mergeCell ref="S37:S40"/>
    <mergeCell ref="T37:T40"/>
    <mergeCell ref="U37:U40"/>
    <mergeCell ref="V37:V40"/>
    <mergeCell ref="W37:W40"/>
    <mergeCell ref="A41:A44"/>
    <mergeCell ref="B41:B44"/>
    <mergeCell ref="C41:C44"/>
    <mergeCell ref="D41:D44"/>
    <mergeCell ref="E41:E44"/>
    <mergeCell ref="AG37:AG40"/>
    <mergeCell ref="AH37:AH40"/>
    <mergeCell ref="AI37:AI40"/>
    <mergeCell ref="AJ37:AJ40"/>
    <mergeCell ref="Y37:Y40"/>
    <mergeCell ref="Z37:Z40"/>
    <mergeCell ref="AA37:AA40"/>
    <mergeCell ref="AB37:AB40"/>
    <mergeCell ref="AC37:AC40"/>
    <mergeCell ref="AD37:AD40"/>
    <mergeCell ref="M37:M40"/>
    <mergeCell ref="N37:N40"/>
    <mergeCell ref="X37:X40"/>
    <mergeCell ref="A37:A40"/>
    <mergeCell ref="B37:B40"/>
    <mergeCell ref="C37:C40"/>
    <mergeCell ref="D37:D40"/>
    <mergeCell ref="E37:E40"/>
    <mergeCell ref="F37:F40"/>
    <mergeCell ref="G37:G40"/>
    <mergeCell ref="H37:H40"/>
    <mergeCell ref="I37:I40"/>
    <mergeCell ref="J37:J40"/>
    <mergeCell ref="K37:K40"/>
    <mergeCell ref="L37:L40"/>
    <mergeCell ref="J29:J32"/>
    <mergeCell ref="K29:K32"/>
    <mergeCell ref="AM29:AM32"/>
    <mergeCell ref="R29:R32"/>
    <mergeCell ref="S29:S32"/>
    <mergeCell ref="T29:T32"/>
    <mergeCell ref="U29:U32"/>
    <mergeCell ref="V29:V32"/>
    <mergeCell ref="W29:W32"/>
    <mergeCell ref="X29:X32"/>
    <mergeCell ref="Y29:Y32"/>
    <mergeCell ref="Z29:Z32"/>
    <mergeCell ref="AA29:AA32"/>
    <mergeCell ref="AB29:AB32"/>
    <mergeCell ref="AC29:AC32"/>
    <mergeCell ref="AD29:AD32"/>
    <mergeCell ref="AE29:AE32"/>
    <mergeCell ref="AF29:AF32"/>
    <mergeCell ref="A29:A32"/>
    <mergeCell ref="B29:B32"/>
    <mergeCell ref="C29:C32"/>
    <mergeCell ref="D29:D32"/>
    <mergeCell ref="E29:E32"/>
    <mergeCell ref="L29:L32"/>
    <mergeCell ref="M29:M32"/>
    <mergeCell ref="N29:N32"/>
    <mergeCell ref="AC21:AC24"/>
    <mergeCell ref="X21:X24"/>
    <mergeCell ref="Y21:Y24"/>
    <mergeCell ref="Z21:Z24"/>
    <mergeCell ref="AA21:AA24"/>
    <mergeCell ref="AB21:AB24"/>
    <mergeCell ref="L21:L24"/>
    <mergeCell ref="M21:M24"/>
    <mergeCell ref="N21:N24"/>
    <mergeCell ref="O29:O32"/>
    <mergeCell ref="P29:P32"/>
    <mergeCell ref="Q29:Q32"/>
    <mergeCell ref="F29:F32"/>
    <mergeCell ref="G29:G32"/>
    <mergeCell ref="H29:H32"/>
    <mergeCell ref="I29:I32"/>
    <mergeCell ref="AP21:AP24"/>
    <mergeCell ref="AQ21:AQ24"/>
    <mergeCell ref="AR21:AR24"/>
    <mergeCell ref="AS21:AS24"/>
    <mergeCell ref="AT21:AT24"/>
    <mergeCell ref="AJ21:AJ24"/>
    <mergeCell ref="AK21:AK24"/>
    <mergeCell ref="AL21:AL24"/>
    <mergeCell ref="AM21:AM24"/>
    <mergeCell ref="AN21:AN24"/>
    <mergeCell ref="AO21:AO24"/>
    <mergeCell ref="O21:O24"/>
    <mergeCell ref="P21:P24"/>
    <mergeCell ref="Q21:Q24"/>
    <mergeCell ref="AJ17:AJ20"/>
    <mergeCell ref="M17:M20"/>
    <mergeCell ref="N17:N20"/>
    <mergeCell ref="R21:R24"/>
    <mergeCell ref="S21:S24"/>
    <mergeCell ref="T21:T24"/>
    <mergeCell ref="U21:U24"/>
    <mergeCell ref="V21:V24"/>
    <mergeCell ref="W21:W24"/>
    <mergeCell ref="AD21:AD24"/>
    <mergeCell ref="X17:X20"/>
    <mergeCell ref="AE21:AE24"/>
    <mergeCell ref="AF21:AF24"/>
    <mergeCell ref="AG21:AG24"/>
    <mergeCell ref="AH21:AH24"/>
    <mergeCell ref="AI21:AI24"/>
    <mergeCell ref="AD17:AD20"/>
    <mergeCell ref="V17:V20"/>
    <mergeCell ref="W17:W20"/>
    <mergeCell ref="AB17:AB20"/>
    <mergeCell ref="AC17:AC20"/>
    <mergeCell ref="G21:G24"/>
    <mergeCell ref="H21:H24"/>
    <mergeCell ref="I21:I24"/>
    <mergeCell ref="J21:J24"/>
    <mergeCell ref="K21:K24"/>
    <mergeCell ref="A17:A20"/>
    <mergeCell ref="B17:B20"/>
    <mergeCell ref="C17:C20"/>
    <mergeCell ref="D17:D20"/>
    <mergeCell ref="E17:E20"/>
    <mergeCell ref="A21:A24"/>
    <mergeCell ref="B21:B24"/>
    <mergeCell ref="C21:C24"/>
    <mergeCell ref="D21:D24"/>
    <mergeCell ref="E21:E24"/>
    <mergeCell ref="F21:F24"/>
    <mergeCell ref="G17:G20"/>
    <mergeCell ref="H17:H20"/>
    <mergeCell ref="I17:I20"/>
    <mergeCell ref="J17:J20"/>
    <mergeCell ref="K17:K20"/>
    <mergeCell ref="F17:F20"/>
    <mergeCell ref="AI15:AK15"/>
    <mergeCell ref="AO15:AP15"/>
    <mergeCell ref="AQ15:AR15"/>
    <mergeCell ref="BF15:BG15"/>
    <mergeCell ref="BH15:BI15"/>
    <mergeCell ref="O17:O20"/>
    <mergeCell ref="P17:P20"/>
    <mergeCell ref="Q17:Q20"/>
    <mergeCell ref="R17:R20"/>
    <mergeCell ref="AQ17:AQ20"/>
    <mergeCell ref="AS17:AS20"/>
    <mergeCell ref="BH17:BH20"/>
    <mergeCell ref="BI17:BI20"/>
    <mergeCell ref="AL17:AL20"/>
    <mergeCell ref="AM17:AM20"/>
    <mergeCell ref="AN17:AN20"/>
    <mergeCell ref="AO17:AO20"/>
    <mergeCell ref="AP17:AP20"/>
    <mergeCell ref="AE17:AE20"/>
    <mergeCell ref="AF17:AF20"/>
    <mergeCell ref="AG17:AG20"/>
    <mergeCell ref="AH17:AH20"/>
    <mergeCell ref="AI17:AI20"/>
    <mergeCell ref="L17:L20"/>
    <mergeCell ref="AT17:AT20"/>
    <mergeCell ref="AK17:AK20"/>
    <mergeCell ref="AR17:AR20"/>
    <mergeCell ref="Y17:Y20"/>
    <mergeCell ref="Z17:Z20"/>
    <mergeCell ref="AA17:AA20"/>
    <mergeCell ref="S17:S20"/>
    <mergeCell ref="T17:T20"/>
    <mergeCell ref="U17:U20"/>
    <mergeCell ref="AL13:AT13"/>
    <mergeCell ref="B5:H5"/>
    <mergeCell ref="C6:H6"/>
    <mergeCell ref="C7:H7"/>
    <mergeCell ref="C8:D8"/>
    <mergeCell ref="E8:F8"/>
    <mergeCell ref="G8:H8"/>
    <mergeCell ref="AU13:BB14"/>
    <mergeCell ref="BF13:BL14"/>
    <mergeCell ref="M14:O14"/>
    <mergeCell ref="P14:AK14"/>
    <mergeCell ref="C9:D9"/>
    <mergeCell ref="E9:F9"/>
    <mergeCell ref="G9:H9"/>
    <mergeCell ref="B11:L11"/>
    <mergeCell ref="A13:AH13"/>
  </mergeCells>
  <conditionalFormatting sqref="AP17:AP24 BG17:BG24 AP29:AP48 BG29:BG48">
    <cfRule type="cellIs" dxfId="109" priority="37" operator="equal">
      <formula>"Muy Baja"</formula>
    </cfRule>
    <cfRule type="cellIs" dxfId="108" priority="29" operator="equal">
      <formula>"Probable"</formula>
    </cfRule>
    <cfRule type="cellIs" dxfId="107" priority="30" operator="equal">
      <formula>"Posible"</formula>
    </cfRule>
    <cfRule type="cellIs" dxfId="106" priority="31" operator="equal">
      <formula>"Improbable"</formula>
    </cfRule>
    <cfRule type="cellIs" dxfId="105" priority="32" operator="equal">
      <formula>"Rara Vez"</formula>
    </cfRule>
    <cfRule type="cellIs" dxfId="104" priority="33" operator="equal">
      <formula>"Muy Alta"</formula>
    </cfRule>
    <cfRule type="cellIs" dxfId="103" priority="35" operator="equal">
      <formula>"Media"</formula>
    </cfRule>
    <cfRule type="cellIs" dxfId="102" priority="36" operator="equal">
      <formula>"Baja"</formula>
    </cfRule>
    <cfRule type="cellIs" dxfId="101" priority="34" operator="equal">
      <formula>"Alta"</formula>
    </cfRule>
    <cfRule type="cellIs" dxfId="100" priority="28" operator="equal">
      <formula>"Seguro"</formula>
    </cfRule>
  </conditionalFormatting>
  <conditionalFormatting sqref="AP25:AP28 BG25:BG28">
    <cfRule type="cellIs" dxfId="99" priority="2" operator="equal">
      <formula>"Probable"</formula>
    </cfRule>
    <cfRule type="cellIs" dxfId="98" priority="3" operator="equal">
      <formula>"Posible"</formula>
    </cfRule>
    <cfRule type="cellIs" dxfId="97" priority="4" operator="equal">
      <formula>"Improbable"</formula>
    </cfRule>
    <cfRule type="cellIs" dxfId="96" priority="5" operator="equal">
      <formula>"Rara Vez"</formula>
    </cfRule>
    <cfRule type="cellIs" dxfId="95" priority="6" operator="equal">
      <formula>"Muy Alta"</formula>
    </cfRule>
    <cfRule type="cellIs" dxfId="94" priority="7" operator="equal">
      <formula>"Alta"</formula>
    </cfRule>
    <cfRule type="cellIs" dxfId="93" priority="8" operator="equal">
      <formula>"Media"</formula>
    </cfRule>
    <cfRule type="cellIs" dxfId="92" priority="9" operator="equal">
      <formula>"Baja"</formula>
    </cfRule>
    <cfRule type="cellIs" dxfId="91" priority="10" operator="equal">
      <formula>"Muy Baja"</formula>
    </cfRule>
    <cfRule type="cellIs" dxfId="90" priority="1" operator="equal">
      <formula>"Seguro"</formula>
    </cfRule>
  </conditionalFormatting>
  <conditionalFormatting sqref="AR17:AR24 BI17:BI24 AR29:AR48 BI29:BI48">
    <cfRule type="cellIs" dxfId="89" priority="38" operator="equal">
      <formula>"Catastrófico"</formula>
    </cfRule>
    <cfRule type="cellIs" dxfId="88" priority="39" operator="equal">
      <formula>"Mayor"</formula>
    </cfRule>
    <cfRule type="cellIs" dxfId="87" priority="40" operator="equal">
      <formula>"Moderado"</formula>
    </cfRule>
    <cfRule type="cellIs" dxfId="86" priority="41" operator="equal">
      <formula>"Menor"</formula>
    </cfRule>
    <cfRule type="cellIs" dxfId="85" priority="42" operator="equal">
      <formula>"Insignificante"</formula>
    </cfRule>
  </conditionalFormatting>
  <conditionalFormatting sqref="AR25:AR28 BI25:BI28">
    <cfRule type="cellIs" dxfId="84" priority="11" operator="equal">
      <formula>"Catastrófico"</formula>
    </cfRule>
    <cfRule type="cellIs" dxfId="83" priority="12" operator="equal">
      <formula>"Mayor"</formula>
    </cfRule>
    <cfRule type="cellIs" dxfId="82" priority="13" operator="equal">
      <formula>"Moderado"</formula>
    </cfRule>
    <cfRule type="cellIs" dxfId="81" priority="14" operator="equal">
      <formula>"Menor"</formula>
    </cfRule>
    <cfRule type="cellIs" dxfId="80" priority="15" operator="equal">
      <formula>"Insignificante"</formula>
    </cfRule>
  </conditionalFormatting>
  <conditionalFormatting sqref="AT17">
    <cfRule type="containsText" dxfId="79" priority="109" operator="containsText" text="ALTO">
      <formula>NOT(ISERROR(SEARCH("ALTO",AT17)))</formula>
    </cfRule>
    <cfRule type="containsText" dxfId="78" priority="108" operator="containsText" text="MODERADO">
      <formula>NOT(ISERROR(SEARCH("MODERADO",AT17)))</formula>
    </cfRule>
    <cfRule type="containsText" dxfId="77" priority="107" operator="containsText" text="BAJO">
      <formula>NOT(ISERROR(SEARCH("BAJO",AT17)))</formula>
    </cfRule>
    <cfRule type="containsText" dxfId="76" priority="110" operator="containsText" text="EXTREMO">
      <formula>NOT(ISERROR(SEARCH("EXTREMO",AT17)))</formula>
    </cfRule>
  </conditionalFormatting>
  <conditionalFormatting sqref="AT21">
    <cfRule type="containsText" dxfId="75" priority="98" operator="containsText" text="EXTREMO">
      <formula>NOT(ISERROR(SEARCH("EXTREMO",AT21)))</formula>
    </cfRule>
    <cfRule type="containsText" dxfId="74" priority="97" operator="containsText" text="ALTO">
      <formula>NOT(ISERROR(SEARCH("ALTO",AT21)))</formula>
    </cfRule>
    <cfRule type="containsText" dxfId="73" priority="95" operator="containsText" text="BAJO">
      <formula>NOT(ISERROR(SEARCH("BAJO",AT21)))</formula>
    </cfRule>
    <cfRule type="containsText" dxfId="72" priority="96" operator="containsText" text="MODERADO">
      <formula>NOT(ISERROR(SEARCH("MODERADO",AT21)))</formula>
    </cfRule>
  </conditionalFormatting>
  <conditionalFormatting sqref="AT25">
    <cfRule type="containsText" dxfId="71" priority="16" operator="containsText" text="BAJO">
      <formula>NOT(ISERROR(SEARCH(("BAJO"),(AT25))))</formula>
    </cfRule>
    <cfRule type="containsText" dxfId="70" priority="17" operator="containsText" text="MODERADO">
      <formula>NOT(ISERROR(SEARCH(("MODERADO"),(AT25))))</formula>
    </cfRule>
    <cfRule type="containsText" dxfId="69" priority="18" operator="containsText" text="ALTO">
      <formula>NOT(ISERROR(SEARCH(("ALTO"),(AT25))))</formula>
    </cfRule>
    <cfRule type="containsText" dxfId="68" priority="19" operator="containsText" text="EXTREMO">
      <formula>NOT(ISERROR(SEARCH(("EXTREMO"),(AT25))))</formula>
    </cfRule>
  </conditionalFormatting>
  <conditionalFormatting sqref="AT29">
    <cfRule type="containsText" dxfId="67" priority="84" operator="containsText" text="MODERADO">
      <formula>NOT(ISERROR(SEARCH("MODERADO",AT29)))</formula>
    </cfRule>
    <cfRule type="containsText" dxfId="66" priority="86" operator="containsText" text="EXTREMO">
      <formula>NOT(ISERROR(SEARCH("EXTREMO",AT29)))</formula>
    </cfRule>
    <cfRule type="containsText" dxfId="65" priority="85" operator="containsText" text="ALTO">
      <formula>NOT(ISERROR(SEARCH("ALTO",AT29)))</formula>
    </cfRule>
    <cfRule type="containsText" dxfId="64" priority="83" operator="containsText" text="BAJO">
      <formula>NOT(ISERROR(SEARCH("BAJO",AT29)))</formula>
    </cfRule>
  </conditionalFormatting>
  <conditionalFormatting sqref="AT37">
    <cfRule type="containsText" dxfId="63" priority="71" operator="containsText" text="BAJO">
      <formula>NOT(ISERROR(SEARCH("BAJO",AT37)))</formula>
    </cfRule>
    <cfRule type="containsText" dxfId="62" priority="72" operator="containsText" text="MODERADO">
      <formula>NOT(ISERROR(SEARCH("MODERADO",AT37)))</formula>
    </cfRule>
    <cfRule type="containsText" dxfId="61" priority="73" operator="containsText" text="ALTO">
      <formula>NOT(ISERROR(SEARCH("ALTO",AT37)))</formula>
    </cfRule>
    <cfRule type="containsText" dxfId="60" priority="74" operator="containsText" text="EXTREMO">
      <formula>NOT(ISERROR(SEARCH("EXTREMO",AT37)))</formula>
    </cfRule>
  </conditionalFormatting>
  <conditionalFormatting sqref="AT41">
    <cfRule type="containsText" dxfId="59" priority="63" operator="containsText" text="BAJO">
      <formula>NOT(ISERROR(SEARCH("BAJO",AT41)))</formula>
    </cfRule>
    <cfRule type="containsText" dxfId="58" priority="64" operator="containsText" text="MODERADO">
      <formula>NOT(ISERROR(SEARCH("MODERADO",AT41)))</formula>
    </cfRule>
    <cfRule type="containsText" dxfId="57" priority="65" operator="containsText" text="ALTO">
      <formula>NOT(ISERROR(SEARCH("ALTO",AT41)))</formula>
    </cfRule>
    <cfRule type="containsText" dxfId="56" priority="66" operator="containsText" text="EXTREMO">
      <formula>NOT(ISERROR(SEARCH("EXTREMO",AT41)))</formula>
    </cfRule>
  </conditionalFormatting>
  <conditionalFormatting sqref="AT45">
    <cfRule type="containsText" dxfId="55" priority="52" operator="containsText" text="MODERADO">
      <formula>NOT(ISERROR(SEARCH("MODERADO",AT45)))</formula>
    </cfRule>
    <cfRule type="containsText" dxfId="54" priority="53" operator="containsText" text="ALTO">
      <formula>NOT(ISERROR(SEARCH("ALTO",AT45)))</formula>
    </cfRule>
    <cfRule type="containsText" dxfId="53" priority="54" operator="containsText" text="EXTREMO">
      <formula>NOT(ISERROR(SEARCH("EXTREMO",AT45)))</formula>
    </cfRule>
    <cfRule type="containsText" dxfId="52" priority="51" operator="containsText" text="BAJO">
      <formula>NOT(ISERROR(SEARCH("BAJO",AT45)))</formula>
    </cfRule>
  </conditionalFormatting>
  <conditionalFormatting sqref="BK17">
    <cfRule type="containsText" dxfId="51" priority="101" operator="containsText" text="ALTO">
      <formula>NOT(ISERROR(SEARCH("ALTO",BK17)))</formula>
    </cfRule>
    <cfRule type="containsText" dxfId="50" priority="102" operator="containsText" text="EXTREMO">
      <formula>NOT(ISERROR(SEARCH("EXTREMO",BK17)))</formula>
    </cfRule>
    <cfRule type="containsText" dxfId="49" priority="100" operator="containsText" text="MODERADO">
      <formula>NOT(ISERROR(SEARCH("MODERADO",BK17)))</formula>
    </cfRule>
    <cfRule type="containsText" dxfId="48" priority="99" operator="containsText" text="BAJO">
      <formula>NOT(ISERROR(SEARCH("BAJO",BK17)))</formula>
    </cfRule>
  </conditionalFormatting>
  <conditionalFormatting sqref="BK21">
    <cfRule type="containsText" dxfId="47" priority="90" operator="containsText" text="EXTREMO">
      <formula>NOT(ISERROR(SEARCH("EXTREMO",BK21)))</formula>
    </cfRule>
    <cfRule type="containsText" dxfId="46" priority="89" operator="containsText" text="ALTO">
      <formula>NOT(ISERROR(SEARCH("ALTO",BK21)))</formula>
    </cfRule>
    <cfRule type="containsText" dxfId="45" priority="88" operator="containsText" text="MODERADO">
      <formula>NOT(ISERROR(SEARCH("MODERADO",BK21)))</formula>
    </cfRule>
    <cfRule type="containsText" dxfId="44" priority="87" operator="containsText" text="BAJO">
      <formula>NOT(ISERROR(SEARCH("BAJO",BK21)))</formula>
    </cfRule>
  </conditionalFormatting>
  <conditionalFormatting sqref="BK25">
    <cfRule type="containsText" dxfId="43" priority="20" operator="containsText" text="BAJO">
      <formula>NOT(ISERROR(SEARCH(("BAJO"),(BK25))))</formula>
    </cfRule>
    <cfRule type="containsText" dxfId="42" priority="21" operator="containsText" text="MODERADO">
      <formula>NOT(ISERROR(SEARCH(("MODERADO"),(BK25))))</formula>
    </cfRule>
    <cfRule type="containsText" dxfId="41" priority="22" operator="containsText" text="ALTO">
      <formula>NOT(ISERROR(SEARCH(("ALTO"),(BK25))))</formula>
    </cfRule>
    <cfRule type="containsText" dxfId="40" priority="23" operator="containsText" text="EXTREMO">
      <formula>NOT(ISERROR(SEARCH(("EXTREMO"),(BK25))))</formula>
    </cfRule>
  </conditionalFormatting>
  <conditionalFormatting sqref="BK29">
    <cfRule type="containsText" dxfId="39" priority="75" operator="containsText" text="BAJO">
      <formula>NOT(ISERROR(SEARCH("BAJO",BK29)))</formula>
    </cfRule>
    <cfRule type="containsText" dxfId="38" priority="76" operator="containsText" text="MODERADO">
      <formula>NOT(ISERROR(SEARCH("MODERADO",BK29)))</formula>
    </cfRule>
    <cfRule type="containsText" dxfId="37" priority="77" operator="containsText" text="ALTO">
      <formula>NOT(ISERROR(SEARCH("ALTO",BK29)))</formula>
    </cfRule>
    <cfRule type="containsText" dxfId="36" priority="78" operator="containsText" text="EXTREMO">
      <formula>NOT(ISERROR(SEARCH("EXTREMO",BK29)))</formula>
    </cfRule>
  </conditionalFormatting>
  <conditionalFormatting sqref="BK37 BK41">
    <cfRule type="containsText" dxfId="35" priority="56" operator="containsText" text="MODERADO">
      <formula>NOT(ISERROR(SEARCH("MODERADO",BK37)))</formula>
    </cfRule>
    <cfRule type="containsText" dxfId="34" priority="58" operator="containsText" text="EXTREMO">
      <formula>NOT(ISERROR(SEARCH("EXTREMO",BK37)))</formula>
    </cfRule>
    <cfRule type="containsText" dxfId="33" priority="57" operator="containsText" text="ALTO">
      <formula>NOT(ISERROR(SEARCH("ALTO",BK37)))</formula>
    </cfRule>
    <cfRule type="containsText" dxfId="32" priority="55" operator="containsText" text="BAJO">
      <formula>NOT(ISERROR(SEARCH("BAJO",BK37)))</formula>
    </cfRule>
  </conditionalFormatting>
  <conditionalFormatting sqref="BK45">
    <cfRule type="containsText" dxfId="31" priority="43" operator="containsText" text="BAJO">
      <formula>NOT(ISERROR(SEARCH("BAJO",BK45)))</formula>
    </cfRule>
    <cfRule type="containsText" dxfId="30" priority="44" operator="containsText" text="MODERADO">
      <formula>NOT(ISERROR(SEARCH("MODERADO",BK45)))</formula>
    </cfRule>
    <cfRule type="containsText" dxfId="29" priority="45" operator="containsText" text="ALTO">
      <formula>NOT(ISERROR(SEARCH("ALTO",BK45)))</formula>
    </cfRule>
    <cfRule type="containsText" dxfId="28" priority="46" operator="containsText" text="EXTREMO">
      <formula>NOT(ISERROR(SEARCH("EXTREMO",BK45)))</formula>
    </cfRule>
  </conditionalFormatting>
  <conditionalFormatting sqref="BL17">
    <cfRule type="containsText" dxfId="27" priority="104" operator="containsText" text="RIESGO MODERADO">
      <formula>NOT(ISERROR(SEARCH("RIESGO MODERADO",BL17)))</formula>
    </cfRule>
    <cfRule type="containsText" dxfId="26" priority="103" operator="containsText" text="RIESGO BAJO">
      <formula>NOT(ISERROR(SEARCH("RIESGO BAJO",BL17)))</formula>
    </cfRule>
    <cfRule type="containsText" dxfId="25" priority="106" operator="containsText" text="RIESGO EXTREMO">
      <formula>NOT(ISERROR(SEARCH("RIESGO EXTREMO",BL17)))</formula>
    </cfRule>
    <cfRule type="containsText" dxfId="24" priority="105" operator="containsText" text="RIESGO ALTO">
      <formula>NOT(ISERROR(SEARCH("RIESGO ALTO",BL17)))</formula>
    </cfRule>
  </conditionalFormatting>
  <conditionalFormatting sqref="BL21">
    <cfRule type="containsText" dxfId="23" priority="93" operator="containsText" text="RIESGO ALTO">
      <formula>NOT(ISERROR(SEARCH("RIESGO ALTO",BL21)))</formula>
    </cfRule>
    <cfRule type="containsText" dxfId="22" priority="94" operator="containsText" text="RIESGO EXTREMO">
      <formula>NOT(ISERROR(SEARCH("RIESGO EXTREMO",BL21)))</formula>
    </cfRule>
    <cfRule type="containsText" dxfId="21" priority="91" operator="containsText" text="RIESGO BAJO">
      <formula>NOT(ISERROR(SEARCH("RIESGO BAJO",BL21)))</formula>
    </cfRule>
    <cfRule type="containsText" dxfId="20" priority="92" operator="containsText" text="RIESGO MODERADO">
      <formula>NOT(ISERROR(SEARCH("RIESGO MODERADO",BL21)))</formula>
    </cfRule>
  </conditionalFormatting>
  <conditionalFormatting sqref="BL25">
    <cfRule type="containsText" dxfId="19" priority="26" operator="containsText" text="RIESGO ALTO">
      <formula>NOT(ISERROR(SEARCH(("RIESGO ALTO"),(BL25))))</formula>
    </cfRule>
    <cfRule type="containsText" dxfId="18" priority="27" operator="containsText" text="RIESGO EXTREMO">
      <formula>NOT(ISERROR(SEARCH(("RIESGO EXTREMO"),(BL25))))</formula>
    </cfRule>
    <cfRule type="containsText" dxfId="17" priority="25" operator="containsText" text="RIESGO MODERADO">
      <formula>NOT(ISERROR(SEARCH(("RIESGO MODERADO"),(BL25))))</formula>
    </cfRule>
    <cfRule type="containsText" dxfId="16" priority="24" operator="containsText" text="RIESGO BAJO">
      <formula>NOT(ISERROR(SEARCH(("RIESGO BAJO"),(BL25))))</formula>
    </cfRule>
  </conditionalFormatting>
  <conditionalFormatting sqref="BL29">
    <cfRule type="containsText" dxfId="15" priority="79" operator="containsText" text="RIESGO BAJO">
      <formula>NOT(ISERROR(SEARCH("RIESGO BAJO",BL29)))</formula>
    </cfRule>
    <cfRule type="containsText" dxfId="14" priority="80" operator="containsText" text="RIESGO MODERADO">
      <formula>NOT(ISERROR(SEARCH("RIESGO MODERADO",BL29)))</formula>
    </cfRule>
    <cfRule type="containsText" dxfId="13" priority="82" operator="containsText" text="RIESGO EXTREMO">
      <formula>NOT(ISERROR(SEARCH("RIESGO EXTREMO",BL29)))</formula>
    </cfRule>
    <cfRule type="containsText" dxfId="12" priority="81" operator="containsText" text="RIESGO ALTO">
      <formula>NOT(ISERROR(SEARCH("RIESGO ALTO",BL29)))</formula>
    </cfRule>
  </conditionalFormatting>
  <conditionalFormatting sqref="BL37">
    <cfRule type="containsText" dxfId="11" priority="67" operator="containsText" text="RIESGO BAJO">
      <formula>NOT(ISERROR(SEARCH("RIESGO BAJO",BL37)))</formula>
    </cfRule>
    <cfRule type="containsText" dxfId="10" priority="68" operator="containsText" text="RIESGO MODERADO">
      <formula>NOT(ISERROR(SEARCH("RIESGO MODERADO",BL37)))</formula>
    </cfRule>
    <cfRule type="containsText" dxfId="9" priority="69" operator="containsText" text="RIESGO ALTO">
      <formula>NOT(ISERROR(SEARCH("RIESGO ALTO",BL37)))</formula>
    </cfRule>
    <cfRule type="containsText" dxfId="8" priority="70" operator="containsText" text="RIESGO EXTREMO">
      <formula>NOT(ISERROR(SEARCH("RIESGO EXTREMO",BL37)))</formula>
    </cfRule>
  </conditionalFormatting>
  <conditionalFormatting sqref="BL41">
    <cfRule type="containsText" dxfId="7" priority="60" operator="containsText" text="RIESGO MODERADO">
      <formula>NOT(ISERROR(SEARCH("RIESGO MODERADO",BL41)))</formula>
    </cfRule>
    <cfRule type="containsText" dxfId="6" priority="61" operator="containsText" text="RIESGO ALTO">
      <formula>NOT(ISERROR(SEARCH("RIESGO ALTO",BL41)))</formula>
    </cfRule>
    <cfRule type="containsText" dxfId="5" priority="59" operator="containsText" text="RIESGO BAJO">
      <formula>NOT(ISERROR(SEARCH("RIESGO BAJO",BL41)))</formula>
    </cfRule>
    <cfRule type="containsText" dxfId="4" priority="62" operator="containsText" text="RIESGO EXTREMO">
      <formula>NOT(ISERROR(SEARCH("RIESGO EXTREMO",BL41)))</formula>
    </cfRule>
  </conditionalFormatting>
  <conditionalFormatting sqref="BL45">
    <cfRule type="containsText" dxfId="3" priority="50" operator="containsText" text="RIESGO EXTREMO">
      <formula>NOT(ISERROR(SEARCH("RIESGO EXTREMO",BL45)))</formula>
    </cfRule>
    <cfRule type="containsText" dxfId="2" priority="49" operator="containsText" text="RIESGO ALTO">
      <formula>NOT(ISERROR(SEARCH("RIESGO ALTO",BL45)))</formula>
    </cfRule>
    <cfRule type="containsText" dxfId="1" priority="48" operator="containsText" text="RIESGO MODERADO">
      <formula>NOT(ISERROR(SEARCH("RIESGO MODERADO",BL45)))</formula>
    </cfRule>
    <cfRule type="containsText" dxfId="0" priority="47" operator="containsText" text="RIESGO BAJO">
      <formula>NOT(ISERROR(SEARCH("RIESGO BAJO",BL45)))</formula>
    </cfRule>
  </conditionalFormatting>
  <dataValidations count="2">
    <dataValidation type="list" allowBlank="1" showErrorMessage="1" sqref="G25" xr:uid="{4AD58647-C218-774F-BFB3-73870C7F952F}">
      <formula1>INDIRECT(F25)</formula1>
    </dataValidation>
    <dataValidation type="list" allowBlank="1" showInputMessage="1" showErrorMessage="1" sqref="G17:G24 G29:G48" xr:uid="{E747D40D-B412-4E65-BF49-C2A330A0227A}">
      <formula1>INDIRECT(F17)</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Seguimiento 1 Cuatrimestre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Julieth Paola Pulido Parra</dc:creator>
  <cp:lastModifiedBy>Deisy Hernandez Sotto - GIT de Control Interno</cp:lastModifiedBy>
  <dcterms:created xsi:type="dcterms:W3CDTF">2026-05-08T20:59:45Z</dcterms:created>
  <dcterms:modified xsi:type="dcterms:W3CDTF">2026-10-14T11:44:08Z</dcterms:modified>
</cp:coreProperties>
</file>