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zornosa\Downloads\"/>
    </mc:Choice>
  </mc:AlternateContent>
  <xr:revisionPtr revIDLastSave="0" documentId="13_ncr:1_{1E2018B7-9E50-404D-B91D-D9793AB84A15}" xr6:coauthVersionLast="47" xr6:coauthVersionMax="47" xr10:uidLastSave="{00000000-0000-0000-0000-000000000000}"/>
  <bookViews>
    <workbookView xWindow="2535" yWindow="450" windowWidth="23310" windowHeight="14670" tabRatio="871" xr2:uid="{5314024A-3F7F-47F7-9231-1268ABB91780}"/>
  </bookViews>
  <sheets>
    <sheet name="Formato Matriz" sheetId="33" r:id="rId1"/>
    <sheet name="Probabilidad-Impacto" sheetId="10" state="hidden" r:id="rId2"/>
    <sheet name="Datos" sheetId="24" state="hidden" r:id="rId3"/>
  </sheets>
  <externalReferences>
    <externalReference r:id="rId4"/>
    <externalReference r:id="rId5"/>
  </externalReferences>
  <definedNames>
    <definedName name="Evento_Externo">Datos!$L$10:$L$13</definedName>
    <definedName name="Infraestructura">Datos!$K$10:$K$12</definedName>
    <definedName name="Procesos">Datos!$H$10:$H$13</definedName>
    <definedName name="Talento_Humano">Datos!$I$10:$I$12</definedName>
    <definedName name="Tecnología">Datos!$J$10:$J$12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8" i="33" l="1"/>
  <c r="U68" i="33" l="1"/>
  <c r="V68" i="33" s="1"/>
  <c r="S68" i="33"/>
  <c r="T68" i="33" s="1"/>
  <c r="R68" i="33"/>
  <c r="P68" i="33"/>
  <c r="U65" i="33"/>
  <c r="AM65" i="33" s="1"/>
  <c r="AN65" i="33" s="1"/>
  <c r="S65" i="33"/>
  <c r="T65" i="33" s="1"/>
  <c r="R65" i="33"/>
  <c r="P65" i="33"/>
  <c r="M65" i="33"/>
  <c r="U62" i="33"/>
  <c r="V62" i="33" s="1"/>
  <c r="S62" i="33"/>
  <c r="T62" i="33" s="1"/>
  <c r="R62" i="33"/>
  <c r="P62" i="33"/>
  <c r="M62" i="33"/>
  <c r="U59" i="33"/>
  <c r="AM59" i="33" s="1"/>
  <c r="S59" i="33"/>
  <c r="AK59" i="33" s="1"/>
  <c r="AL59" i="33" s="1"/>
  <c r="R59" i="33"/>
  <c r="P59" i="33"/>
  <c r="M59" i="33"/>
  <c r="U56" i="33"/>
  <c r="V56" i="33" s="1"/>
  <c r="S56" i="33"/>
  <c r="R56" i="33"/>
  <c r="P56" i="33"/>
  <c r="M56" i="33"/>
  <c r="U53" i="33"/>
  <c r="V53" i="33" s="1"/>
  <c r="S53" i="33"/>
  <c r="AK53" i="33" s="1"/>
  <c r="R53" i="33"/>
  <c r="P53" i="33"/>
  <c r="M53" i="33"/>
  <c r="U50" i="33"/>
  <c r="V50" i="33" s="1"/>
  <c r="S50" i="33"/>
  <c r="AK50" i="33" s="1"/>
  <c r="R50" i="33"/>
  <c r="P50" i="33"/>
  <c r="M50" i="33"/>
  <c r="U47" i="33"/>
  <c r="V47" i="33" s="1"/>
  <c r="S47" i="33"/>
  <c r="AK47" i="33" s="1"/>
  <c r="AL47" i="33" s="1"/>
  <c r="R47" i="33"/>
  <c r="P47" i="33"/>
  <c r="M47" i="33"/>
  <c r="U44" i="33"/>
  <c r="V44" i="33" s="1"/>
  <c r="S44" i="33"/>
  <c r="T44" i="33" s="1"/>
  <c r="R44" i="33"/>
  <c r="P44" i="33"/>
  <c r="M44" i="33"/>
  <c r="U41" i="33"/>
  <c r="AM41" i="33" s="1"/>
  <c r="AN41" i="33" s="1"/>
  <c r="S41" i="33"/>
  <c r="T41" i="33" s="1"/>
  <c r="R41" i="33"/>
  <c r="P41" i="33"/>
  <c r="M41" i="33"/>
  <c r="U38" i="33"/>
  <c r="S38" i="33"/>
  <c r="T38" i="33" s="1"/>
  <c r="R38" i="33"/>
  <c r="P38" i="33"/>
  <c r="M38" i="33"/>
  <c r="U35" i="33"/>
  <c r="AM35" i="33" s="1"/>
  <c r="S35" i="33"/>
  <c r="AK35" i="33" s="1"/>
  <c r="AL35" i="33" s="1"/>
  <c r="R35" i="33"/>
  <c r="P35" i="33"/>
  <c r="M35" i="33"/>
  <c r="U32" i="33"/>
  <c r="V32" i="33" s="1"/>
  <c r="S32" i="33"/>
  <c r="R32" i="33"/>
  <c r="P32" i="33"/>
  <c r="M32" i="33"/>
  <c r="U29" i="33"/>
  <c r="V29" i="33" s="1"/>
  <c r="S29" i="33"/>
  <c r="AK29" i="33" s="1"/>
  <c r="AL29" i="33" s="1"/>
  <c r="R29" i="33"/>
  <c r="P29" i="33"/>
  <c r="M29" i="33"/>
  <c r="U26" i="33"/>
  <c r="V26" i="33" s="1"/>
  <c r="S26" i="33"/>
  <c r="T26" i="33" s="1"/>
  <c r="R26" i="33"/>
  <c r="P26" i="33"/>
  <c r="M26" i="33"/>
  <c r="U23" i="33"/>
  <c r="V23" i="33" s="1"/>
  <c r="S23" i="33"/>
  <c r="R23" i="33"/>
  <c r="P23" i="33"/>
  <c r="M23" i="33"/>
  <c r="AI22" i="33"/>
  <c r="AH22" i="33"/>
  <c r="AJ22" i="33" s="1"/>
  <c r="AI21" i="33"/>
  <c r="AH21" i="33"/>
  <c r="AJ21" i="33" s="1"/>
  <c r="AI20" i="33"/>
  <c r="AH20" i="33"/>
  <c r="AJ20" i="33" s="1"/>
  <c r="U20" i="33"/>
  <c r="S20" i="33"/>
  <c r="R20" i="33"/>
  <c r="P20" i="33"/>
  <c r="M20" i="33"/>
  <c r="AI19" i="33"/>
  <c r="AH19" i="33"/>
  <c r="AJ19" i="33" s="1"/>
  <c r="AI18" i="33"/>
  <c r="AH18" i="33"/>
  <c r="AJ18" i="33" s="1"/>
  <c r="AI17" i="33"/>
  <c r="AH17" i="33"/>
  <c r="AJ17" i="33" s="1"/>
  <c r="U17" i="33"/>
  <c r="S17" i="33"/>
  <c r="R17" i="33"/>
  <c r="P17" i="33"/>
  <c r="M17" i="33"/>
  <c r="T35" i="33" l="1"/>
  <c r="W23" i="33"/>
  <c r="X23" i="33" s="1"/>
  <c r="AM20" i="33"/>
  <c r="AN20" i="33" s="1"/>
  <c r="AM17" i="33"/>
  <c r="AN17" i="33" s="1"/>
  <c r="T59" i="33"/>
  <c r="AK62" i="33"/>
  <c r="AL62" i="33" s="1"/>
  <c r="AK44" i="33"/>
  <c r="AL44" i="33" s="1"/>
  <c r="AO35" i="33"/>
  <c r="AP35" i="33" s="1"/>
  <c r="AK38" i="33"/>
  <c r="AL38" i="33" s="1"/>
  <c r="AK26" i="33"/>
  <c r="AL26" i="33" s="1"/>
  <c r="AK68" i="33"/>
  <c r="AL68" i="33" s="1"/>
  <c r="AK65" i="33"/>
  <c r="AO65" i="33" s="1"/>
  <c r="AP65" i="33" s="1"/>
  <c r="AK41" i="33"/>
  <c r="AO41" i="33" s="1"/>
  <c r="AP41" i="33" s="1"/>
  <c r="AK23" i="33"/>
  <c r="AL23" i="33" s="1"/>
  <c r="V65" i="33"/>
  <c r="W65" i="33"/>
  <c r="X65" i="33" s="1"/>
  <c r="W68" i="33"/>
  <c r="X68" i="33" s="1"/>
  <c r="AM68" i="33"/>
  <c r="AN68" i="33" s="1"/>
  <c r="AM56" i="33"/>
  <c r="AN56" i="33" s="1"/>
  <c r="W56" i="33"/>
  <c r="X56" i="33" s="1"/>
  <c r="AM53" i="33"/>
  <c r="AN53" i="33" s="1"/>
  <c r="W50" i="33"/>
  <c r="X50" i="33" s="1"/>
  <c r="AM50" i="33"/>
  <c r="AN50" i="33" s="1"/>
  <c r="W47" i="33"/>
  <c r="X47" i="33" s="1"/>
  <c r="AM47" i="33"/>
  <c r="AN47" i="33" s="1"/>
  <c r="W44" i="33"/>
  <c r="X44" i="33" s="1"/>
  <c r="AM44" i="33"/>
  <c r="AN44" i="33" s="1"/>
  <c r="W41" i="33"/>
  <c r="X41" i="33" s="1"/>
  <c r="V41" i="33"/>
  <c r="AM32" i="33"/>
  <c r="AN32" i="33" s="1"/>
  <c r="AM29" i="33"/>
  <c r="AN29" i="33" s="1"/>
  <c r="AM26" i="33"/>
  <c r="AN26" i="33" s="1"/>
  <c r="AM23" i="33"/>
  <c r="AN23" i="33" s="1"/>
  <c r="W20" i="33"/>
  <c r="X20" i="33" s="1"/>
  <c r="W17" i="33"/>
  <c r="X17" i="33" s="1"/>
  <c r="AN35" i="33"/>
  <c r="AO53" i="33"/>
  <c r="AP53" i="33" s="1"/>
  <c r="AL53" i="33"/>
  <c r="W38" i="33"/>
  <c r="X38" i="33" s="1"/>
  <c r="AM38" i="33"/>
  <c r="V38" i="33"/>
  <c r="AK32" i="33"/>
  <c r="W32" i="33"/>
  <c r="X32" i="33" s="1"/>
  <c r="T32" i="33"/>
  <c r="AO59" i="33"/>
  <c r="AP59" i="33" s="1"/>
  <c r="AN59" i="33"/>
  <c r="AL50" i="33"/>
  <c r="T56" i="33"/>
  <c r="T29" i="33"/>
  <c r="V59" i="33"/>
  <c r="W62" i="33"/>
  <c r="X62" i="33" s="1"/>
  <c r="W35" i="33"/>
  <c r="X35" i="33" s="1"/>
  <c r="T50" i="33"/>
  <c r="T47" i="33"/>
  <c r="W29" i="33"/>
  <c r="X29" i="33" s="1"/>
  <c r="W53" i="33"/>
  <c r="X53" i="33" s="1"/>
  <c r="V17" i="33"/>
  <c r="V20" i="33"/>
  <c r="W26" i="33"/>
  <c r="X26" i="33" s="1"/>
  <c r="AK56" i="33"/>
  <c r="AM62" i="33"/>
  <c r="V35" i="33"/>
  <c r="T53" i="33"/>
  <c r="W59" i="33"/>
  <c r="X59" i="33" s="1"/>
  <c r="T17" i="33"/>
  <c r="AK17" i="33"/>
  <c r="T20" i="33"/>
  <c r="AK20" i="33"/>
  <c r="T23" i="33"/>
  <c r="AL65" i="33" l="1"/>
  <c r="AO68" i="33"/>
  <c r="AP68" i="33" s="1"/>
  <c r="AL41" i="33"/>
  <c r="AO47" i="33"/>
  <c r="AP47" i="33" s="1"/>
  <c r="AO50" i="33"/>
  <c r="AP50" i="33" s="1"/>
  <c r="AO44" i="33"/>
  <c r="AP44" i="33" s="1"/>
  <c r="AO29" i="33"/>
  <c r="AP29" i="33" s="1"/>
  <c r="AO26" i="33"/>
  <c r="AP26" i="33" s="1"/>
  <c r="AO23" i="33"/>
  <c r="AP23" i="33" s="1"/>
  <c r="AL32" i="33"/>
  <c r="AO32" i="33"/>
  <c r="AP32" i="33" s="1"/>
  <c r="AN62" i="33"/>
  <c r="AO62" i="33"/>
  <c r="AP62" i="33" s="1"/>
  <c r="AN38" i="33"/>
  <c r="AO38" i="33"/>
  <c r="AP38" i="33" s="1"/>
  <c r="AL20" i="33"/>
  <c r="AO20" i="33"/>
  <c r="AP20" i="33" s="1"/>
  <c r="AL56" i="33"/>
  <c r="AO56" i="33"/>
  <c r="AP56" i="33" s="1"/>
  <c r="AL17" i="33"/>
  <c r="AO17" i="33"/>
  <c r="AP17" i="33" s="1"/>
  <c r="G41" i="24" l="1"/>
  <c r="F41" i="24"/>
  <c r="E41" i="24"/>
  <c r="D41" i="24"/>
  <c r="C41" i="24"/>
  <c r="C40" i="24"/>
  <c r="D40" i="24"/>
  <c r="E40" i="24"/>
  <c r="F40" i="24"/>
  <c r="G40" i="24"/>
  <c r="G39" i="24"/>
  <c r="F39" i="24"/>
  <c r="E39" i="24"/>
  <c r="D39" i="24"/>
  <c r="C39" i="24"/>
  <c r="G38" i="24"/>
  <c r="F38" i="24"/>
  <c r="E38" i="24"/>
  <c r="D38" i="24"/>
  <c r="C38" i="24"/>
  <c r="D37" i="24"/>
  <c r="G37" i="24"/>
  <c r="F37" i="24"/>
  <c r="E37" i="24"/>
  <c r="C37" i="24"/>
  <c r="B120" i="24"/>
  <c r="C120" i="24"/>
  <c r="D120" i="24"/>
  <c r="A120" i="24" l="1"/>
  <c r="A121" i="24" s="1"/>
  <c r="D122" i="24" s="1"/>
  <c r="D121" i="24"/>
  <c r="C121" i="24"/>
  <c r="B121" i="24"/>
</calcChain>
</file>

<file path=xl/sharedStrings.xml><?xml version="1.0" encoding="utf-8"?>
<sst xmlns="http://schemas.openxmlformats.org/spreadsheetml/2006/main" count="986" uniqueCount="482">
  <si>
    <t>PROCESO:</t>
  </si>
  <si>
    <t>PLANEACIÓN INSTITUCIONAL</t>
  </si>
  <si>
    <t>PROCEDIMIENTO:</t>
  </si>
  <si>
    <t>FECHA DE APROBACIÓN:</t>
  </si>
  <si>
    <t>CÓDIGO:</t>
  </si>
  <si>
    <t>VERSIÓN:</t>
  </si>
  <si>
    <t>PÁGINA:</t>
  </si>
  <si>
    <t>Tipo de control</t>
  </si>
  <si>
    <t>ZONA DE RIESGO EXTREMO</t>
  </si>
  <si>
    <t>Reducir: Mitigar</t>
  </si>
  <si>
    <t>Se deberán implementar inmediatamente las acciones que conlleven a reducir el riesgo. Las acciones preventivas tomadas deberán llevar a la implementación de nuevos controles que prevengan la materialización del riesgo y a mitigar el impacto.</t>
  </si>
  <si>
    <t>Reducir: Mitigar o Transferir</t>
  </si>
  <si>
    <t xml:space="preserve">Se deberán implementar acciones que conlleven a mitigar o transferir el riesgo. Se deberán implementar acciones preventivas que conlleven a mejorar o documentar los controles existentes. </t>
  </si>
  <si>
    <t>Se deberán implementar acciones que conlleven a reducir el riesgo. Se deberán implementar acciones preventivas que conlleven a fortalecer los controles existentes.</t>
  </si>
  <si>
    <t>Aceptar</t>
  </si>
  <si>
    <t>Se debe realizar seguimiento a los riesgos con el fin de verificar su impacto, probabilidad y la valoración de los controles.</t>
  </si>
  <si>
    <t>Responsable</t>
  </si>
  <si>
    <t>IDENTIFICACIÓN DEL RIESGO</t>
  </si>
  <si>
    <t>VALORACIÓN DEL RIESGO INHERENTE</t>
  </si>
  <si>
    <t>EVALUACIÓN DEL CONTROL</t>
  </si>
  <si>
    <t>NIVEL DE RIESGO RESIDUAL</t>
  </si>
  <si>
    <t>PLANES DE ACCIÓN PARA EL TRATAMIENTO DE RIESGOS</t>
  </si>
  <si>
    <t>N°</t>
  </si>
  <si>
    <t>CÓDIGO DEL PROCESO</t>
  </si>
  <si>
    <t>PROCESO</t>
  </si>
  <si>
    <t>LÍDER DEL PROCESO</t>
  </si>
  <si>
    <t>TIPOLOGÍA DE RIESGO</t>
  </si>
  <si>
    <t>FACTOR DE RIESGO</t>
  </si>
  <si>
    <t>DESCRIPCIÓN DEL FACTOR DE RIESGO</t>
  </si>
  <si>
    <t>ACTIVOS</t>
  </si>
  <si>
    <t xml:space="preserve">CATEGORÍA DE RIESGO </t>
  </si>
  <si>
    <t>Consecuencia
¿QUÉ ?
IMPACTO</t>
  </si>
  <si>
    <t>Amenaza
¿CÓMO?
CAUSA INMEDIATA 
(Iniciar con la palabra 
por)</t>
  </si>
  <si>
    <t>Vulnerabilidad
¿POR QUÉ?
CAUSA RAÍZ
(Iniciar con 
debido a/a causa de)</t>
  </si>
  <si>
    <t>DESCRIPCIÓN DEL RIESGO</t>
  </si>
  <si>
    <t>CLASIFICACIÓN DEL RIESGO</t>
  </si>
  <si>
    <t>IMPACTO</t>
  </si>
  <si>
    <t>FRECUENCIA DE LA ACTIVIDAD</t>
  </si>
  <si>
    <t>PROBABILIDAD</t>
  </si>
  <si>
    <t>CONTROL 27001:2022</t>
  </si>
  <si>
    <t>CONTROLES
Aplicados</t>
  </si>
  <si>
    <t xml:space="preserve">RESPONSABLE DE EJECUTAR EL CONTROL </t>
  </si>
  <si>
    <t>ENTREGABLE / EVIDENCIA</t>
  </si>
  <si>
    <t>Funcionamiento del control</t>
  </si>
  <si>
    <t>¿El control está documentado?</t>
  </si>
  <si>
    <t>Frecuencia del control</t>
  </si>
  <si>
    <t>Evidencia</t>
  </si>
  <si>
    <t>CAL 3</t>
  </si>
  <si>
    <t>CAL 4_IMP</t>
  </si>
  <si>
    <t>CAL 5_PRO</t>
  </si>
  <si>
    <t>CAL 2</t>
  </si>
  <si>
    <t>OPCIONES DE MANEJO DEL RIESGO RESIDUAL</t>
  </si>
  <si>
    <t>PLAN DE ACCIÓN</t>
  </si>
  <si>
    <t>RESPONSABLE</t>
  </si>
  <si>
    <t>FECHA DE INICIO</t>
  </si>
  <si>
    <t>FECHA DE FINALIZACIÓN</t>
  </si>
  <si>
    <t>EVIDENCIA / ENTREGABLE</t>
  </si>
  <si>
    <t>MATRIZ DE RIESGOS DE SEGURIDAD DE LA INFORMACION Y SEGURIDAD DIGITAL</t>
  </si>
  <si>
    <t>Matriz de Riesgos 2025 - Contaduría General de la Nación</t>
  </si>
  <si>
    <t>CAL 1</t>
  </si>
  <si>
    <t>CEN, NON, CON, GIT</t>
  </si>
  <si>
    <t>Centralización de la Información,
Normalización y Culturización Contable,
Consolidación de la Información, 
Gestión TICS</t>
  </si>
  <si>
    <t>Subcontador(a) de Centralización de la Información,
Subcontador(a) Normalización y Culturización Contable,
Subcontador(a) Consolidación de la Información, 
Coordinador(a) GIT de Apoyo Informático</t>
  </si>
  <si>
    <t>Seguridad de la información</t>
  </si>
  <si>
    <t>Talento_Humano</t>
  </si>
  <si>
    <t>Comportamiento anti-ético</t>
  </si>
  <si>
    <t>Talento Humano</t>
  </si>
  <si>
    <t>Pérdida de Confidencialidad
e integridad</t>
  </si>
  <si>
    <t>Posibilidad de incumplimiento de las políticas de seguridad de la información</t>
  </si>
  <si>
    <t>a causa del desconocimiento de los procedimientos y Políticas de Seguridad de la Información y Seguridad Digital y su insuficiente apropiación</t>
  </si>
  <si>
    <t>Usuarios, productos y prácticas</t>
  </si>
  <si>
    <t>* Sin afectación de la integridad.
* Sin afectación de la disponibilidad.
* Sin afectación de la confidencialidad.</t>
  </si>
  <si>
    <t>El evento puede ocurrir solo en circunstancias excepcionales (poco comunes o anormales)</t>
  </si>
  <si>
    <t>A 5.1 Políticas de la seguridad de la información</t>
  </si>
  <si>
    <t xml:space="preserve">Aplicación y divulgación de las GTI-POL01 Politicas de seguridad de la información y seguridad digital
Firma y asignación del Formato GTI010-FOR09 - Gestión de cuentas de usuario
</t>
  </si>
  <si>
    <t>Subcontador(a) de Centralización de la Información, Subcontador(a) General y de Investigación, Subcontador(a) de Consolidación de la Información, Coordinador(a) GIT de Apoyo Informático</t>
  </si>
  <si>
    <t>GTI-POL01 Politicas de seguridad de la información y seguridad digital
Formato GTI010-FOR09 - Gestión de cuentas de usuario</t>
  </si>
  <si>
    <t>Preventivo</t>
  </si>
  <si>
    <t>Manual</t>
  </si>
  <si>
    <t>SI</t>
  </si>
  <si>
    <t>Continuo</t>
  </si>
  <si>
    <t>Completa</t>
  </si>
  <si>
    <t>Aceptar riesgo</t>
  </si>
  <si>
    <t>A 5.4 Responsabilidades de gestión
A 6.6 Acuerdos de confidencialidad o no divulgación</t>
  </si>
  <si>
    <t>Firma del Formato MAN01-FOR31 Acuerdo de confidencialidad</t>
  </si>
  <si>
    <t>Secretario General</t>
  </si>
  <si>
    <t>Formato MAN01-FOR31 Acuerdo de confidencialidad</t>
  </si>
  <si>
    <t>A solicitud</t>
  </si>
  <si>
    <t>A 6.3 Sensibilización, educación y formación en materia de seguridad de la información</t>
  </si>
  <si>
    <t>Plan de comunicaciones y sensibilización de seguridad de la información y seguridad digital</t>
  </si>
  <si>
    <t>Oficial de seguridad y privacidad de la información
Coordinador GIT de Apoyo Informático</t>
  </si>
  <si>
    <t>Mensualmente</t>
  </si>
  <si>
    <t>Talento Humano
Informacion</t>
  </si>
  <si>
    <t>Pérdida de Disponibilidad y 
Confidencialidad</t>
  </si>
  <si>
    <t>Afectación del acceso a los sistemas y servicios de TI de la CGN</t>
  </si>
  <si>
    <t>por acciones indebidas de los funcionarios o contratistas con privilegios de
acceso</t>
  </si>
  <si>
    <t>debido a la ausencia de implementación de procedimientos en la gestión de usuarios</t>
  </si>
  <si>
    <t>* Afectación moderada de la integridad por interés de empleados y terceros.
* Afectación moderada de la disponibilidad por interés de empleados y terceros.
* Afectación moderada de la confidencialidad por interés de empleados y terceros.</t>
  </si>
  <si>
    <t>El evento podrá ocurrir en algún momento</t>
  </si>
  <si>
    <t xml:space="preserve">A 5.15 Control de acceso 
</t>
  </si>
  <si>
    <t>Reducir-Mitigar riesgo</t>
  </si>
  <si>
    <t>Verificar el acceso de personal con listado de funcionarios y contratistas retirados
Actualización y formalización  de la política GTI02-POL01 Política de administración de usuarios y/o contraseñas</t>
  </si>
  <si>
    <t>Oficial de seguridad y privacidad de la información,
Coordinador(a) GIT de Apoyo Informático</t>
  </si>
  <si>
    <t>A 5,16 Gestión de identidades</t>
  </si>
  <si>
    <t>Política de administracion de usuarios y/o contraseñas
Formato: GTI010-FOR09 Gestión de cuentas de usuario
Registros en GLPI
Flujograma control de acceso a sistemas de información y administración de usuarios y contraseñas
GTI02-POL01 Política de administración de usuarios y/o contraseñas</t>
  </si>
  <si>
    <t>* Formato: GTI010-FOR09 Gestión de cuentas de usuario
* Registros en GLPI</t>
  </si>
  <si>
    <t>A 8,2 Derechos de acceso privilegiado</t>
  </si>
  <si>
    <t>Automático</t>
  </si>
  <si>
    <t>Informacion</t>
  </si>
  <si>
    <t>Pérdida de Confidencialidad, Disponibilidad e Integridad</t>
  </si>
  <si>
    <t>Perdida de confidencialidad, disponibilidad e integridad de la información de la CGN,</t>
  </si>
  <si>
    <t>por divulgación de procedimientos o información catalogada como reservada a los proveedores y/o contratistas,</t>
  </si>
  <si>
    <t>debido a la ausencia de requisitos de seguridad de la información en los contratos suscritos.</t>
  </si>
  <si>
    <t>El evento puede ocurrir en algún momento</t>
  </si>
  <si>
    <t xml:space="preserve">A 5.19 Seguridad de la información en las relaciones con proveedores
</t>
  </si>
  <si>
    <t>En el  formato de especificaciones técnicas GTI04-FOR02 se tiene establecido que el proveedor debe cumplir con las políticas de seguridad de la información de la entidad.</t>
  </si>
  <si>
    <t>formato de especificaciones técnicas GTI04-FOR02</t>
  </si>
  <si>
    <t>Actualización y validación de la aceptación del Formato MAN01-FOR31 Acuerdo de confidencialidad por parte de funcionarios y contratistas</t>
  </si>
  <si>
    <t>Formato MAN01-FOR31 Acuerdo de confidencialidad por parte de funcionarios y contratistas</t>
  </si>
  <si>
    <t xml:space="preserve">A 5,20 Abordar la seguridad de la información dentro de los acuerdos con proveedores </t>
  </si>
  <si>
    <t>A 5.32 Derechos de propiedad intelectual</t>
  </si>
  <si>
    <t>Clausula de derechos de propiedad intelectual en los contratos suscritos con proveedores y contratistas.</t>
  </si>
  <si>
    <t>Contratos: Clausula de derechos de propiedad intelectual</t>
  </si>
  <si>
    <t>GIT</t>
  </si>
  <si>
    <t xml:space="preserve">
Gestión TICS
</t>
  </si>
  <si>
    <t>Oficial de seguridad y privacidad de la información,
Coordinador(a) GIT de Apoyo Informático</t>
  </si>
  <si>
    <t>Tecnología</t>
  </si>
  <si>
    <t>Daño físico de dispositivos electrónicos o digitales</t>
  </si>
  <si>
    <t>Información
Harware, Software y Servicios</t>
  </si>
  <si>
    <t xml:space="preserve">Pérdida de Disponibilidad </t>
  </si>
  <si>
    <t>Fallas Tecnológicas</t>
  </si>
  <si>
    <t xml:space="preserve">
A 5.29 Seguridad de la información durante una interrupción
A 5.30 Preparación de las TIC para la continuidad de negocio
A 8.14 Redundancia de las instalaciones de procesamiento de información </t>
  </si>
  <si>
    <t>Plan de continuidad del negocio que incluye la recuperación de desastres
Se realizan pruebas de contingencia a los servicios críticos de TI</t>
  </si>
  <si>
    <t>* Actualización del plan de contingencia y continuidad de negocio
* Ejecución de pruebas de servicios críticos de TI</t>
  </si>
  <si>
    <t>* plan de contingencia y continuidad de negocio atcualizado
* Pruebas de servicios críticos de TI ejecutadas</t>
  </si>
  <si>
    <t xml:space="preserve">A 7.5 Protección contra amenazas físicas y ambientales </t>
  </si>
  <si>
    <t xml:space="preserve">* Realizar validaciones periódicas de los sistemas de aire acondicionado y supresión de incendios y eléctricos
* Plan de mantenimientos preventivos a los equipos de la infraestructura tecnológicade </t>
  </si>
  <si>
    <t>A 7.11 Servicios públicos de apoyo</t>
  </si>
  <si>
    <t>Plan de mantenimientos preventivos a los equipos a UPS y planta eléctrica</t>
  </si>
  <si>
    <t>* Sistema de Alimentación Ininterrumpida (UPS) con autonomía de 15 a 20 minutos.
* Planta Eléctrica del edificio con autonomia de 24 horas</t>
  </si>
  <si>
    <t>Infraestructura</t>
  </si>
  <si>
    <t>Daño de activos fijos</t>
  </si>
  <si>
    <t xml:space="preserve">Pérdida de Confidencialidad, Integridad y  Disponibilidad </t>
  </si>
  <si>
    <t>Perdida de confidencialidad, integridad y disponibilidad de los servicios de TI,</t>
  </si>
  <si>
    <t>por fuga o pérdida de información generada por código malicioso o accesos permitidos</t>
  </si>
  <si>
    <t>debido a la ausencia de políticas y controles restrictivos de descarga e instalación de software no autorizado.</t>
  </si>
  <si>
    <t>Daños a activos fijos / Eventos Externos</t>
  </si>
  <si>
    <t>* Afectación leve de la integridad.
* Afectación leve de la disponibilidad.
* Afectaciones leves de la confidencialidad.</t>
  </si>
  <si>
    <t>A 5.7 Inteligencia de amenazas
A 8,7 Protección contra malware</t>
  </si>
  <si>
    <t>* Política de inteligencia de amenazas
* Política de Control de Virus o software malicioso
* Realizar protección de antivirus y revisión de alertas
* Realizar procesos de concientización  sobre protección de malware
* Realizar bloqueo de malware en firewall</t>
  </si>
  <si>
    <t xml:space="preserve">A 8.18 Uso de programas de utilidad privilegiados
A 8.19 Instalación de software en sistemas operativos 
</t>
  </si>
  <si>
    <t xml:space="preserve">Política de restricción de instalación de software sin autorización
Realizar la configuracion en el Directorio Activo para restricción de instalación de software
Realizar bloqueo en firewall de descargas
</t>
  </si>
  <si>
    <t>* Política de Uso de los Recursos de Información en GTI-POL01 Politicas de seguridad de la información y seguridad digital 
* Configuraciones de restricción de instalación de software en el Directorio Activo
* Evidencia de bloqueo en firewall de descargas</t>
  </si>
  <si>
    <t>A 5.16 Gestión de identidades</t>
  </si>
  <si>
    <t>Asignar Perfiles y privilegios de administración solo para ciertos usuarios</t>
  </si>
  <si>
    <t>* Asignación de perfiles y privilegios a los administradores</t>
  </si>
  <si>
    <t xml:space="preserve">Pérdida de Integridad y  Disponibilidad </t>
  </si>
  <si>
    <t>Afectación de la integridad y  disponibilidad de la información y los servicios de TI,</t>
  </si>
  <si>
    <t xml:space="preserve">por el uso inadecuado de medios removibles y falta de control de acceso a sitios web </t>
  </si>
  <si>
    <t>debido a falta de restricciones en el control de dispositivos y de contenidos maliciosos</t>
  </si>
  <si>
    <t>A 7.10 Medios de almacenamiento</t>
  </si>
  <si>
    <t>Política para el Uso de Medios Removibles 
Boquear el uso de medios removibles en  los equipos</t>
  </si>
  <si>
    <t>* Política para el Uso de Medios Removibles, Borrado Seguro y Disposición de Medios en GTI-POL01 Politicas de seguridad de la información y seguridad digital 
* Bloqueo en antiivirus de conexión de dispositivos removibles en los equipos</t>
  </si>
  <si>
    <t>A 8.23 Filtrado web</t>
  </si>
  <si>
    <t xml:space="preserve">Política de control de acceso a sitios web 
Restringir y gestionar el acceso a sitios web externos para reducir la exposición a contenidos maliciosos.
</t>
  </si>
  <si>
    <t>* Política de Uso del Internet en GTI-POL01 Politicas de seguridad de la información y seguridad digital 
* Configuraciones de restricción de acceso a sitios web externos en el firewall</t>
  </si>
  <si>
    <t>Información
Talento Humano
Hardware Software y Servicios</t>
  </si>
  <si>
    <t>Perdida de confidencialidad, integridad y disponibilidad de la información,</t>
  </si>
  <si>
    <t xml:space="preserve">por sustracción de información o ciberataques </t>
  </si>
  <si>
    <t xml:space="preserve">debido a la inadecuada manipulación de los medios o falta de  integridad por parte de funcionarios, contratistas o terceros </t>
  </si>
  <si>
    <t>A 8.13 Copia de seguridad de la información</t>
  </si>
  <si>
    <t xml:space="preserve">Política respaldo y restauración de datos 
Realizar pruebas de restauración de las copias de respaldo de la información, software e imágenes de los sistemas.
</t>
  </si>
  <si>
    <t xml:space="preserve">* Política de Respaldo y restauración de Datos
* Políticas para Proveedores de Servicios en GTI-POL01 Politicas de seguridad de la información y seguridad digital 
* Política de copias de respaldo
* Pólítica de Seguridad para proveedores de servicios
* Reporte del proceso de copia y restauracion.
</t>
  </si>
  <si>
    <t>Correctivo</t>
  </si>
  <si>
    <t>Realizar  pruebas regulares a las copias de respaldo.</t>
  </si>
  <si>
    <t>Reporte de pruebas de restauración de cintas.</t>
  </si>
  <si>
    <t>A 5.21 Gestión de seguridad de la información en la cadena de suministro de las TIC</t>
  </si>
  <si>
    <t>* Validar los requisitos de seguridad en la custodia de cintas del proveedor (Transporte, instalaciones, manipulación, etc.).
* Realizar pruebas de restauración de cintas.</t>
  </si>
  <si>
    <t>Información
Hardware Software y Servicios</t>
  </si>
  <si>
    <t xml:space="preserve">Pérdida de  Disponibilidad </t>
  </si>
  <si>
    <t>Perdida de disponibilidad de los servicios de TI</t>
  </si>
  <si>
    <t>por ataques informáticos internos o externos a la infraestructura tecnológica</t>
  </si>
  <si>
    <t>debido al acceso no autorizado</t>
  </si>
  <si>
    <t>A.5.6 Contacto con grupos de interés especial</t>
  </si>
  <si>
    <t>Contacto con grupos de interés, especializados en seguridad de la información</t>
  </si>
  <si>
    <t>* Boletines de grupos de interés
* Reporte de incidentes a grupos de interés</t>
  </si>
  <si>
    <t>Incrementar  actividades de socialización sobre ciberataques</t>
  </si>
  <si>
    <t>* Actividades de concientización sobre tema de ciberataques</t>
  </si>
  <si>
    <t>A.8.8 Gestión de vulnerabilidades técnicas
A 5.24 Planificación y preparación de la gestión de incidentes de seguridad de la información
A 6.3 Sensibilización, educación y formación en materia de seguridad de la información</t>
  </si>
  <si>
    <t>* Política de Gestión de la Vulnerabilidad Técnica
* Desarrollar pruebas de vulnerabilidades periódicas
* Sesibilizar sobre temas de ciberataques
* Política de incidentes de seguridad
* Gestión de incidentes de seguridad</t>
  </si>
  <si>
    <t>Caída de aplicaciones o redes</t>
  </si>
  <si>
    <t>Hardware Software y Servicios</t>
  </si>
  <si>
    <t>Afectación a la disponibilidad de los servicios de red y/o comunicaciones en la CGN,</t>
  </si>
  <si>
    <t>por fallas de los servicios ofrecidos por el proveedor</t>
  </si>
  <si>
    <t xml:space="preserve">debido a falta de respaldo de los servicios de red o cumunicaciones o por incumplimiento de los acuerdos de nivel de servicio pactados con el proveedor. </t>
  </si>
  <si>
    <t xml:space="preserve">A.8.21 Seguridad de los servicios de red </t>
  </si>
  <si>
    <t>Realizar pruebas de contingencia asociadas con la redundancia</t>
  </si>
  <si>
    <t>* Pruebas de contingencia realizadas</t>
  </si>
  <si>
    <t xml:space="preserve">Indisponibilidad de los servicios de red </t>
  </si>
  <si>
    <t>por ataques de denegación de servicios (DoS) o fallas en los equipos,</t>
  </si>
  <si>
    <t>debido a la inadecuada gestión o monitoreo</t>
  </si>
  <si>
    <t>A.8.20 Seguridad de redes
A.8.21 Seguridad de los servicios de red
A.8.22 Segregación de redes</t>
  </si>
  <si>
    <t>* Se deshabilitan en el switch puertos que no están en uso
* Autenticación en redes Wi-Fi mediante protocolos seguros (WPA2)
* Uso de protocolos de comunicación seguros (HTTPS)
* Implementación de servicios y/o equipos que brinden seguridad perimetral
* Separación de la red de la entidad mediante VLANS
* Monitoreo SOC y NOC (switch, firewall)</t>
  </si>
  <si>
    <t>Procesos</t>
  </si>
  <si>
    <t>Errores en la ejecución de protocolos, manuales o procedimientos</t>
  </si>
  <si>
    <t xml:space="preserve">Pérdida de Confidencialidad e integridad  </t>
  </si>
  <si>
    <t>Posibilidad de acceso no autorizado,</t>
  </si>
  <si>
    <t>por inadecuada gestión de contraseñas en las diferentes plataformas,</t>
  </si>
  <si>
    <t xml:space="preserve">debido a falta de notificación de novedades y apropiación de los usuarios </t>
  </si>
  <si>
    <t>A 5.17 Información de autenticación 
A 5.18 Derechos de acceso
A.8.5 Autenticación segura</t>
  </si>
  <si>
    <t>Actualización y formalización de la GTI02-POL01 - Política de Admon Usuarios y Contraseñas</t>
  </si>
  <si>
    <t>Acualización y formalización de política GTI02-POL01 - Política de Admon Usuarios y Contraseñas</t>
  </si>
  <si>
    <t xml:space="preserve">Pérdida de Confidencialidad, integridad y Disponibilidad </t>
  </si>
  <si>
    <t>Pérdida de
confidencialidad, integridad y disponibilidad de los datos</t>
  </si>
  <si>
    <t xml:space="preserve">por interceptación, modificación o divulgación durante el proceso de transferencia </t>
  </si>
  <si>
    <t>debido a la falta de mecanismos de autenticación, cifrado o canales seguros</t>
  </si>
  <si>
    <t>A.5.14 Transferencia de información 
A 5.23 Seguridad de la información para el uso de servicios en la nube</t>
  </si>
  <si>
    <t>Mantener política y controles para la transferencia de información y sus niveles de control de acceso.</t>
  </si>
  <si>
    <t>* Política de Transferencia de Información en GTI-POL01 Politicas de seguridad de la información y seguridad digital 
* Uso de certificados digitales para servicios críticos</t>
  </si>
  <si>
    <t>Acuerdos para intercambio de información con terceros y controles de autenticación y autorización adecuados</t>
  </si>
  <si>
    <t>* Acuerdos de confidencialidad con terceros
* Convenios interadministrativos
* Uso de protocolos de transferencia HTTPS, SFTP
* Uso de VPN con certificados, autenticación y reglas de conexión</t>
  </si>
  <si>
    <t xml:space="preserve">Para el uso de los archivos en la nube se gestiona el acceso y permiso de los usuarios </t>
  </si>
  <si>
    <t>Enrolamiento desde el directorio activo para el servicio en la nube</t>
  </si>
  <si>
    <t>Centralización de la Información,
Normalización y Culturización Contable,
Consolidación de la Información, 
Gestión TICS
GIT de Talento Humano y Prestaciones Sociales
GIT de Servicios Generales, Administrativos y Financieros</t>
  </si>
  <si>
    <t>Subcontador(a) de Centralización de la Información,
Subcontador(a) Normalización y Culturización Contable,
Subcontador(a) Consolidación de la Información, 
Coordinador(a) GIT de Apoyo Informático
Coordinador(a) GIT de Talento Humano y Prestaciones Sociales
Coordinador(a) GIT de Servicios Generales, Administrativos y Financieros</t>
  </si>
  <si>
    <t>Información
Talento Humano</t>
  </si>
  <si>
    <t>Pérdida de Confidencialidad e integridad</t>
  </si>
  <si>
    <t>Relaciones Laborales</t>
  </si>
  <si>
    <t>A.6.2 Términos y condiciones de empleo
6.4 Proceso disciplinario
6.5 Responsabilidades después de la terminación o cambio de empleo</t>
  </si>
  <si>
    <t>Diligenciamiento del  acuerdos de confidencialidad para todos los funcionarios de la Entidad</t>
  </si>
  <si>
    <t>Subcontador(a) de Centralización de la Información, Subcontador(a) General y de Investigación, Subcontador(a) de Consolidación de la Información, Coordinador(a) GIT de Apoyo Informático
Coordinador(a) GIT de Talento Humano y Prestaciones Sociales y Coordinador(a) GIT de Servicios Generales, Administrativos y Financieros</t>
  </si>
  <si>
    <t>* Acuerdo de confidencialidad firmado por todos los funcionarios públicos.
* Cláusula de confidencialidad en los contratos de prestación de servicios</t>
  </si>
  <si>
    <t xml:space="preserve">* Verificación del procedimiento en el proceso de cambio o terminación de empleo y novedades de personal
* Verificar la veracidad de los antecedentes de los funcionarios que esté acorde a las funciones u obligaciones laborales
* Registro y trazabilidad documental de cada etapa del proceso de contratación.
</t>
  </si>
  <si>
    <t>* Procedimiento GTH-PRC06 seguridad y salud en el trabajo, GTH06-FOR01 formato de novedades y procedimientos de vinculación y desvinculación GTH-PRC19 y GTH-PRC20 y manual ed contratación
* Manual de funciones
* Manual de contratación, Ley 80 y sus decretos
* Lista chequeo de documentos de contratistas</t>
  </si>
  <si>
    <t xml:space="preserve">Ausencia de procedimientos o documentos </t>
  </si>
  <si>
    <t>Pérdida de la confidencialidad, integridad y disponibilidad de la información,</t>
  </si>
  <si>
    <t>por falta de implementación de herramientas que aseguren el transporte de la información por la red,</t>
  </si>
  <si>
    <t>debido a la ausencia de soluciones criptográficas que resguarden datos sensibles</t>
  </si>
  <si>
    <t>Fraude Externo</t>
  </si>
  <si>
    <t>A.8.24 Uso de la criptografía</t>
  </si>
  <si>
    <t>* Política de Criptografía y Llaves Criptográficas
* Implementación de controles criptográficos y gestión de llaves criptográficas</t>
  </si>
  <si>
    <t>* Política de Criptografía y Llaves Criptográficas en GTI-POL01 Politicas de seguridad de la información y seguridad digital
* Implementación de sistema de autenticación de doble factor, tokens y certificados SSL
* Uso de firmas digitales para directivos</t>
  </si>
  <si>
    <t>Implementar una solución criptográfica para la información sensible</t>
  </si>
  <si>
    <t>Implementación de herramienta</t>
  </si>
  <si>
    <t>Falta de mantenimiento o adecuación</t>
  </si>
  <si>
    <t xml:space="preserve">Pérdida de Integridad y Disponibilidad </t>
  </si>
  <si>
    <t>Inadecuada gestión de la capacidad de los recursos tecnológicos y de infraestructura,</t>
  </si>
  <si>
    <t xml:space="preserve">por ausencia de seguimiento y revisiones periódicas, </t>
  </si>
  <si>
    <t>debido al desconocimiento del manejo de la herramientas de monitoreo</t>
  </si>
  <si>
    <t>* Afectación grave de la integridad por interés de los empleados y terceros.
* Afectación grave de la integridad debido al interés de los empleados y terceros.
* Afectación grave de la confidencialidad debido al interés de los empleados y terceros.</t>
  </si>
  <si>
    <t xml:space="preserve">A.8.6 Gestión de la capacidad </t>
  </si>
  <si>
    <t xml:space="preserve">* Procedimiento de gestión de la capacidad
* Monitoreo proactivo del rendimiento y uso de recursos.
</t>
  </si>
  <si>
    <t>Detectivo</t>
  </si>
  <si>
    <t>Optimizar la herramienta de  monitoreo para la gestión de la capacidad</t>
  </si>
  <si>
    <t>* Herramienta de  monitoreo para la gestión de la capacidad optimizada</t>
  </si>
  <si>
    <t>Pérdida de Confidencialidad e Integridad</t>
  </si>
  <si>
    <t>Perdida de confidencialidad e integridad de la información en la ejecución de proyectos de inversión de TI,</t>
  </si>
  <si>
    <t xml:space="preserve">por gestión inadecuada de requisitos de seguridad de la información, </t>
  </si>
  <si>
    <t xml:space="preserve">debido a la falta de seguimiento al cumplimiento de los  lineamientos de seguridad </t>
  </si>
  <si>
    <t>Ejecución y administración de procesos</t>
  </si>
  <si>
    <t xml:space="preserve"> A.5.8 Seguridad de la información en la gestión de proyectos </t>
  </si>
  <si>
    <t>Implementar medidas de seguimiento de los riesgos de seguridad en los procesos de contratación de TI</t>
  </si>
  <si>
    <t>* Instrumento de seguimiento</t>
  </si>
  <si>
    <t>Perdida de confidencialidad, integridad y disponibilidad durante el ciclo de desarrollo de software</t>
  </si>
  <si>
    <t>por acceso no autorizado al código fuente y a ambientes de desarrollo</t>
  </si>
  <si>
    <t>debido a falta de actualización de politicas y procedimientos</t>
  </si>
  <si>
    <t>A.8.4 Acceso al código fuente
A.8,25 Ciclo de vida de desarrollo seguro
4.8.31 Separación de entornos de desarrollo, evidencia y produccióno</t>
  </si>
  <si>
    <t>* Políticas para la protección de ambientes de desarrollo.
* Metodologías en desarrollo seguro.
* Pruebas de vulnerabilidad al software misional
* Herramientas de manejo de código fuente y su versionamiento.</t>
  </si>
  <si>
    <t>Oficial de seguridad y privacidad de la información,
Coordinador(a) GIT de Apoyo Informático
Equipo Sistemas de Información</t>
  </si>
  <si>
    <t xml:space="preserve">* Política de desarrollo y mantenimiento de software
* Metodología de desarrollo y mantenimiento de software
* Informe de pruebas de vulnerabilidad de software 
* Herramientas de manejo de código GIT y SVN
</t>
  </si>
  <si>
    <t>Actualización de politica y metodología de desarrollo de software</t>
  </si>
  <si>
    <t>* Politica y metodología de desarrollo de software actualizadas</t>
  </si>
  <si>
    <t>Inadecuada gestión de control de cambios.</t>
  </si>
  <si>
    <t>por falta de aplicación del procedimiento,</t>
  </si>
  <si>
    <t>debido al desconocimiento por parte de los responsables.</t>
  </si>
  <si>
    <t>A.8.32 Gestión del cambio</t>
  </si>
  <si>
    <t>Aplicación del procedimiento de gestión de cambios</t>
  </si>
  <si>
    <t xml:space="preserve">Formato GTI02-FOR04-Gestión de cambios de TI 
</t>
  </si>
  <si>
    <t xml:space="preserve">Actualización, aprobación, socialización y aplicación del formato GTI02-FOR04-Gestión de cambios de TI  </t>
  </si>
  <si>
    <t>Coordinador(a) GIT de Apoyo Informático</t>
  </si>
  <si>
    <t xml:space="preserve">* Formato e instructivo de gestión de cambio </t>
  </si>
  <si>
    <t>Control de Cambios</t>
  </si>
  <si>
    <t xml:space="preserve">Fecha </t>
  </si>
  <si>
    <t>Actividad</t>
  </si>
  <si>
    <t>RIESGOS DE GESTIÓN Y FISCALES</t>
  </si>
  <si>
    <t>Frecuencia de la Actividad</t>
  </si>
  <si>
    <t>Probabilidad</t>
  </si>
  <si>
    <t>Muy Baja</t>
  </si>
  <si>
    <t>La actividad que conlleva el riesgo se ejecuta como máximos 2 veces por año</t>
  </si>
  <si>
    <t>Baja</t>
  </si>
  <si>
    <t>La actividad que conlleva el riesgo se ejecuta de 3 a 24 veces al año</t>
  </si>
  <si>
    <t>Media</t>
  </si>
  <si>
    <t>La actividad que conlleva el riesgo se ejecuta de 24 a 500 veces al año</t>
  </si>
  <si>
    <t>Alta</t>
  </si>
  <si>
    <t>La actividad que conlleva el riesgo se ejecuta mínimo 500 veces al año y máximo 5000 veces por año</t>
  </si>
  <si>
    <t>Muy Alta</t>
  </si>
  <si>
    <t>La actividad que conlleva el riesgo se ejecuta más de 500 veces por año</t>
  </si>
  <si>
    <t>RIESGOS DE CORRUPCIÓN</t>
  </si>
  <si>
    <t>Rara vez</t>
  </si>
  <si>
    <t>No se ha presentado en los últimos 5 años</t>
  </si>
  <si>
    <t>Improbable</t>
  </si>
  <si>
    <t>Al menos 1 vez en los últimos 5 años</t>
  </si>
  <si>
    <t>Posible</t>
  </si>
  <si>
    <t>Al menos 1 vez en los últimos 2 años</t>
  </si>
  <si>
    <t>Probable</t>
  </si>
  <si>
    <t>Es viable que el evento ocurra en la mayoría de las circunstancias</t>
  </si>
  <si>
    <t>Al menos 1 vez en el último año</t>
  </si>
  <si>
    <t>Seguro</t>
  </si>
  <si>
    <t>Se espera que el evento ocurra en la mayoría de las circunstancias</t>
  </si>
  <si>
    <t>Mas de 1 vez al año</t>
  </si>
  <si>
    <t xml:space="preserve">NIVEL </t>
  </si>
  <si>
    <t>AFECTACIÓN ECONÓMICA</t>
  </si>
  <si>
    <t>AFECTACIÓN OPERACIONAL</t>
  </si>
  <si>
    <t>AFECTACIÓN REPUTACIONAL</t>
  </si>
  <si>
    <t>Insignificante</t>
  </si>
  <si>
    <t>Pérdida de recursos económicos por un valor menor a 10 SMMLV al año.</t>
  </si>
  <si>
    <t>Impacta la ejecución o continuidad de una tarea</t>
  </si>
  <si>
    <t>El riesgo afecta la imagen de algún área de la organización.</t>
  </si>
  <si>
    <t>Menor</t>
  </si>
  <si>
    <t>Pérdida de recursos económicos por un valor entre 10 y 50 SMMLV al año.</t>
  </si>
  <si>
    <t>Impacta la ejecución o continuidad de una actividad</t>
  </si>
  <si>
    <t>El riesgo afecta la imagen de la entidad internamente, de conocimiento general nivel interno, de junta directiva y accionistas y/o proveedores.</t>
  </si>
  <si>
    <t>Moderado</t>
  </si>
  <si>
    <t>Pérdida de recursos económicos por un valor entre 50 y 100 SMMLV al año.</t>
  </si>
  <si>
    <t>Impacta la ejecución o continuidad de un procedimiento, manual o protocolo.</t>
  </si>
  <si>
    <t>El riesgo afecta la imagen de la entidad con algunos usuarios de relevancia frente al logro de objetivos.</t>
  </si>
  <si>
    <t>Mayor</t>
  </si>
  <si>
    <t>Pérdida de recursos económicos por un valor entre 100 y 500 SMMLV al año.</t>
  </si>
  <si>
    <t>Impacta la ejecución o continuidad de un proceso o subproceso.</t>
  </si>
  <si>
    <t xml:space="preserve">El riesgo afecta la imagen de la entidad con efecto publicitario sostenido a nivel de sector administrativo, nivel departamental o municipal. </t>
  </si>
  <si>
    <t>Catastrófico</t>
  </si>
  <si>
    <t>Pérdida de recursos económicos por un valor mayor a 500 SMMLV al año.</t>
  </si>
  <si>
    <t>Impacta la ejecución o continuidad de un macroproceso, varios procesos de la Entidad</t>
  </si>
  <si>
    <t xml:space="preserve">El riesgo afecta la imagen de la entidad a nivel nacional, con efecto publicitario sostenido a nivel país. </t>
  </si>
  <si>
    <t>Nivel</t>
  </si>
  <si>
    <t>Descriptor</t>
  </si>
  <si>
    <t>Consecuencias</t>
  </si>
  <si>
    <t>Respuesta afirmativa de una a cinco preguntas</t>
  </si>
  <si>
    <t>Genera medianas consecuencias para la entidad</t>
  </si>
  <si>
    <t>Respuesta afirmativa de seis a once preguntas</t>
  </si>
  <si>
    <t>Genera altas consecuencias para la entidad</t>
  </si>
  <si>
    <t>Respuesta afirmativa de doce a diecinueve preguntas</t>
  </si>
  <si>
    <t>Genera desastrosas consecuencias para la entidad</t>
  </si>
  <si>
    <t>ESTRATEGIAS PARA COMBATIR EL RIESGO</t>
  </si>
  <si>
    <t>Nivel de Exposición del Riesgo</t>
  </si>
  <si>
    <t>Opción de Tratamiento</t>
  </si>
  <si>
    <t>Detalle del Tratamiento</t>
  </si>
  <si>
    <t>ZONA DE RIESGO ALTO</t>
  </si>
  <si>
    <t>ZONA DE RIESGO MODERADO</t>
  </si>
  <si>
    <t>ZONA DE RIESGO BAJO</t>
  </si>
  <si>
    <t>IDENTIFICACIÓN DE RIESGOS</t>
  </si>
  <si>
    <t>LÍDER DEL PROCESO
Cargo</t>
  </si>
  <si>
    <t>LÍDER DEL PROCESO
Nombre</t>
  </si>
  <si>
    <t>SUBSISTEMA DE GESTIÓN DEL RIESGO VINCULADO</t>
  </si>
  <si>
    <t>PI</t>
  </si>
  <si>
    <t>Planeación Integral</t>
  </si>
  <si>
    <t>Coordinador(a) GIT Planeación</t>
  </si>
  <si>
    <t>Claudia Patricia Hernandez Díaz</t>
  </si>
  <si>
    <t>Evento_Externo</t>
  </si>
  <si>
    <t>RIESGO EXTREMO</t>
  </si>
  <si>
    <t>CPU</t>
  </si>
  <si>
    <t>Comunicación Pública</t>
  </si>
  <si>
    <t>Coordinador(a) GIT Logístico de Capacitación y Prensa</t>
  </si>
  <si>
    <t>Állison Cristina Marín Flórez</t>
  </si>
  <si>
    <t>Fraude interno (corrupción, soborno)</t>
  </si>
  <si>
    <t>Catástrofes por fenómenos naturales</t>
  </si>
  <si>
    <t>Suplantación de identidad</t>
  </si>
  <si>
    <t>RIESGO ALTO</t>
  </si>
  <si>
    <t>NOR</t>
  </si>
  <si>
    <t>Normalización y Culturización Contable</t>
  </si>
  <si>
    <t>Subcontador(a) General y de Investigación</t>
  </si>
  <si>
    <t>Rocío Pérez Sotelo</t>
  </si>
  <si>
    <t>Fraude Interno</t>
  </si>
  <si>
    <t>Hurto de activos físicos o digitales por personal interno</t>
  </si>
  <si>
    <t>Vandalismo o crimen organizado</t>
  </si>
  <si>
    <t>RIESGO MODERADO</t>
  </si>
  <si>
    <t>CEN</t>
  </si>
  <si>
    <t>Centralización de la Información</t>
  </si>
  <si>
    <t>Subcontador(a) de Centralización de la Información</t>
  </si>
  <si>
    <t>Juan Camilo Santamaría Herrera</t>
  </si>
  <si>
    <t>Errores en la grabación de información o autorizaciones</t>
  </si>
  <si>
    <t>Errores en el software</t>
  </si>
  <si>
    <t>Atentados o hechos de orden público</t>
  </si>
  <si>
    <t>RIESGO BAJO</t>
  </si>
  <si>
    <t>CON</t>
  </si>
  <si>
    <t>Consolidación de la Información</t>
  </si>
  <si>
    <t>Subcontador(a) de Consolidación de la Información</t>
  </si>
  <si>
    <t>Elizabeth Soler Castillo</t>
  </si>
  <si>
    <t>Falta de capacitación del personal que opera el proceso</t>
  </si>
  <si>
    <t>Cambios macroecnonómicos del país</t>
  </si>
  <si>
    <t>GTH</t>
  </si>
  <si>
    <t>Gestión Humana</t>
  </si>
  <si>
    <t>Coordinador(a) GIT de Talento Humano y Prestaciones Sociales</t>
  </si>
  <si>
    <t>Alexandra Quemba Gómez</t>
  </si>
  <si>
    <t xml:space="preserve"> </t>
  </si>
  <si>
    <t>GAD</t>
  </si>
  <si>
    <t xml:space="preserve">Gestión Administrativa </t>
  </si>
  <si>
    <t>Coordinador(a) GIT de Servicios Generales, Administrativos y Financieros</t>
  </si>
  <si>
    <t>Denis Eliana Hernández Niño</t>
  </si>
  <si>
    <t>GFI</t>
  </si>
  <si>
    <t>Gestión Recursos Financieros</t>
  </si>
  <si>
    <t>Catastrófico - 100%</t>
  </si>
  <si>
    <t>GTI</t>
  </si>
  <si>
    <t>Gestión TICS</t>
  </si>
  <si>
    <t>Anuar Edilson Vargas Calderón</t>
  </si>
  <si>
    <t>GJU</t>
  </si>
  <si>
    <t>Gestión Jurídica</t>
  </si>
  <si>
    <t>Coordinador(a) GIT de Jurídica</t>
  </si>
  <si>
    <t>César Augusto Rincón Vicentes</t>
  </si>
  <si>
    <t>CYE</t>
  </si>
  <si>
    <t>Control y Evaluación</t>
  </si>
  <si>
    <t>Coordinador(a) GIT de Control Interno</t>
  </si>
  <si>
    <t>Katherine Forero Mendez</t>
  </si>
  <si>
    <t>VALORACIÓN DE RIESGOS</t>
  </si>
  <si>
    <t>AFECTACIONES</t>
  </si>
  <si>
    <t>Probabilidad riesgos de seguridad</t>
  </si>
  <si>
    <t>Ubicación</t>
  </si>
  <si>
    <t>Valor</t>
  </si>
  <si>
    <t>Consecuencias Cualitativas</t>
  </si>
  <si>
    <t>Valor del impacto</t>
  </si>
  <si>
    <t>Insignificante - 20%</t>
  </si>
  <si>
    <t>LEVE 20%</t>
  </si>
  <si>
    <t>Menor - 40%</t>
  </si>
  <si>
    <t>MENOR 40%</t>
  </si>
  <si>
    <t>Moderado - 60%</t>
  </si>
  <si>
    <t>MODERADO 60%</t>
  </si>
  <si>
    <t>Mayor - 80%</t>
  </si>
  <si>
    <t>MAYOR 80%</t>
  </si>
  <si>
    <t>* Afectación muy grave de la integridad por interés  de los empleados y terceros.
* Afectación muy grave de la disponibilidad por interés de los empleados y terceros.
* Afectación muy grave de la confidencialidad por interés de los empleados y terceros.</t>
  </si>
  <si>
    <t>CATASTRÓFICO 100%</t>
  </si>
  <si>
    <t>BAJO</t>
  </si>
  <si>
    <t>MODERADO</t>
  </si>
  <si>
    <t>Leve</t>
  </si>
  <si>
    <t>ALTO</t>
  </si>
  <si>
    <t>EXTREMO</t>
  </si>
  <si>
    <t>CONTROLES</t>
  </si>
  <si>
    <t>APLICABILIDAD EN TERRITORIALES</t>
  </si>
  <si>
    <t>Diariamente</t>
  </si>
  <si>
    <t>NO</t>
  </si>
  <si>
    <t>Semanalmente</t>
  </si>
  <si>
    <t>Incompleta</t>
  </si>
  <si>
    <t>Quincenalmente</t>
  </si>
  <si>
    <t>No existe</t>
  </si>
  <si>
    <t>Trimestralmente</t>
  </si>
  <si>
    <t>Semestralmente</t>
  </si>
  <si>
    <t>Anualmente</t>
  </si>
  <si>
    <t>Reducir-Transferir riesgo</t>
  </si>
  <si>
    <t>Evitar riesgo</t>
  </si>
  <si>
    <t>Leve - 20%</t>
  </si>
  <si>
    <t xml:space="preserve">* Reporte de Usuarios Activos e Inactivos
* Captura de MFA activado.
* Matriz de roles y privilegios incluyendo servicio de TI y niveles de acceso para usuarios administradores </t>
  </si>
  <si>
    <t>* Formato MAN01-FOR31 Acuerdo de confidencialidad
* Socialización con proveedores y aceptación de politicas de seguridad de la CGN</t>
  </si>
  <si>
    <t>* Plan de continuidad del negocio para los servicios incluyendo el manejo de la recuperación de desastres
* Centro de datos ubicado en sitio alterno
* Pruebas realizadas a los planes de contingencia de los servicios críticos</t>
  </si>
  <si>
    <t>* Política de inteligencia de amenazas
* Política de Control de Virus o software malicioso 
* Evidencia de protección de antivirus
* Evidencia de concientización sobre protección de malware
* Evidencia de bloqueo de malware en firewall
* Reporte de amenazas de correo electrónido
* Reporte de amenazas de fotianalizer</t>
  </si>
  <si>
    <t>* Reporte de manejo de la custodia de medios
* Reporte de pruebas de restauración de cintas.
* Informe SOC / NOC
* Evidencia de configuración de puerto seguro en firewall y switches (politicas de acceso al protocolo de servicios HTTPS y otros)</t>
  </si>
  <si>
    <t>*Cierre de puertos.
*Actualización de software para mitigar riesgos de seguridad.
*Informe de pruebas de vulnerabilidad
* Política de Gestión de la Vulnerabilidad Técnica
* Política de Gestión de eventos e incidentes de Seguridad de la Información en GTI-POL01 Politicas de seguridad de la información y seguridad digital 
* Reporte de eventos o incidentes de seguridad en la herramienta de mesa de servicio
* Plan de comunicaciones y sensibilización de seguridad de la información y seguridad digital
* Evidencia de configuración de puerto seguro en firewall y switches (politicas de acceso al protocolo de servicios HTTPS y otros)
* Evidencia portal captivo de acceso a wifi cgn institucional
* Uso de VPN con certificados, autenticación y reglas de conexión</t>
  </si>
  <si>
    <t>* Política de Continuidad de Negocio
* Monitorear la continuidad de la operación y sus recursos
* Seguimiento a los acuerdos de nivel de servicio
* Redundancia en los servicios críticos de red y comunicaciones</t>
  </si>
  <si>
    <t>* Política de Continuidad de negocio en GTI-POL01 Politicas de seguridad de la información y seguridad digital y politica de copia de respaldo 
* Software de monitoreo.
* Eventos y alarmas de los componentes de infraestructura tecnológica
* Canal de atención de soporte de proveedor de servicios que afectan el canal de comunicación (reporte de disponibilidad y plataforma de monitoreo)</t>
  </si>
  <si>
    <t xml:space="preserve">* Evidencia que se deshabilitan en el switch los puertos que no están en uso
* Evidencia de autenticación a la Wifi a través del directorio activo para la red inalámbrica corporativa
* Evidencia de que la red de invitados  cuenta con seguridad (WPA2)
* Configuración de la red de la CGN y sus VLANS (incluir elementos con HA)
* Evidencia del SOC y NOC </t>
  </si>
  <si>
    <t xml:space="preserve">Política de Control de Acceso en el documento GTI-POL01 Politicas de seguridad de la información y seguridad digital </t>
  </si>
  <si>
    <t>* Politica de administracion de usuarios y/o contraseñas 7.5 Almacenamiento
* La evidencia de los usuarios de dominio se encuentran en el Directorio Activo.</t>
  </si>
  <si>
    <t xml:space="preserve">Perfiles y privilegios de administración asignados para ciertos administradores de las plataformas. </t>
  </si>
  <si>
    <t>* Política de Administración de Usuarios y Contraseñas en políticas de seguridad de la información y seguridad digital
* GTI02-POL01 - Política de Admon Usuarios y Contraseñas 
* GTI10-FOR 09 Gestión de cuentas de usuario
* GTI02-POL01 - Política de Admon Usuarios y Contraseñas 
* Configuración en el servidor de dominio para cambio de contraseñas cada 45 días
* Se realizan sensibilizaciones  temas de uso adecuado de contraseñas.
* Ver implementación de 2FA
* Revisión de Matriz de Roles y Perfiles del Sistema CHIP
* Depuración de usuarios en los distintos sistemas y servicios de TI de la CGN</t>
  </si>
  <si>
    <t xml:space="preserve">* Formato de GTI04-FOR02 - 
* Especificaciones técnicas donde se establece un ítem de requerimientos mínimos obligatorios de especificaciones de seguridad informática de producto y/o servicio
* Matriz de riesgos de procesos de contratación
</t>
  </si>
  <si>
    <t>* Definición de especificaciones de seguridad informatica de producto y/o servicio en el anexo de especificaciones técnicas
* Definir los riesgos de seguridad de la información en los procesos de contratación</t>
  </si>
  <si>
    <t>por uso indebido de los derechos por parte de los usuarios</t>
  </si>
  <si>
    <t xml:space="preserve">Indisponibilidad de los servicios de TI </t>
  </si>
  <si>
    <t xml:space="preserve">causada por la interrupción en la operación de sus componentes, </t>
  </si>
  <si>
    <t>debido a la ausencia de pruebas, debilidades en la plataforma tecnológica o factores ambientales</t>
  </si>
  <si>
    <t>* Evidencia del funcionamiento del Sistema de detección y prevención de incendios. 
* Evidencia de Mantenimientos de aire acondicionado, switches, SAN, servidores, etc.</t>
  </si>
  <si>
    <t>Deficiencias en la aplicación de los procesos de contratación de personal,</t>
  </si>
  <si>
    <t>derivadas del desconocimiento en materia contractual,</t>
  </si>
  <si>
    <t>debido a la implementación insuficiente de controles y procedimientos</t>
  </si>
  <si>
    <t>* Gestión de cuentas de usuario
* Política de Admon Usuarios y Contraseñas 
* Plan de sensibilización con temas de uso adecuado de contraseñas.
* Aplicación de doble factor de autenticación</t>
  </si>
  <si>
    <t xml:space="preserve">Ing. Anuar Vargas
Ing. Martha Zornosa G
Ing. Diana Murillo 
 </t>
  </si>
  <si>
    <t>Listado de funcionarios y contratistas retirados
Política GTI02-POL01 Política de administración de usuarios y/o contraseñas actualizada y formalizada</t>
  </si>
  <si>
    <r>
      <t>* Procedimiento de gestión de capacidad</t>
    </r>
    <r>
      <rPr>
        <b/>
        <sz val="12"/>
        <rFont val="Arial"/>
        <family val="2"/>
      </rPr>
      <t xml:space="preserve">
</t>
    </r>
    <r>
      <rPr>
        <sz val="12"/>
        <rFont val="Arial"/>
        <family val="2"/>
      </rPr>
      <t>* Documento estado actual plataforma tecnologica UAE Contaduría General de la Nación
* Monitoreo de la capacidad con la herramienta ZABBIX</t>
    </r>
  </si>
  <si>
    <t>NIVEL DE RIESGO INHERENTE
(ZONA)</t>
  </si>
  <si>
    <t>NIVEL DE RIESGO RESIDUAL
(ZONA)</t>
  </si>
  <si>
    <t>POLÍTICA DE ADMINISTRACIÓN DEL RIESGO</t>
  </si>
  <si>
    <t>PI02-FOR02</t>
  </si>
  <si>
    <t>1 de 1</t>
  </si>
  <si>
    <r>
      <rPr>
        <sz val="11"/>
        <color rgb="FF000000"/>
        <rFont val="Arial"/>
        <family val="2"/>
      </rPr>
      <t>Actualización matriz de riesgos de seguridad de la información y seguridad digital de acuerdo a la version 6 del DAFP, aprobada</t>
    </r>
    <r>
      <rPr>
        <sz val="11"/>
        <rFont val="Arial"/>
        <family val="2"/>
      </rPr>
      <t xml:space="preserve"> en el Comité CICCI del 21 de Agosto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</si>
</sst>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1"/>
      <color rgb="FF000000"/>
      <name val="Tahoma"/>
      <family val="2"/>
    </font>
    <font>
      <b/>
      <sz val="48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Times New Roman"/>
      <family val="1"/>
    </font>
    <font>
      <sz val="12"/>
      <color theme="1"/>
      <name val="Montserrat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sz val="12"/>
      <color rgb="FFEE0000"/>
      <name val="Arial"/>
      <family val="2"/>
    </font>
    <font>
      <sz val="11"/>
      <color theme="1"/>
      <name val="Verdana"/>
      <family val="2"/>
    </font>
    <font>
      <sz val="11"/>
      <color rgb="FF000000"/>
      <name val="Arial"/>
      <family val="2"/>
    </font>
    <font>
      <b/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3441D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FD60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2E2C7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60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32" fillId="0" borderId="0"/>
    <xf numFmtId="0" fontId="5" fillId="0" borderId="0"/>
  </cellStyleXfs>
  <cellXfs count="37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9" fontId="4" fillId="0" borderId="0" xfId="0" applyNumberFormat="1" applyFont="1"/>
    <xf numFmtId="9" fontId="4" fillId="0" borderId="3" xfId="1" applyFont="1" applyBorder="1"/>
    <xf numFmtId="9" fontId="4" fillId="0" borderId="5" xfId="1" applyFont="1" applyBorder="1"/>
    <xf numFmtId="9" fontId="4" fillId="0" borderId="8" xfId="1" applyFont="1" applyBorder="1"/>
    <xf numFmtId="0" fontId="7" fillId="7" borderId="15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0" fillId="8" borderId="18" xfId="0" applyFont="1" applyFill="1" applyBorder="1" applyAlignment="1">
      <alignment horizontal="center" vertical="center" wrapText="1"/>
    </xf>
    <xf numFmtId="0" fontId="10" fillId="13" borderId="18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center"/>
    </xf>
    <xf numFmtId="9" fontId="4" fillId="0" borderId="0" xfId="1" applyFont="1" applyBorder="1"/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14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9" fontId="10" fillId="5" borderId="8" xfId="0" applyNumberFormat="1" applyFont="1" applyFill="1" applyBorder="1" applyAlignment="1">
      <alignment horizontal="center" vertical="center" wrapText="1"/>
    </xf>
    <xf numFmtId="9" fontId="10" fillId="9" borderId="8" xfId="0" applyNumberFormat="1" applyFont="1" applyFill="1" applyBorder="1" applyAlignment="1">
      <alignment horizontal="center" vertical="center" wrapText="1"/>
    </xf>
    <xf numFmtId="9" fontId="10" fillId="7" borderId="8" xfId="0" applyNumberFormat="1" applyFont="1" applyFill="1" applyBorder="1" applyAlignment="1">
      <alignment horizontal="center" vertical="center" wrapText="1"/>
    </xf>
    <xf numFmtId="9" fontId="10" fillId="13" borderId="8" xfId="0" applyNumberFormat="1" applyFont="1" applyFill="1" applyBorder="1" applyAlignment="1">
      <alignment horizontal="center" vertical="center" wrapText="1"/>
    </xf>
    <xf numFmtId="9" fontId="10" fillId="8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8" borderId="12" xfId="0" applyFont="1" applyFill="1" applyBorder="1" applyAlignment="1">
      <alignment horizontal="center" vertical="center" wrapText="1"/>
    </xf>
    <xf numFmtId="9" fontId="18" fillId="8" borderId="12" xfId="0" applyNumberFormat="1" applyFont="1" applyFill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9" fontId="18" fillId="13" borderId="12" xfId="0" applyNumberFormat="1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9" fontId="18" fillId="7" borderId="12" xfId="0" applyNumberFormat="1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9" fontId="18" fillId="9" borderId="12" xfId="0" applyNumberFormat="1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9" fontId="18" fillId="5" borderId="12" xfId="0" applyNumberFormat="1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/>
    </xf>
    <xf numFmtId="9" fontId="4" fillId="0" borderId="12" xfId="1" applyFont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 wrapText="1"/>
    </xf>
    <xf numFmtId="0" fontId="21" fillId="13" borderId="18" xfId="0" applyFont="1" applyFill="1" applyBorder="1" applyAlignment="1">
      <alignment horizontal="center" vertical="center" wrapText="1"/>
    </xf>
    <xf numFmtId="0" fontId="21" fillId="7" borderId="18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9" fontId="6" fillId="0" borderId="18" xfId="0" applyNumberFormat="1" applyFont="1" applyBorder="1" applyAlignment="1">
      <alignment horizontal="center" vertical="center" wrapText="1"/>
    </xf>
    <xf numFmtId="0" fontId="0" fillId="0" borderId="15" xfId="0" applyBorder="1"/>
    <xf numFmtId="0" fontId="6" fillId="0" borderId="15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center" vertical="center" wrapText="1"/>
    </xf>
    <xf numFmtId="0" fontId="21" fillId="8" borderId="1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9" fontId="4" fillId="0" borderId="26" xfId="0" applyNumberFormat="1" applyFont="1" applyBorder="1"/>
    <xf numFmtId="0" fontId="4" fillId="0" borderId="27" xfId="0" applyFont="1" applyBorder="1" applyAlignment="1">
      <alignment horizontal="center"/>
    </xf>
    <xf numFmtId="9" fontId="4" fillId="0" borderId="29" xfId="0" applyNumberFormat="1" applyFont="1" applyBorder="1"/>
    <xf numFmtId="0" fontId="4" fillId="0" borderId="38" xfId="0" applyFont="1" applyBorder="1" applyAlignment="1">
      <alignment horizontal="center"/>
    </xf>
    <xf numFmtId="9" fontId="4" fillId="0" borderId="39" xfId="0" applyNumberFormat="1" applyFont="1" applyBorder="1"/>
    <xf numFmtId="0" fontId="0" fillId="6" borderId="12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2" fillId="20" borderId="0" xfId="0" applyFont="1" applyFill="1"/>
    <xf numFmtId="0" fontId="23" fillId="0" borderId="0" xfId="0" applyFont="1" applyAlignment="1">
      <alignment horizontal="justify" vertical="center" wrapText="1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6" fillId="0" borderId="17" xfId="0" applyFont="1" applyBorder="1" applyAlignment="1">
      <alignment horizontal="justify" vertical="center" wrapText="1"/>
    </xf>
    <xf numFmtId="0" fontId="21" fillId="12" borderId="1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0" fillId="16" borderId="0" xfId="0" applyFill="1"/>
    <xf numFmtId="0" fontId="4" fillId="16" borderId="0" xfId="0" applyFont="1" applyFill="1" applyAlignment="1">
      <alignment horizontal="left"/>
    </xf>
    <xf numFmtId="0" fontId="4" fillId="0" borderId="0" xfId="0" applyFont="1" applyProtection="1">
      <protection locked="0"/>
    </xf>
    <xf numFmtId="0" fontId="11" fillId="0" borderId="0" xfId="2" applyFont="1" applyAlignment="1" applyProtection="1">
      <alignment vertical="center" wrapText="1"/>
      <protection locked="0"/>
    </xf>
    <xf numFmtId="2" fontId="4" fillId="16" borderId="2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13" borderId="12" xfId="0" applyFont="1" applyFill="1" applyBorder="1" applyAlignment="1">
      <alignment horizontal="center" vertical="center" wrapText="1"/>
    </xf>
    <xf numFmtId="0" fontId="30" fillId="7" borderId="12" xfId="0" applyFont="1" applyFill="1" applyBorder="1" applyAlignment="1">
      <alignment horizontal="center" vertical="center" wrapText="1"/>
    </xf>
    <xf numFmtId="0" fontId="30" fillId="9" borderId="12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justify" vertical="center" wrapText="1"/>
    </xf>
    <xf numFmtId="0" fontId="29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 wrapText="1"/>
    </xf>
    <xf numFmtId="0" fontId="26" fillId="13" borderId="12" xfId="0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left"/>
    </xf>
    <xf numFmtId="164" fontId="4" fillId="0" borderId="0" xfId="1" applyNumberFormat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top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>
      <alignment horizontal="center" vertical="center" wrapText="1"/>
    </xf>
    <xf numFmtId="0" fontId="33" fillId="0" borderId="0" xfId="2" applyFont="1" applyAlignment="1" applyProtection="1">
      <alignment horizontal="center"/>
      <protection locked="0"/>
    </xf>
    <xf numFmtId="0" fontId="34" fillId="14" borderId="20" xfId="0" applyFont="1" applyFill="1" applyBorder="1" applyAlignment="1" applyProtection="1">
      <alignment horizontal="center" vertical="center" wrapText="1"/>
      <protection locked="0"/>
    </xf>
    <xf numFmtId="0" fontId="34" fillId="14" borderId="52" xfId="0" applyFont="1" applyFill="1" applyBorder="1" applyAlignment="1" applyProtection="1">
      <alignment horizontal="center" vertical="center" wrapText="1"/>
      <protection locked="0"/>
    </xf>
    <xf numFmtId="0" fontId="34" fillId="14" borderId="14" xfId="0" applyFont="1" applyFill="1" applyBorder="1" applyAlignment="1" applyProtection="1">
      <alignment horizontal="center" vertical="center" wrapText="1"/>
      <protection locked="0"/>
    </xf>
    <xf numFmtId="0" fontId="34" fillId="14" borderId="30" xfId="0" applyFont="1" applyFill="1" applyBorder="1" applyAlignment="1" applyProtection="1">
      <alignment horizontal="center" vertical="center" wrapText="1"/>
      <protection locked="0"/>
    </xf>
    <xf numFmtId="0" fontId="34" fillId="11" borderId="17" xfId="0" applyFont="1" applyFill="1" applyBorder="1" applyAlignment="1" applyProtection="1">
      <alignment horizontal="center" vertical="center"/>
      <protection locked="0"/>
    </xf>
    <xf numFmtId="0" fontId="34" fillId="11" borderId="17" xfId="0" applyFont="1" applyFill="1" applyBorder="1" applyAlignment="1" applyProtection="1">
      <alignment horizontal="center" vertical="center" wrapText="1"/>
      <protection locked="0"/>
    </xf>
    <xf numFmtId="0" fontId="34" fillId="3" borderId="14" xfId="0" applyFont="1" applyFill="1" applyBorder="1" applyAlignment="1">
      <alignment horizontal="center" vertical="center" wrapText="1"/>
    </xf>
    <xf numFmtId="0" fontId="34" fillId="4" borderId="32" xfId="0" applyFont="1" applyFill="1" applyBorder="1" applyAlignment="1" applyProtection="1">
      <alignment horizontal="center" vertical="center" wrapText="1"/>
      <protection locked="0"/>
    </xf>
    <xf numFmtId="0" fontId="34" fillId="14" borderId="32" xfId="0" applyFont="1" applyFill="1" applyBorder="1" applyAlignment="1" applyProtection="1">
      <alignment horizontal="center" vertical="center" wrapText="1"/>
      <protection locked="0"/>
    </xf>
    <xf numFmtId="0" fontId="29" fillId="7" borderId="14" xfId="0" applyFont="1" applyFill="1" applyBorder="1" applyAlignment="1" applyProtection="1">
      <alignment horizontal="center" vertical="center" wrapText="1"/>
      <protection locked="0"/>
    </xf>
    <xf numFmtId="0" fontId="29" fillId="7" borderId="30" xfId="0" applyFont="1" applyFill="1" applyBorder="1" applyAlignment="1" applyProtection="1">
      <alignment horizontal="center" vertical="center" wrapText="1"/>
      <protection locked="0"/>
    </xf>
    <xf numFmtId="0" fontId="34" fillId="4" borderId="42" xfId="0" applyFont="1" applyFill="1" applyBorder="1" applyAlignment="1" applyProtection="1">
      <alignment horizontal="center" vertical="center" wrapText="1"/>
      <protection locked="0"/>
    </xf>
    <xf numFmtId="0" fontId="34" fillId="10" borderId="41" xfId="0" applyFont="1" applyFill="1" applyBorder="1" applyAlignment="1" applyProtection="1">
      <alignment horizontal="center" vertical="center" wrapText="1"/>
      <protection locked="0"/>
    </xf>
    <xf numFmtId="0" fontId="34" fillId="10" borderId="32" xfId="0" applyFont="1" applyFill="1" applyBorder="1" applyAlignment="1" applyProtection="1">
      <alignment horizontal="center" vertical="center" wrapText="1"/>
      <protection locked="0"/>
    </xf>
    <xf numFmtId="0" fontId="34" fillId="10" borderId="42" xfId="0" applyFont="1" applyFill="1" applyBorder="1" applyAlignment="1" applyProtection="1">
      <alignment horizontal="center" vertical="center" wrapText="1"/>
      <protection locked="0"/>
    </xf>
    <xf numFmtId="0" fontId="34" fillId="11" borderId="50" xfId="0" applyFont="1" applyFill="1" applyBorder="1" applyAlignment="1" applyProtection="1">
      <alignment horizontal="center" vertical="center"/>
      <protection locked="0"/>
    </xf>
    <xf numFmtId="0" fontId="34" fillId="11" borderId="50" xfId="0" applyFont="1" applyFill="1" applyBorder="1" applyAlignment="1" applyProtection="1">
      <alignment horizontal="center" vertical="center" wrapText="1"/>
      <protection locked="0"/>
    </xf>
    <xf numFmtId="0" fontId="34" fillId="3" borderId="31" xfId="0" applyFont="1" applyFill="1" applyBorder="1" applyAlignment="1" applyProtection="1">
      <alignment horizontal="center" vertical="center" wrapText="1"/>
      <protection locked="0"/>
    </xf>
    <xf numFmtId="0" fontId="34" fillId="3" borderId="14" xfId="0" applyFont="1" applyFill="1" applyBorder="1" applyAlignment="1" applyProtection="1">
      <alignment horizontal="center" vertical="center" wrapText="1"/>
      <protection locked="0"/>
    </xf>
    <xf numFmtId="0" fontId="34" fillId="4" borderId="14" xfId="0" applyFont="1" applyFill="1" applyBorder="1" applyAlignment="1" applyProtection="1">
      <alignment horizontal="center" vertical="center" wrapText="1"/>
      <protection locked="0"/>
    </xf>
    <xf numFmtId="0" fontId="34" fillId="4" borderId="30" xfId="0" applyFont="1" applyFill="1" applyBorder="1" applyAlignment="1" applyProtection="1">
      <alignment horizontal="center" vertical="center" wrapText="1"/>
      <protection locked="0"/>
    </xf>
    <xf numFmtId="0" fontId="34" fillId="4" borderId="31" xfId="0" applyFont="1" applyFill="1" applyBorder="1" applyAlignment="1" applyProtection="1">
      <alignment horizontal="center" vertical="center" wrapText="1"/>
      <protection locked="0"/>
    </xf>
    <xf numFmtId="0" fontId="12" fillId="14" borderId="14" xfId="0" applyFont="1" applyFill="1" applyBorder="1" applyAlignment="1" applyProtection="1">
      <alignment horizontal="center" vertical="center" wrapText="1"/>
      <protection locked="0"/>
    </xf>
    <xf numFmtId="0" fontId="34" fillId="7" borderId="14" xfId="0" applyFont="1" applyFill="1" applyBorder="1" applyAlignment="1" applyProtection="1">
      <alignment horizontal="center" vertical="center" wrapText="1"/>
      <protection locked="0"/>
    </xf>
    <xf numFmtId="0" fontId="34" fillId="7" borderId="30" xfId="0" applyFont="1" applyFill="1" applyBorder="1" applyAlignment="1" applyProtection="1">
      <alignment horizontal="center" vertical="center" wrapText="1"/>
      <protection locked="0"/>
    </xf>
    <xf numFmtId="0" fontId="34" fillId="4" borderId="4" xfId="0" applyFont="1" applyFill="1" applyBorder="1" applyAlignment="1" applyProtection="1">
      <alignment horizontal="center" vertical="center" textRotation="90" wrapText="1"/>
      <protection locked="0"/>
    </xf>
    <xf numFmtId="0" fontId="34" fillId="4" borderId="31" xfId="0" applyFont="1" applyFill="1" applyBorder="1" applyAlignment="1" applyProtection="1">
      <alignment horizontal="center" vertical="center" textRotation="90" wrapText="1"/>
      <protection locked="0"/>
    </xf>
    <xf numFmtId="0" fontId="34" fillId="4" borderId="30" xfId="0" applyFont="1" applyFill="1" applyBorder="1" applyAlignment="1" applyProtection="1">
      <alignment horizontal="center" vertical="center" textRotation="90" wrapText="1"/>
      <protection locked="0"/>
    </xf>
    <xf numFmtId="0" fontId="34" fillId="4" borderId="51" xfId="0" applyFont="1" applyFill="1" applyBorder="1" applyAlignment="1" applyProtection="1">
      <alignment horizontal="center" vertical="center" wrapText="1"/>
      <protection locked="0"/>
    </xf>
    <xf numFmtId="0" fontId="34" fillId="10" borderId="45" xfId="0" applyFont="1" applyFill="1" applyBorder="1" applyAlignment="1" applyProtection="1">
      <alignment horizontal="center" vertical="center" wrapText="1"/>
      <protection locked="0"/>
    </xf>
    <xf numFmtId="0" fontId="34" fillId="10" borderId="14" xfId="0" applyFont="1" applyFill="1" applyBorder="1" applyAlignment="1" applyProtection="1">
      <alignment horizontal="center" vertical="center" wrapText="1"/>
      <protection locked="0"/>
    </xf>
    <xf numFmtId="0" fontId="34" fillId="10" borderId="51" xfId="0" applyFont="1" applyFill="1" applyBorder="1" applyAlignment="1" applyProtection="1">
      <alignment horizontal="center" vertical="center" wrapText="1"/>
      <protection locked="0"/>
    </xf>
    <xf numFmtId="0" fontId="13" fillId="0" borderId="0" xfId="2" applyFont="1" applyProtection="1">
      <protection locked="0"/>
    </xf>
    <xf numFmtId="0" fontId="13" fillId="0" borderId="0" xfId="2" applyFont="1" applyAlignment="1" applyProtection="1">
      <alignment horizontal="center"/>
      <protection locked="0"/>
    </xf>
    <xf numFmtId="0" fontId="29" fillId="0" borderId="0" xfId="0" applyFont="1" applyAlignment="1" applyProtection="1">
      <alignment vertical="center" wrapText="1"/>
      <protection locked="0"/>
    </xf>
    <xf numFmtId="0" fontId="13" fillId="0" borderId="0" xfId="2" applyFont="1" applyAlignment="1" applyProtection="1">
      <alignment horizontal="left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vertical="top"/>
      <protection locked="0"/>
    </xf>
    <xf numFmtId="0" fontId="29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34" fillId="4" borderId="2" xfId="0" applyFont="1" applyFill="1" applyBorder="1" applyAlignment="1" applyProtection="1">
      <alignment horizontal="center" vertical="center" wrapText="1"/>
      <protection locked="0"/>
    </xf>
    <xf numFmtId="0" fontId="34" fillId="11" borderId="0" xfId="0" applyFont="1" applyFill="1" applyAlignment="1" applyProtection="1">
      <alignment horizontal="center" vertical="center" wrapText="1"/>
      <protection locked="0"/>
    </xf>
    <xf numFmtId="0" fontId="34" fillId="4" borderId="0" xfId="0" applyFont="1" applyFill="1" applyAlignment="1" applyProtection="1">
      <alignment horizontal="center" vertical="center" wrapText="1"/>
      <protection locked="0"/>
    </xf>
    <xf numFmtId="0" fontId="34" fillId="14" borderId="14" xfId="0" applyFont="1" applyFill="1" applyBorder="1" applyAlignment="1">
      <alignment horizontal="center" vertical="center" wrapText="1"/>
    </xf>
    <xf numFmtId="0" fontId="34" fillId="14" borderId="14" xfId="0" applyFont="1" applyFill="1" applyBorder="1" applyAlignment="1" applyProtection="1">
      <alignment horizontal="left" vertical="center" wrapText="1"/>
      <protection locked="0"/>
    </xf>
    <xf numFmtId="0" fontId="12" fillId="14" borderId="14" xfId="0" applyFont="1" applyFill="1" applyBorder="1" applyAlignment="1" applyProtection="1">
      <alignment vertical="top" wrapText="1"/>
      <protection locked="0"/>
    </xf>
    <xf numFmtId="0" fontId="13" fillId="2" borderId="12" xfId="0" applyFont="1" applyFill="1" applyBorder="1" applyAlignment="1">
      <alignment vertical="top" wrapText="1"/>
    </xf>
    <xf numFmtId="0" fontId="13" fillId="0" borderId="12" xfId="0" applyFont="1" applyBorder="1" applyAlignment="1" applyProtection="1">
      <alignment vertical="top" wrapText="1"/>
      <protection locked="0"/>
    </xf>
    <xf numFmtId="2" fontId="8" fillId="16" borderId="12" xfId="0" applyNumberFormat="1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3" fillId="0" borderId="12" xfId="0" applyFont="1" applyBorder="1" applyAlignment="1">
      <alignment vertical="top" wrapText="1"/>
    </xf>
    <xf numFmtId="0" fontId="13" fillId="0" borderId="49" xfId="0" applyFont="1" applyBorder="1" applyAlignment="1">
      <alignment vertical="top" wrapText="1"/>
    </xf>
    <xf numFmtId="0" fontId="13" fillId="2" borderId="53" xfId="0" applyFont="1" applyFill="1" applyBorder="1" applyAlignment="1">
      <alignment vertical="top" wrapText="1"/>
    </xf>
    <xf numFmtId="0" fontId="13" fillId="2" borderId="56" xfId="0" applyFont="1" applyFill="1" applyBorder="1" applyAlignment="1">
      <alignment vertical="top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12" fillId="2" borderId="12" xfId="4" applyFont="1" applyFill="1" applyBorder="1" applyAlignment="1">
      <alignment horizontal="center" vertical="center"/>
    </xf>
    <xf numFmtId="14" fontId="36" fillId="0" borderId="12" xfId="0" applyNumberFormat="1" applyFont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36" fillId="0" borderId="12" xfId="0" applyFont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15" fillId="18" borderId="9" xfId="2" applyFont="1" applyFill="1" applyBorder="1" applyAlignment="1" applyProtection="1">
      <alignment horizontal="center" vertical="center" wrapText="1"/>
      <protection locked="0"/>
    </xf>
    <xf numFmtId="0" fontId="15" fillId="18" borderId="10" xfId="2" applyFont="1" applyFill="1" applyBorder="1" applyAlignment="1" applyProtection="1">
      <alignment horizontal="center" vertical="center" wrapText="1"/>
      <protection locked="0"/>
    </xf>
    <xf numFmtId="0" fontId="15" fillId="18" borderId="11" xfId="2" applyFont="1" applyFill="1" applyBorder="1" applyAlignment="1" applyProtection="1">
      <alignment horizontal="center" vertical="center" wrapText="1"/>
      <protection locked="0"/>
    </xf>
    <xf numFmtId="0" fontId="34" fillId="11" borderId="6" xfId="0" applyFont="1" applyFill="1" applyBorder="1" applyAlignment="1" applyProtection="1">
      <alignment horizontal="center" vertical="center" wrapText="1"/>
      <protection locked="0"/>
    </xf>
    <xf numFmtId="0" fontId="34" fillId="11" borderId="7" xfId="0" applyFont="1" applyFill="1" applyBorder="1" applyAlignment="1" applyProtection="1">
      <alignment horizontal="center" vertical="center" wrapText="1"/>
      <protection locked="0"/>
    </xf>
    <xf numFmtId="0" fontId="34" fillId="3" borderId="1" xfId="0" applyFont="1" applyFill="1" applyBorder="1" applyAlignment="1" applyProtection="1">
      <alignment horizontal="center" vertical="center" wrapText="1"/>
      <protection locked="0"/>
    </xf>
    <xf numFmtId="0" fontId="34" fillId="3" borderId="34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4" fillId="4" borderId="9" xfId="0" applyFont="1" applyFill="1" applyBorder="1" applyAlignment="1" applyProtection="1">
      <alignment horizontal="center" vertical="center" wrapText="1"/>
      <protection locked="0"/>
    </xf>
    <xf numFmtId="0" fontId="34" fillId="4" borderId="10" xfId="0" applyFont="1" applyFill="1" applyBorder="1" applyAlignment="1" applyProtection="1">
      <alignment horizontal="center" vertical="center" wrapText="1"/>
      <protection locked="0"/>
    </xf>
    <xf numFmtId="0" fontId="34" fillId="4" borderId="11" xfId="0" applyFont="1" applyFill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34" fillId="4" borderId="1" xfId="0" applyFont="1" applyFill="1" applyBorder="1" applyAlignment="1" applyProtection="1">
      <alignment horizontal="center" vertical="center" wrapText="1"/>
      <protection locked="0"/>
    </xf>
    <xf numFmtId="0" fontId="34" fillId="4" borderId="2" xfId="0" applyFont="1" applyFill="1" applyBorder="1" applyAlignment="1" applyProtection="1">
      <alignment horizontal="center" vertical="center" wrapText="1"/>
      <protection locked="0"/>
    </xf>
    <xf numFmtId="0" fontId="34" fillId="4" borderId="3" xfId="0" applyFont="1" applyFill="1" applyBorder="1" applyAlignment="1" applyProtection="1">
      <alignment horizontal="center" vertical="center" wrapText="1"/>
      <protection locked="0"/>
    </xf>
    <xf numFmtId="0" fontId="34" fillId="4" borderId="4" xfId="0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 applyProtection="1">
      <alignment horizontal="center" vertical="center" wrapText="1"/>
      <protection locked="0"/>
    </xf>
    <xf numFmtId="0" fontId="34" fillId="4" borderId="5" xfId="0" applyFont="1" applyFill="1" applyBorder="1" applyAlignment="1" applyProtection="1">
      <alignment horizontal="center" vertical="center" wrapText="1"/>
      <protection locked="0"/>
    </xf>
    <xf numFmtId="0" fontId="34" fillId="10" borderId="1" xfId="0" applyFont="1" applyFill="1" applyBorder="1" applyAlignment="1" applyProtection="1">
      <alignment horizontal="center" vertical="center" wrapText="1"/>
      <protection locked="0"/>
    </xf>
    <xf numFmtId="0" fontId="34" fillId="10" borderId="2" xfId="0" applyFont="1" applyFill="1" applyBorder="1" applyAlignment="1" applyProtection="1">
      <alignment horizontal="center" vertical="center" wrapText="1"/>
      <protection locked="0"/>
    </xf>
    <xf numFmtId="0" fontId="34" fillId="10" borderId="4" xfId="0" applyFont="1" applyFill="1" applyBorder="1" applyAlignment="1" applyProtection="1">
      <alignment horizontal="center" vertical="center" wrapText="1"/>
      <protection locked="0"/>
    </xf>
    <xf numFmtId="0" fontId="34" fillId="10" borderId="0" xfId="0" applyFont="1" applyFill="1" applyAlignment="1" applyProtection="1">
      <alignment horizontal="center" vertical="center" wrapText="1"/>
      <protection locked="0"/>
    </xf>
    <xf numFmtId="0" fontId="34" fillId="3" borderId="10" xfId="0" applyFont="1" applyFill="1" applyBorder="1" applyAlignment="1" applyProtection="1">
      <alignment horizontal="center" vertical="center" wrapText="1"/>
      <protection locked="0"/>
    </xf>
    <xf numFmtId="0" fontId="34" fillId="4" borderId="33" xfId="0" applyFont="1" applyFill="1" applyBorder="1" applyAlignment="1" applyProtection="1">
      <alignment horizontal="center" vertical="center" wrapText="1"/>
      <protection locked="0"/>
    </xf>
    <xf numFmtId="0" fontId="34" fillId="4" borderId="34" xfId="0" applyFont="1" applyFill="1" applyBorder="1" applyAlignment="1" applyProtection="1">
      <alignment horizontal="center" vertical="center" wrapText="1"/>
      <protection locked="0"/>
    </xf>
    <xf numFmtId="0" fontId="34" fillId="4" borderId="32" xfId="0" applyFont="1" applyFill="1" applyBorder="1" applyAlignment="1" applyProtection="1">
      <alignment horizontal="center" vertical="center" wrapText="1"/>
      <protection locked="0"/>
    </xf>
    <xf numFmtId="0" fontId="34" fillId="14" borderId="2" xfId="0" applyFont="1" applyFill="1" applyBorder="1" applyAlignment="1" applyProtection="1">
      <alignment horizontal="center" vertical="center" wrapText="1"/>
      <protection locked="0"/>
    </xf>
    <xf numFmtId="0" fontId="34" fillId="14" borderId="34" xfId="0" applyFont="1" applyFill="1" applyBorder="1" applyAlignment="1" applyProtection="1">
      <alignment horizontal="center" vertical="center" wrapText="1"/>
      <protection locked="0"/>
    </xf>
    <xf numFmtId="0" fontId="34" fillId="14" borderId="7" xfId="0" applyFont="1" applyFill="1" applyBorder="1" applyAlignment="1" applyProtection="1">
      <alignment horizontal="center" vertical="center" wrapText="1"/>
      <protection locked="0"/>
    </xf>
    <xf numFmtId="0" fontId="34" fillId="14" borderId="40" xfId="0" applyFont="1" applyFill="1" applyBorder="1" applyAlignment="1" applyProtection="1">
      <alignment horizontal="center" vertical="center" wrapText="1"/>
      <protection locked="0"/>
    </xf>
    <xf numFmtId="0" fontId="13" fillId="21" borderId="12" xfId="0" applyFont="1" applyFill="1" applyBorder="1" applyAlignment="1" applyProtection="1">
      <alignment horizontal="center" vertical="center" wrapText="1"/>
      <protection locked="0"/>
    </xf>
    <xf numFmtId="1" fontId="13" fillId="0" borderId="12" xfId="0" applyNumberFormat="1" applyFont="1" applyBorder="1" applyAlignment="1" applyProtection="1">
      <alignment horizontal="center" vertical="center" wrapText="1"/>
      <protection locked="0"/>
    </xf>
    <xf numFmtId="1" fontId="12" fillId="17" borderId="12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22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1" borderId="12" xfId="0" applyFont="1" applyFill="1" applyBorder="1" applyAlignment="1" applyProtection="1">
      <alignment horizontal="center" vertical="center" wrapText="1"/>
      <protection locked="0"/>
    </xf>
    <xf numFmtId="0" fontId="13" fillId="0" borderId="49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2" fillId="17" borderId="12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 wrapText="1"/>
    </xf>
    <xf numFmtId="14" fontId="13" fillId="0" borderId="12" xfId="0" applyNumberFormat="1" applyFont="1" applyBorder="1" applyAlignment="1" applyProtection="1">
      <alignment horizontal="center" vertical="center" wrapText="1"/>
      <protection locked="0"/>
    </xf>
    <xf numFmtId="0" fontId="12" fillId="2" borderId="43" xfId="0" applyFont="1" applyFill="1" applyBorder="1" applyAlignment="1" applyProtection="1">
      <alignment horizontal="center" vertical="center" wrapText="1"/>
      <protection locked="0"/>
    </xf>
    <xf numFmtId="0" fontId="12" fillId="2" borderId="53" xfId="0" applyFont="1" applyFill="1" applyBorder="1" applyAlignment="1" applyProtection="1">
      <alignment horizontal="center" vertical="center" wrapText="1"/>
      <protection locked="0"/>
    </xf>
    <xf numFmtId="0" fontId="13" fillId="23" borderId="63" xfId="0" applyFont="1" applyFill="1" applyBorder="1" applyAlignment="1">
      <alignment horizontal="center" vertical="center" wrapText="1"/>
    </xf>
    <xf numFmtId="0" fontId="13" fillId="23" borderId="55" xfId="0" applyFont="1" applyFill="1" applyBorder="1" applyAlignment="1">
      <alignment horizontal="center" vertical="center" wrapText="1"/>
    </xf>
    <xf numFmtId="0" fontId="13" fillId="23" borderId="56" xfId="0" applyFont="1" applyFill="1" applyBorder="1" applyAlignment="1">
      <alignment horizontal="center" vertical="center" wrapText="1"/>
    </xf>
    <xf numFmtId="0" fontId="12" fillId="22" borderId="44" xfId="0" applyFont="1" applyFill="1" applyBorder="1" applyAlignment="1">
      <alignment horizontal="center" vertical="center" wrapText="1"/>
    </xf>
    <xf numFmtId="0" fontId="13" fillId="23" borderId="54" xfId="0" applyFont="1" applyFill="1" applyBorder="1" applyAlignment="1">
      <alignment horizontal="center" vertical="center" wrapText="1"/>
    </xf>
    <xf numFmtId="0" fontId="13" fillId="0" borderId="49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3" fillId="0" borderId="4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center" wrapText="1"/>
    </xf>
    <xf numFmtId="0" fontId="12" fillId="2" borderId="57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3" fillId="2" borderId="55" xfId="0" applyFont="1" applyFill="1" applyBorder="1" applyAlignment="1">
      <alignment horizontal="left" vertical="top"/>
    </xf>
    <xf numFmtId="0" fontId="13" fillId="2" borderId="56" xfId="0" applyFont="1" applyFill="1" applyBorder="1" applyAlignment="1">
      <alignment horizontal="left" vertical="top"/>
    </xf>
    <xf numFmtId="0" fontId="13" fillId="23" borderId="12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23" borderId="58" xfId="0" applyFont="1" applyFill="1" applyBorder="1" applyAlignment="1">
      <alignment horizontal="center" vertical="center" wrapText="1"/>
    </xf>
    <xf numFmtId="0" fontId="13" fillId="23" borderId="59" xfId="0" applyFont="1" applyFill="1" applyBorder="1" applyAlignment="1">
      <alignment horizontal="center" vertical="center" wrapText="1"/>
    </xf>
    <xf numFmtId="0" fontId="13" fillId="23" borderId="61" xfId="0" applyFont="1" applyFill="1" applyBorder="1" applyAlignment="1">
      <alignment horizontal="center" vertical="center" wrapText="1"/>
    </xf>
    <xf numFmtId="0" fontId="13" fillId="0" borderId="49" xfId="0" applyFont="1" applyBorder="1" applyAlignment="1" applyProtection="1">
      <alignment vertical="top" wrapText="1"/>
      <protection locked="0"/>
    </xf>
    <xf numFmtId="0" fontId="13" fillId="0" borderId="14" xfId="0" applyFont="1" applyBorder="1" applyAlignment="1" applyProtection="1">
      <alignment vertical="top" wrapText="1"/>
      <protection locked="0"/>
    </xf>
    <xf numFmtId="0" fontId="13" fillId="0" borderId="13" xfId="0" applyFont="1" applyBorder="1" applyAlignment="1" applyProtection="1">
      <alignment vertical="top" wrapText="1"/>
      <protection locked="0"/>
    </xf>
    <xf numFmtId="0" fontId="12" fillId="2" borderId="62" xfId="0" applyFont="1" applyFill="1" applyBorder="1" applyAlignment="1" applyProtection="1">
      <alignment horizontal="center" vertical="center" wrapText="1"/>
      <protection locked="0"/>
    </xf>
    <xf numFmtId="0" fontId="12" fillId="2" borderId="64" xfId="0" applyFont="1" applyFill="1" applyBorder="1" applyAlignment="1" applyProtection="1">
      <alignment horizontal="center" vertical="center" wrapText="1"/>
      <protection locked="0"/>
    </xf>
    <xf numFmtId="0" fontId="12" fillId="2" borderId="65" xfId="0" applyFont="1" applyFill="1" applyBorder="1" applyAlignment="1" applyProtection="1">
      <alignment horizontal="center" vertical="center" wrapText="1"/>
      <protection locked="0"/>
    </xf>
    <xf numFmtId="0" fontId="13" fillId="0" borderId="62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2" borderId="63" xfId="0" applyFont="1" applyFill="1" applyBorder="1" applyAlignment="1">
      <alignment vertical="top" wrapText="1"/>
    </xf>
    <xf numFmtId="0" fontId="13" fillId="2" borderId="55" xfId="0" applyFont="1" applyFill="1" applyBorder="1" applyAlignment="1">
      <alignment vertical="top" wrapText="1"/>
    </xf>
    <xf numFmtId="0" fontId="13" fillId="2" borderId="49" xfId="0" applyFont="1" applyFill="1" applyBorder="1" applyAlignment="1" applyProtection="1">
      <alignment horizontal="center" vertical="center" wrapText="1"/>
      <protection locked="0"/>
    </xf>
    <xf numFmtId="0" fontId="13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0" borderId="62" xfId="0" applyFont="1" applyBorder="1" applyAlignment="1">
      <alignment vertical="top" wrapText="1"/>
    </xf>
    <xf numFmtId="0" fontId="13" fillId="0" borderId="64" xfId="0" applyFont="1" applyBorder="1" applyAlignment="1">
      <alignment vertical="top" wrapText="1"/>
    </xf>
    <xf numFmtId="0" fontId="13" fillId="0" borderId="65" xfId="0" applyFont="1" applyBorder="1" applyAlignment="1">
      <alignment vertical="top" wrapText="1"/>
    </xf>
    <xf numFmtId="0" fontId="13" fillId="0" borderId="47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13" fillId="2" borderId="49" xfId="0" applyFont="1" applyFill="1" applyBorder="1" applyAlignment="1">
      <alignment vertical="top" wrapText="1"/>
    </xf>
    <xf numFmtId="0" fontId="13" fillId="2" borderId="14" xfId="0" applyFont="1" applyFill="1" applyBorder="1" applyAlignment="1">
      <alignment vertical="top" wrapText="1"/>
    </xf>
    <xf numFmtId="0" fontId="13" fillId="2" borderId="13" xfId="0" applyFont="1" applyFill="1" applyBorder="1" applyAlignment="1">
      <alignment vertical="top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 applyProtection="1">
      <alignment horizontal="center" vertical="center" wrapText="1"/>
      <protection locked="0"/>
    </xf>
    <xf numFmtId="0" fontId="30" fillId="2" borderId="62" xfId="0" applyFont="1" applyFill="1" applyBorder="1" applyAlignment="1" applyProtection="1">
      <alignment horizontal="center" vertical="center" wrapText="1"/>
      <protection locked="0"/>
    </xf>
    <xf numFmtId="0" fontId="30" fillId="2" borderId="64" xfId="0" applyFont="1" applyFill="1" applyBorder="1" applyAlignment="1" applyProtection="1">
      <alignment horizontal="center" vertical="center" wrapText="1"/>
      <protection locked="0"/>
    </xf>
    <xf numFmtId="0" fontId="30" fillId="2" borderId="65" xfId="0" applyFont="1" applyFill="1" applyBorder="1" applyAlignment="1" applyProtection="1">
      <alignment horizontal="center" vertical="center" wrapText="1"/>
      <protection locked="0"/>
    </xf>
    <xf numFmtId="0" fontId="13" fillId="23" borderId="66" xfId="0" applyFont="1" applyFill="1" applyBorder="1" applyAlignment="1">
      <alignment horizontal="center" vertical="center" wrapText="1"/>
    </xf>
    <xf numFmtId="0" fontId="13" fillId="23" borderId="0" xfId="0" applyFont="1" applyFill="1" applyAlignment="1">
      <alignment horizontal="center" vertical="center" wrapText="1"/>
    </xf>
    <xf numFmtId="0" fontId="13" fillId="2" borderId="70" xfId="0" applyFont="1" applyFill="1" applyBorder="1" applyAlignment="1">
      <alignment vertical="top" wrapText="1"/>
    </xf>
    <xf numFmtId="0" fontId="13" fillId="2" borderId="72" xfId="0" applyFont="1" applyFill="1" applyBorder="1" applyAlignment="1">
      <alignment vertical="top" wrapText="1"/>
    </xf>
    <xf numFmtId="0" fontId="13" fillId="2" borderId="54" xfId="0" applyFont="1" applyFill="1" applyBorder="1" applyAlignment="1">
      <alignment vertical="top" wrapText="1"/>
    </xf>
    <xf numFmtId="0" fontId="13" fillId="2" borderId="56" xfId="0" applyFont="1" applyFill="1" applyBorder="1" applyAlignment="1">
      <alignment vertical="top" wrapText="1"/>
    </xf>
    <xf numFmtId="0" fontId="13" fillId="2" borderId="62" xfId="0" applyFont="1" applyFill="1" applyBorder="1" applyAlignment="1">
      <alignment horizontal="center" vertical="center" wrapText="1"/>
    </xf>
    <xf numFmtId="0" fontId="13" fillId="2" borderId="64" xfId="0" applyFont="1" applyFill="1" applyBorder="1" applyAlignment="1">
      <alignment horizontal="center" vertical="center" wrapText="1"/>
    </xf>
    <xf numFmtId="0" fontId="13" fillId="2" borderId="65" xfId="0" applyFont="1" applyFill="1" applyBorder="1" applyAlignment="1">
      <alignment horizontal="center" vertical="center" wrapText="1"/>
    </xf>
    <xf numFmtId="0" fontId="30" fillId="2" borderId="69" xfId="0" applyFont="1" applyFill="1" applyBorder="1" applyAlignment="1" applyProtection="1">
      <alignment horizontal="center" vertical="center" wrapText="1"/>
      <protection locked="0"/>
    </xf>
    <xf numFmtId="0" fontId="13" fillId="23" borderId="71" xfId="0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67" xfId="0" applyFont="1" applyFill="1" applyBorder="1" applyAlignment="1">
      <alignment vertical="top" wrapText="1"/>
    </xf>
    <xf numFmtId="0" fontId="13" fillId="2" borderId="64" xfId="0" applyFont="1" applyFill="1" applyBorder="1" applyAlignment="1">
      <alignment vertical="top" wrapText="1"/>
    </xf>
    <xf numFmtId="0" fontId="13" fillId="2" borderId="68" xfId="0" applyFont="1" applyFill="1" applyBorder="1" applyAlignment="1">
      <alignment vertical="top" wrapText="1"/>
    </xf>
    <xf numFmtId="0" fontId="13" fillId="2" borderId="55" xfId="0" applyFont="1" applyFill="1" applyBorder="1" applyAlignment="1">
      <alignment vertical="top"/>
    </xf>
    <xf numFmtId="0" fontId="13" fillId="2" borderId="56" xfId="0" applyFont="1" applyFill="1" applyBorder="1" applyAlignment="1">
      <alignment vertical="top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62" xfId="0" applyFont="1" applyFill="1" applyBorder="1" applyAlignment="1" applyProtection="1">
      <alignment horizontal="center" vertical="center" wrapText="1"/>
      <protection locked="0"/>
    </xf>
    <xf numFmtId="0" fontId="8" fillId="2" borderId="64" xfId="0" applyFont="1" applyFill="1" applyBorder="1" applyAlignment="1" applyProtection="1">
      <alignment horizontal="center" vertical="center" wrapText="1"/>
      <protection locked="0"/>
    </xf>
    <xf numFmtId="0" fontId="8" fillId="2" borderId="65" xfId="0" applyFont="1" applyFill="1" applyBorder="1" applyAlignment="1" applyProtection="1">
      <alignment horizontal="center" vertical="center" wrapText="1"/>
      <protection locked="0"/>
    </xf>
    <xf numFmtId="0" fontId="13" fillId="2" borderId="73" xfId="0" applyFont="1" applyFill="1" applyBorder="1" applyAlignment="1">
      <alignment vertical="top" wrapText="1"/>
    </xf>
    <xf numFmtId="0" fontId="13" fillId="2" borderId="60" xfId="0" applyFont="1" applyFill="1" applyBorder="1" applyAlignment="1">
      <alignment vertical="top" wrapText="1"/>
    </xf>
    <xf numFmtId="0" fontId="13" fillId="2" borderId="74" xfId="0" applyFont="1" applyFill="1" applyBorder="1" applyAlignment="1">
      <alignment vertical="top" wrapText="1"/>
    </xf>
    <xf numFmtId="0" fontId="8" fillId="2" borderId="69" xfId="0" applyFont="1" applyFill="1" applyBorder="1" applyAlignment="1" applyProtection="1">
      <alignment horizontal="center" vertical="center" wrapText="1"/>
      <protection locked="0"/>
    </xf>
    <xf numFmtId="0" fontId="8" fillId="23" borderId="12" xfId="0" applyFont="1" applyFill="1" applyBorder="1" applyAlignment="1">
      <alignment horizontal="center" vertical="center" wrapText="1"/>
    </xf>
    <xf numFmtId="0" fontId="12" fillId="2" borderId="12" xfId="4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19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4" fillId="3" borderId="16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14" fillId="14" borderId="30" xfId="0" applyFont="1" applyFill="1" applyBorder="1" applyAlignment="1">
      <alignment horizontal="center" vertical="center" wrapText="1"/>
    </xf>
    <xf numFmtId="0" fontId="14" fillId="14" borderId="0" xfId="0" applyFont="1" applyFill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2" borderId="12" xfId="0" applyFont="1" applyFill="1" applyBorder="1" applyAlignment="1">
      <alignment horizontal="center" vertical="center" wrapText="1"/>
    </xf>
    <xf numFmtId="14" fontId="38" fillId="2" borderId="12" xfId="5" applyNumberFormat="1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left" vertical="center" wrapText="1"/>
    </xf>
  </cellXfs>
  <cellStyles count="6">
    <cellStyle name="Millares 2" xfId="3" xr:uid="{BEBF3600-6C9D-48BE-824D-E6F3ABD480AC}"/>
    <cellStyle name="Normal" xfId="0" builtinId="0"/>
    <cellStyle name="Normal 2" xfId="2" xr:uid="{A6C8FC94-654B-4675-98BA-B9F784F15262}"/>
    <cellStyle name="Normal 2 2" xfId="4" xr:uid="{6B7216BF-A39F-4490-B646-5F6A73D4D2CA}"/>
    <cellStyle name="Normal 4" xfId="5" xr:uid="{7F346EC4-F081-49CE-AC4D-C70A321A018D}"/>
    <cellStyle name="Porcentaje" xfId="1" builtinId="5"/>
  </cellStyles>
  <dxfs count="486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0000"/>
      <color rgb="FF00B008"/>
      <color rgb="FFF5F9FD"/>
      <color rgb="FFE7F1F9"/>
      <color rgb="FFF1F7ED"/>
      <color rgb="FFF4F9F1"/>
      <color rgb="FF006005"/>
      <color rgb="FF92D050"/>
      <color rgb="FFFFC000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</xdr:row>
      <xdr:rowOff>19050</xdr:rowOff>
    </xdr:from>
    <xdr:to>
      <xdr:col>3</xdr:col>
      <xdr:colOff>1638300</xdr:colOff>
      <xdr:row>3</xdr:row>
      <xdr:rowOff>241691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FA494D-20C8-4243-8006-95B88693C8D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67" t="21773" r="35321" b="20164"/>
        <a:stretch/>
      </xdr:blipFill>
      <xdr:spPr bwMode="auto">
        <a:xfrm>
          <a:off x="3228974" y="19050"/>
          <a:ext cx="1628776" cy="565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45</xdr:row>
      <xdr:rowOff>6350</xdr:rowOff>
    </xdr:from>
    <xdr:to>
      <xdr:col>7</xdr:col>
      <xdr:colOff>367176</xdr:colOff>
      <xdr:row>59</xdr:row>
      <xdr:rowOff>113358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144F949-0063-4D6D-B97D-2C6A3D4DF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0" y="11976100"/>
          <a:ext cx="5821826" cy="2685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aecgn-my.sharepoint.com/personal/mzornosa_contaduria_gov_co/Documents/Seguridad/2025/Riesgos/Matriz%20Riesgos%20Seg%20Informac%202025%20V4.xlsx" TargetMode="External"/><Relationship Id="rId1" Type="http://schemas.openxmlformats.org/officeDocument/2006/relationships/externalLinkPath" Target="https://uaecgn-my.sharepoint.com/personal/mzornosa_contaduria_gov_co/Documents/Seguridad/2025/Riesgos/Matriz%20Riesgos%20Seg%20Informac%202025%20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aecgn-my.sharepoint.com/personal/mzornosa_contaduria_gov_co/Documents/Seguridad/2025/Riesgos/Matriz%20de%20Riesgos%20base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Metodología"/>
      <sheetName val="Matriz explicativa"/>
      <sheetName val="Formato Matriz"/>
      <sheetName val="Probabilidad-Impacto"/>
      <sheetName val="Datos"/>
      <sheetName val="Tareas"/>
    </sheetNames>
    <sheetDataSet>
      <sheetData sheetId="0"/>
      <sheetData sheetId="1"/>
      <sheetData sheetId="2"/>
      <sheetData sheetId="3"/>
      <sheetData sheetId="4"/>
      <sheetData sheetId="5">
        <row r="25">
          <cell r="E25" t="str">
            <v>El evento puede ocurrir solo en circunstancias excepcionales (poco comunes o anormales)</v>
          </cell>
          <cell r="F25" t="str">
            <v>Rara vez</v>
          </cell>
          <cell r="G25" t="str">
            <v>El evento puede ocurrir solo en circunstancias excepcionales (poco comunes o anormales)</v>
          </cell>
          <cell r="H25" t="str">
            <v>No se ha presentado en los últimos 5 años</v>
          </cell>
          <cell r="I25">
            <v>1</v>
          </cell>
          <cell r="L25" t="str">
            <v>* Sin afectación de la integridad.
* Sin afectación de la disponibilidad.
* Sin afectación de la confidencialidad.</v>
          </cell>
          <cell r="M25" t="str">
            <v>LEVE 20%</v>
          </cell>
          <cell r="N25">
            <v>1</v>
          </cell>
        </row>
        <row r="26">
          <cell r="E26" t="str">
            <v>El evento puede ocurrir en algún momento</v>
          </cell>
          <cell r="F26" t="str">
            <v>Improbable</v>
          </cell>
          <cell r="G26" t="str">
            <v>El evento puede ocurrir en algún momento</v>
          </cell>
          <cell r="H26" t="str">
            <v>Al menos 1 vez en los últimos 5 años</v>
          </cell>
          <cell r="I26">
            <v>2</v>
          </cell>
          <cell r="L26" t="str">
            <v>* Afectación leve de la integridad.
* Afectación leve de la disponibilidad.
* Afectaciones leves de la confidencialidad.</v>
          </cell>
          <cell r="M26" t="str">
            <v>MENOR 40%</v>
          </cell>
          <cell r="N26">
            <v>2</v>
          </cell>
        </row>
        <row r="27">
          <cell r="E27" t="str">
            <v>El evento podrá ocurrir en algún momento</v>
          </cell>
          <cell r="F27" t="str">
            <v>Posible</v>
          </cell>
          <cell r="G27" t="str">
            <v>El evento podrá ocurrir en algún momento</v>
          </cell>
          <cell r="H27" t="str">
            <v>Al menos 1 vez en los últimos 2 años</v>
          </cell>
          <cell r="I27">
            <v>3</v>
          </cell>
          <cell r="L27" t="str">
            <v>* Afectación moderada de la integridad por interés de empleados y terceros.
* Afectación moderada de la disponibilidad por interés de empleados y terceros.
* Afectación moderada de la confidencialidad por interés de empleados y terceros.</v>
          </cell>
          <cell r="M27" t="str">
            <v>MODERADO 60%</v>
          </cell>
          <cell r="N27">
            <v>3</v>
          </cell>
        </row>
        <row r="28">
          <cell r="E28" t="str">
            <v>Es viable que el evento ocurra en la mayoría de las circunstancias</v>
          </cell>
          <cell r="F28" t="str">
            <v>Probable</v>
          </cell>
          <cell r="G28" t="str">
            <v>Es viable que el evento ocurra en la mayoría de las circunstancias</v>
          </cell>
          <cell r="H28" t="str">
            <v>Al menos 1 vez en el último año</v>
          </cell>
          <cell r="I28">
            <v>4</v>
          </cell>
          <cell r="L28" t="str">
            <v>* Afectación grave de la integridad por interés de los empleados y terceros.
* Afectación grave de la integridad debido al interés de los empleados y terceros.
* Afectación grave de la confidencialidad debido al interés de los empleados y terceros.</v>
          </cell>
          <cell r="M28" t="str">
            <v>MAYOR 80%</v>
          </cell>
          <cell r="N28">
            <v>4</v>
          </cell>
        </row>
        <row r="29">
          <cell r="E29" t="str">
            <v>Se espera que el evento ocurra en la mayoría de las circunstancias</v>
          </cell>
          <cell r="F29" t="str">
            <v>Seguro</v>
          </cell>
          <cell r="G29" t="str">
            <v>Se espera que el evento ocurra en la mayoría de las circunstancias</v>
          </cell>
          <cell r="H29" t="str">
            <v>Mas de 1 vez al año</v>
          </cell>
          <cell r="I29">
            <v>5</v>
          </cell>
          <cell r="L29" t="str">
            <v>* Afectación muy grave de la integridad por interés  de los empleados y terceros.
* Afectación muy grave de la disponibilidad por interés de los empleados y terceros.
* Afectación muy grave de la confidencialidad por interés de los empleados y terceros.</v>
          </cell>
          <cell r="M29" t="str">
            <v>CATASTRÓFICO 100%</v>
          </cell>
          <cell r="N29">
            <v>5</v>
          </cell>
        </row>
        <row r="37">
          <cell r="I37">
            <v>11</v>
          </cell>
          <cell r="J37" t="str">
            <v>BAJO</v>
          </cell>
        </row>
        <row r="38">
          <cell r="I38">
            <v>12</v>
          </cell>
          <cell r="J38" t="str">
            <v>BAJO</v>
          </cell>
        </row>
        <row r="39">
          <cell r="I39">
            <v>21</v>
          </cell>
          <cell r="J39" t="str">
            <v>BAJO</v>
          </cell>
        </row>
        <row r="40">
          <cell r="I40">
            <v>41</v>
          </cell>
          <cell r="J40" t="str">
            <v>MODERADO</v>
          </cell>
        </row>
        <row r="41">
          <cell r="I41">
            <v>31</v>
          </cell>
          <cell r="J41" t="str">
            <v>MODERADO</v>
          </cell>
        </row>
        <row r="42">
          <cell r="I42">
            <v>42</v>
          </cell>
          <cell r="J42" t="str">
            <v>MODERADO</v>
          </cell>
        </row>
        <row r="43">
          <cell r="I43">
            <v>32</v>
          </cell>
          <cell r="J43" t="str">
            <v>MODERADO</v>
          </cell>
        </row>
        <row r="44">
          <cell r="I44">
            <v>22</v>
          </cell>
          <cell r="J44" t="str">
            <v>MODERADO</v>
          </cell>
        </row>
        <row r="45">
          <cell r="I45">
            <v>33</v>
          </cell>
          <cell r="J45" t="str">
            <v>MODERADO</v>
          </cell>
        </row>
        <row r="46">
          <cell r="I46">
            <v>23</v>
          </cell>
          <cell r="J46" t="str">
            <v>MODERADO</v>
          </cell>
        </row>
        <row r="47">
          <cell r="I47">
            <v>13</v>
          </cell>
          <cell r="J47" t="str">
            <v>MODERADO</v>
          </cell>
        </row>
        <row r="48">
          <cell r="I48">
            <v>51</v>
          </cell>
          <cell r="J48" t="str">
            <v>ALTO</v>
          </cell>
        </row>
        <row r="49">
          <cell r="I49">
            <v>52</v>
          </cell>
          <cell r="J49" t="str">
            <v>ALTO</v>
          </cell>
        </row>
        <row r="50">
          <cell r="I50">
            <v>53</v>
          </cell>
          <cell r="J50" t="str">
            <v>ALTO</v>
          </cell>
        </row>
        <row r="51">
          <cell r="I51">
            <v>54</v>
          </cell>
          <cell r="J51" t="str">
            <v>ALTO</v>
          </cell>
        </row>
        <row r="52">
          <cell r="I52">
            <v>43</v>
          </cell>
          <cell r="J52" t="str">
            <v>ALTO</v>
          </cell>
        </row>
        <row r="53">
          <cell r="I53">
            <v>44</v>
          </cell>
          <cell r="J53" t="str">
            <v>ALTO</v>
          </cell>
        </row>
        <row r="54">
          <cell r="I54">
            <v>34</v>
          </cell>
          <cell r="J54" t="str">
            <v>ALTO</v>
          </cell>
        </row>
        <row r="55">
          <cell r="I55">
            <v>24</v>
          </cell>
          <cell r="J55" t="str">
            <v>ALTO</v>
          </cell>
        </row>
        <row r="56">
          <cell r="I56">
            <v>14</v>
          </cell>
          <cell r="J56" t="str">
            <v>ALTO</v>
          </cell>
        </row>
        <row r="57">
          <cell r="I57">
            <v>15</v>
          </cell>
          <cell r="J57" t="str">
            <v>EXTREMO</v>
          </cell>
        </row>
        <row r="58">
          <cell r="I58">
            <v>25</v>
          </cell>
          <cell r="J58" t="str">
            <v>EXTREMO</v>
          </cell>
        </row>
        <row r="59">
          <cell r="I59">
            <v>35</v>
          </cell>
          <cell r="J59" t="str">
            <v>EXTREMO</v>
          </cell>
        </row>
        <row r="60">
          <cell r="I60">
            <v>45</v>
          </cell>
          <cell r="J60" t="str">
            <v>EXTREMO</v>
          </cell>
        </row>
        <row r="61">
          <cell r="I61">
            <v>55</v>
          </cell>
          <cell r="J61" t="str">
            <v>EXTREMO</v>
          </cell>
        </row>
        <row r="63">
          <cell r="C63" t="str">
            <v>Preventivo</v>
          </cell>
          <cell r="D63" t="str">
            <v>Automático</v>
          </cell>
          <cell r="E63" t="str">
            <v>SI</v>
          </cell>
          <cell r="G63" t="str">
            <v>Completa</v>
          </cell>
        </row>
        <row r="64">
          <cell r="C64" t="str">
            <v>Detectivo</v>
          </cell>
          <cell r="D64" t="str">
            <v>Manual</v>
          </cell>
          <cell r="E64" t="str">
            <v>NO</v>
          </cell>
          <cell r="G64" t="str">
            <v>Incompleta</v>
          </cell>
        </row>
        <row r="65">
          <cell r="C65" t="str">
            <v>Correctivo</v>
          </cell>
          <cell r="G65" t="str">
            <v>No existe</v>
          </cell>
        </row>
        <row r="73">
          <cell r="C73">
            <v>0.25</v>
          </cell>
          <cell r="D73">
            <v>0.25</v>
          </cell>
          <cell r="E73">
            <v>0.15</v>
          </cell>
          <cell r="G73">
            <v>0.1</v>
          </cell>
        </row>
        <row r="74">
          <cell r="C74">
            <v>0.15</v>
          </cell>
          <cell r="D74">
            <v>0.15</v>
          </cell>
          <cell r="E74">
            <v>0</v>
          </cell>
          <cell r="G74">
            <v>0.05</v>
          </cell>
        </row>
        <row r="75">
          <cell r="C75">
            <v>0.1</v>
          </cell>
          <cell r="G75">
            <v>0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ón"/>
      <sheetName val="Metodología"/>
      <sheetName val="Matriz explicativa"/>
      <sheetName val="Formato Matriz"/>
      <sheetName val="Probabilidad-Impact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3">
          <cell r="C63" t="str">
            <v>Preventivo</v>
          </cell>
        </row>
        <row r="64">
          <cell r="C64" t="str">
            <v>Detectivo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42CAF-EA60-41D3-BA17-17E70B8198FB}">
  <dimension ref="A1:AV176"/>
  <sheetViews>
    <sheetView showGridLines="0" tabSelected="1" topLeftCell="A64" zoomScaleNormal="100" workbookViewId="0">
      <selection activeCell="B75" sqref="B75:E75"/>
    </sheetView>
  </sheetViews>
  <sheetFormatPr baseColWidth="10" defaultColWidth="11.42578125" defaultRowHeight="0" customHeight="1" zeroHeight="1" x14ac:dyDescent="0.2"/>
  <cols>
    <col min="1" max="1" width="3.85546875" style="179" bestFit="1" customWidth="1"/>
    <col min="2" max="2" width="29.5703125" style="179" customWidth="1"/>
    <col min="3" max="3" width="27.140625" style="179" customWidth="1"/>
    <col min="4" max="4" width="35.42578125" style="179" customWidth="1"/>
    <col min="5" max="5" width="19.140625" style="179" customWidth="1"/>
    <col min="6" max="6" width="19.85546875" style="179" customWidth="1"/>
    <col min="7" max="7" width="20.85546875" style="179" customWidth="1"/>
    <col min="8" max="8" width="14.85546875" style="179" customWidth="1"/>
    <col min="9" max="9" width="19" style="179" customWidth="1"/>
    <col min="10" max="10" width="23.42578125" style="179" customWidth="1"/>
    <col min="11" max="11" width="30.42578125" style="179" customWidth="1"/>
    <col min="12" max="12" width="27" style="179" customWidth="1"/>
    <col min="13" max="13" width="55.42578125" style="179" customWidth="1"/>
    <col min="14" max="14" width="26.5703125" style="179" customWidth="1"/>
    <col min="15" max="15" width="35" style="179" customWidth="1"/>
    <col min="16" max="16" width="14.42578125" style="179" bestFit="1" customWidth="1"/>
    <col min="17" max="18" width="18" style="179" customWidth="1"/>
    <col min="19" max="19" width="5.85546875" style="179" customWidth="1"/>
    <col min="20" max="20" width="18.42578125" style="179" customWidth="1"/>
    <col min="21" max="21" width="6.85546875" style="179" customWidth="1"/>
    <col min="22" max="22" width="18.42578125" style="179" customWidth="1"/>
    <col min="23" max="23" width="12.42578125" style="179" hidden="1" customWidth="1"/>
    <col min="24" max="24" width="15.85546875" style="179" customWidth="1"/>
    <col min="25" max="25" width="35.85546875" style="182" customWidth="1"/>
    <col min="26" max="26" width="39" style="182" customWidth="1"/>
    <col min="27" max="27" width="38.85546875" style="183" customWidth="1"/>
    <col min="28" max="28" width="46.42578125" style="184" customWidth="1"/>
    <col min="29" max="29" width="19.5703125" style="179" customWidth="1"/>
    <col min="30" max="30" width="26.140625" style="179" customWidth="1"/>
    <col min="31" max="31" width="19.42578125" style="179" customWidth="1"/>
    <col min="32" max="32" width="19.85546875" style="179" customWidth="1"/>
    <col min="33" max="33" width="12.5703125" style="179" customWidth="1"/>
    <col min="34" max="35" width="6.5703125" style="179" hidden="1" customWidth="1"/>
    <col min="36" max="36" width="9" style="179" hidden="1" customWidth="1"/>
    <col min="37" max="37" width="7" style="179" customWidth="1"/>
    <col min="38" max="38" width="14.85546875" style="179" customWidth="1"/>
    <col min="39" max="39" width="6.42578125" style="179" customWidth="1"/>
    <col min="40" max="40" width="14.85546875" style="179" customWidth="1"/>
    <col min="41" max="41" width="6.42578125" style="179" hidden="1" customWidth="1"/>
    <col min="42" max="42" width="14.85546875" style="179" customWidth="1"/>
    <col min="43" max="43" width="20.5703125" style="179" customWidth="1"/>
    <col min="44" max="44" width="24.140625" style="179" customWidth="1"/>
    <col min="45" max="45" width="22.85546875" style="179" customWidth="1"/>
    <col min="46" max="46" width="15" style="179" customWidth="1"/>
    <col min="47" max="47" width="17.5703125" style="179" customWidth="1"/>
    <col min="48" max="48" width="18.85546875" style="179" customWidth="1"/>
    <col min="49" max="49" width="4.5703125" style="179" customWidth="1"/>
    <col min="50" max="16384" width="11.42578125" style="179"/>
  </cols>
  <sheetData>
    <row r="1" spans="1:48" s="172" customFormat="1" ht="15.75" hidden="1" x14ac:dyDescent="0.2">
      <c r="B1" s="173"/>
      <c r="C1" s="174"/>
      <c r="D1" s="174"/>
      <c r="E1" s="174"/>
      <c r="F1" s="174"/>
      <c r="Y1" s="175"/>
      <c r="Z1" s="175"/>
      <c r="AA1" s="176"/>
      <c r="AB1" s="177"/>
    </row>
    <row r="2" spans="1:48" s="172" customFormat="1" ht="14.1" customHeight="1" x14ac:dyDescent="0.2">
      <c r="Y2" s="175"/>
      <c r="Z2" s="175"/>
      <c r="AA2" s="176"/>
      <c r="AB2" s="177"/>
    </row>
    <row r="3" spans="1:48" s="172" customFormat="1" ht="14.1" customHeight="1" x14ac:dyDescent="0.2">
      <c r="Y3" s="175"/>
      <c r="Z3" s="175"/>
      <c r="AA3" s="176"/>
      <c r="AB3" s="177"/>
    </row>
    <row r="4" spans="1:48" s="172" customFormat="1" ht="27.6" customHeight="1" x14ac:dyDescent="0.2">
      <c r="Y4" s="175"/>
      <c r="Z4" s="175"/>
      <c r="AA4" s="176"/>
      <c r="AB4" s="177"/>
    </row>
    <row r="5" spans="1:48" s="172" customFormat="1" ht="27.6" customHeight="1" x14ac:dyDescent="0.2">
      <c r="B5" s="229" t="s">
        <v>57</v>
      </c>
      <c r="C5" s="229"/>
      <c r="D5" s="229"/>
      <c r="E5" s="229"/>
      <c r="F5" s="229"/>
      <c r="G5" s="229"/>
      <c r="H5" s="229"/>
      <c r="I5" s="229"/>
      <c r="J5" s="229"/>
      <c r="Y5" s="175"/>
      <c r="Z5" s="175"/>
      <c r="AA5" s="176"/>
      <c r="AB5" s="177"/>
    </row>
    <row r="6" spans="1:48" s="172" customFormat="1" ht="27.6" customHeight="1" x14ac:dyDescent="0.2">
      <c r="B6" s="178" t="s">
        <v>0</v>
      </c>
      <c r="C6" s="230" t="s">
        <v>1</v>
      </c>
      <c r="D6" s="230"/>
      <c r="E6" s="230"/>
      <c r="F6" s="230"/>
      <c r="G6" s="230"/>
      <c r="H6" s="230"/>
      <c r="I6" s="230"/>
      <c r="J6" s="230"/>
      <c r="Y6" s="175"/>
      <c r="Z6" s="175"/>
      <c r="AA6" s="176"/>
      <c r="AB6" s="177"/>
    </row>
    <row r="7" spans="1:48" s="172" customFormat="1" ht="27.6" customHeight="1" x14ac:dyDescent="0.2">
      <c r="B7" s="178" t="s">
        <v>2</v>
      </c>
      <c r="C7" s="230" t="s">
        <v>478</v>
      </c>
      <c r="D7" s="230"/>
      <c r="E7" s="230"/>
      <c r="F7" s="230"/>
      <c r="G7" s="230"/>
      <c r="H7" s="230"/>
      <c r="I7" s="230"/>
      <c r="J7" s="230"/>
      <c r="Y7" s="175"/>
      <c r="Z7" s="175"/>
      <c r="AA7" s="176"/>
      <c r="AB7" s="177"/>
    </row>
    <row r="8" spans="1:48" s="172" customFormat="1" ht="27.6" customHeight="1" x14ac:dyDescent="0.2">
      <c r="B8" s="178" t="s">
        <v>3</v>
      </c>
      <c r="C8" s="229" t="s">
        <v>4</v>
      </c>
      <c r="D8" s="229"/>
      <c r="E8" s="229" t="s">
        <v>5</v>
      </c>
      <c r="F8" s="229"/>
      <c r="G8" s="229" t="s">
        <v>6</v>
      </c>
      <c r="H8" s="229"/>
      <c r="I8" s="229"/>
      <c r="J8" s="229"/>
      <c r="Y8" s="175"/>
      <c r="Z8" s="175"/>
      <c r="AA8" s="176"/>
      <c r="AB8" s="177"/>
    </row>
    <row r="9" spans="1:48" s="172" customFormat="1" ht="27.6" customHeight="1" x14ac:dyDescent="0.25">
      <c r="B9" s="210">
        <v>45841</v>
      </c>
      <c r="C9" s="213" t="s">
        <v>479</v>
      </c>
      <c r="D9" s="213"/>
      <c r="E9" s="213">
        <v>1</v>
      </c>
      <c r="F9" s="213"/>
      <c r="G9" s="214" t="s">
        <v>480</v>
      </c>
      <c r="H9" s="215"/>
      <c r="I9" s="215"/>
      <c r="J9" s="216"/>
      <c r="W9" s="139"/>
      <c r="Y9" s="175"/>
      <c r="Z9" s="175"/>
      <c r="AA9" s="176"/>
      <c r="AB9" s="177"/>
    </row>
    <row r="10" spans="1:48" ht="16.5" thickBot="1" x14ac:dyDescent="0.25">
      <c r="B10" s="180"/>
      <c r="C10" s="181"/>
      <c r="D10" s="181"/>
      <c r="E10" s="181"/>
      <c r="S10" s="181"/>
      <c r="AH10" s="181"/>
      <c r="AI10" s="181"/>
      <c r="AJ10" s="181"/>
      <c r="AQ10" s="185"/>
      <c r="AR10" s="109"/>
    </row>
    <row r="11" spans="1:48" s="106" customFormat="1" ht="62.25" thickBot="1" x14ac:dyDescent="0.25">
      <c r="A11" s="107"/>
      <c r="B11" s="217" t="s">
        <v>58</v>
      </c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9"/>
      <c r="Y11" s="133"/>
      <c r="Z11" s="133"/>
      <c r="AA11" s="135"/>
      <c r="AB11" s="134"/>
      <c r="AH11" s="108"/>
    </row>
    <row r="12" spans="1:48" s="186" customFormat="1" ht="16.5" thickBot="1" x14ac:dyDescent="0.3">
      <c r="G12" s="187"/>
      <c r="H12" s="187"/>
      <c r="I12" s="187"/>
      <c r="J12" s="187"/>
      <c r="K12" s="187"/>
      <c r="L12" s="187"/>
      <c r="Y12" s="188"/>
      <c r="Z12" s="188"/>
      <c r="AA12" s="189"/>
      <c r="AB12" s="190"/>
    </row>
    <row r="13" spans="1:48" s="186" customFormat="1" ht="19.5" customHeight="1" thickBot="1" x14ac:dyDescent="0.3">
      <c r="A13" s="220" t="s">
        <v>17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6" t="s">
        <v>18</v>
      </c>
      <c r="R13" s="227"/>
      <c r="S13" s="227"/>
      <c r="T13" s="227"/>
      <c r="U13" s="227"/>
      <c r="V13" s="227"/>
      <c r="W13" s="227"/>
      <c r="X13" s="228"/>
      <c r="Y13" s="245" t="s">
        <v>19</v>
      </c>
      <c r="Z13" s="245"/>
      <c r="AA13" s="245"/>
      <c r="AB13" s="245"/>
      <c r="AC13" s="245"/>
      <c r="AD13" s="245"/>
      <c r="AE13" s="245"/>
      <c r="AF13" s="245"/>
      <c r="AG13" s="246"/>
      <c r="AH13" s="140"/>
      <c r="AI13" s="140"/>
      <c r="AJ13" s="141"/>
      <c r="AK13" s="231" t="s">
        <v>20</v>
      </c>
      <c r="AL13" s="232"/>
      <c r="AM13" s="232"/>
      <c r="AN13" s="232"/>
      <c r="AO13" s="232"/>
      <c r="AP13" s="232"/>
      <c r="AQ13" s="233"/>
      <c r="AR13" s="237" t="s">
        <v>21</v>
      </c>
      <c r="AS13" s="238"/>
      <c r="AT13" s="238"/>
      <c r="AU13" s="238"/>
      <c r="AV13" s="238"/>
    </row>
    <row r="14" spans="1:48" s="186" customFormat="1" ht="33" customHeight="1" thickBot="1" x14ac:dyDescent="0.3">
      <c r="A14" s="192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241"/>
      <c r="P14" s="241"/>
      <c r="Q14" s="193"/>
      <c r="R14" s="193"/>
      <c r="S14" s="193"/>
      <c r="T14" s="193"/>
      <c r="U14" s="191"/>
      <c r="V14" s="191"/>
      <c r="W14" s="193"/>
      <c r="X14" s="193"/>
      <c r="Y14" s="247"/>
      <c r="Z14" s="247"/>
      <c r="AA14" s="247"/>
      <c r="AB14" s="247"/>
      <c r="AC14" s="247"/>
      <c r="AD14" s="247"/>
      <c r="AE14" s="247"/>
      <c r="AF14" s="247"/>
      <c r="AG14" s="248"/>
      <c r="AH14" s="142"/>
      <c r="AI14" s="142"/>
      <c r="AJ14" s="143"/>
      <c r="AK14" s="234"/>
      <c r="AL14" s="235"/>
      <c r="AM14" s="235"/>
      <c r="AN14" s="235"/>
      <c r="AO14" s="235"/>
      <c r="AP14" s="235"/>
      <c r="AQ14" s="236"/>
      <c r="AR14" s="239"/>
      <c r="AS14" s="240"/>
      <c r="AT14" s="240"/>
      <c r="AU14" s="240"/>
      <c r="AV14" s="240"/>
    </row>
    <row r="15" spans="1:48" s="109" customFormat="1" ht="45.75" customHeight="1" x14ac:dyDescent="0.2">
      <c r="A15" s="144" t="s">
        <v>22</v>
      </c>
      <c r="B15" s="145" t="s">
        <v>23</v>
      </c>
      <c r="C15" s="145" t="s">
        <v>24</v>
      </c>
      <c r="D15" s="145" t="s">
        <v>25</v>
      </c>
      <c r="E15" s="145" t="s">
        <v>26</v>
      </c>
      <c r="F15" s="145" t="s">
        <v>27</v>
      </c>
      <c r="G15" s="145" t="s">
        <v>28</v>
      </c>
      <c r="H15" s="146" t="s">
        <v>29</v>
      </c>
      <c r="I15" s="146" t="s">
        <v>30</v>
      </c>
      <c r="J15" s="145" t="s">
        <v>31</v>
      </c>
      <c r="K15" s="145" t="s">
        <v>32</v>
      </c>
      <c r="L15" s="145" t="s">
        <v>33</v>
      </c>
      <c r="M15" s="145" t="s">
        <v>34</v>
      </c>
      <c r="N15" s="145" t="s">
        <v>35</v>
      </c>
      <c r="O15" s="222" t="s">
        <v>36</v>
      </c>
      <c r="P15" s="223"/>
      <c r="Q15" s="242" t="s">
        <v>37</v>
      </c>
      <c r="R15" s="243"/>
      <c r="S15" s="244" t="s">
        <v>38</v>
      </c>
      <c r="T15" s="244"/>
      <c r="U15" s="244" t="s">
        <v>36</v>
      </c>
      <c r="V15" s="244"/>
      <c r="W15" s="147" t="s">
        <v>59</v>
      </c>
      <c r="X15" s="147" t="s">
        <v>476</v>
      </c>
      <c r="Y15" s="194" t="s">
        <v>39</v>
      </c>
      <c r="Z15" s="194" t="s">
        <v>40</v>
      </c>
      <c r="AA15" s="148" t="s">
        <v>41</v>
      </c>
      <c r="AB15" s="148" t="s">
        <v>42</v>
      </c>
      <c r="AC15" s="148" t="s">
        <v>7</v>
      </c>
      <c r="AD15" s="148" t="s">
        <v>43</v>
      </c>
      <c r="AE15" s="148" t="s">
        <v>44</v>
      </c>
      <c r="AF15" s="148" t="s">
        <v>45</v>
      </c>
      <c r="AG15" s="148" t="s">
        <v>46</v>
      </c>
      <c r="AH15" s="149" t="s">
        <v>47</v>
      </c>
      <c r="AI15" s="149" t="s">
        <v>48</v>
      </c>
      <c r="AJ15" s="150" t="s">
        <v>49</v>
      </c>
      <c r="AK15" s="244" t="s">
        <v>38</v>
      </c>
      <c r="AL15" s="244"/>
      <c r="AM15" s="244" t="s">
        <v>36</v>
      </c>
      <c r="AN15" s="244"/>
      <c r="AO15" s="147" t="s">
        <v>50</v>
      </c>
      <c r="AP15" s="147" t="s">
        <v>477</v>
      </c>
      <c r="AQ15" s="151" t="s">
        <v>51</v>
      </c>
      <c r="AR15" s="152" t="s">
        <v>52</v>
      </c>
      <c r="AS15" s="153" t="s">
        <v>53</v>
      </c>
      <c r="AT15" s="153" t="s">
        <v>54</v>
      </c>
      <c r="AU15" s="153" t="s">
        <v>55</v>
      </c>
      <c r="AV15" s="154" t="s">
        <v>56</v>
      </c>
    </row>
    <row r="16" spans="1:48" s="109" customFormat="1" ht="13.35" customHeight="1" x14ac:dyDescent="0.2">
      <c r="A16" s="155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7"/>
      <c r="P16" s="158"/>
      <c r="Q16" s="159"/>
      <c r="R16" s="159"/>
      <c r="S16" s="160"/>
      <c r="T16" s="161"/>
      <c r="U16" s="160"/>
      <c r="V16" s="161"/>
      <c r="W16" s="159"/>
      <c r="X16" s="159"/>
      <c r="Y16" s="195"/>
      <c r="Z16" s="195"/>
      <c r="AA16" s="162"/>
      <c r="AB16" s="196"/>
      <c r="AC16" s="142"/>
      <c r="AD16" s="142"/>
      <c r="AE16" s="142"/>
      <c r="AF16" s="142"/>
      <c r="AG16" s="142"/>
      <c r="AH16" s="163"/>
      <c r="AI16" s="163"/>
      <c r="AJ16" s="164"/>
      <c r="AK16" s="165"/>
      <c r="AL16" s="166"/>
      <c r="AM16" s="167"/>
      <c r="AN16" s="166"/>
      <c r="AO16" s="159"/>
      <c r="AP16" s="159"/>
      <c r="AQ16" s="168"/>
      <c r="AR16" s="169"/>
      <c r="AS16" s="170"/>
      <c r="AT16" s="170"/>
      <c r="AU16" s="170"/>
      <c r="AV16" s="171"/>
    </row>
    <row r="17" spans="1:48" ht="105" x14ac:dyDescent="0.2">
      <c r="A17" s="211">
        <v>1</v>
      </c>
      <c r="B17" s="212" t="s">
        <v>60</v>
      </c>
      <c r="C17" s="212" t="s">
        <v>61</v>
      </c>
      <c r="D17" s="212" t="s">
        <v>62</v>
      </c>
      <c r="E17" s="249" t="s">
        <v>63</v>
      </c>
      <c r="F17" s="212" t="s">
        <v>64</v>
      </c>
      <c r="G17" s="249" t="s">
        <v>65</v>
      </c>
      <c r="H17" s="256" t="s">
        <v>66</v>
      </c>
      <c r="I17" s="256" t="s">
        <v>67</v>
      </c>
      <c r="J17" s="212" t="s">
        <v>68</v>
      </c>
      <c r="K17" s="224" t="s">
        <v>464</v>
      </c>
      <c r="L17" s="225" t="s">
        <v>69</v>
      </c>
      <c r="M17" s="254" t="str">
        <f>CONCATENATE(J17," ",K17," ",L17)</f>
        <v>Posibilidad de incumplimiento de las políticas de seguridad de la información por uso indebido de los derechos por parte de los usuarios a causa del desconocimiento de los procedimientos y Políticas de Seguridad de la Información y Seguridad Digital y su insuficiente apropiación</v>
      </c>
      <c r="N17" s="249" t="s">
        <v>70</v>
      </c>
      <c r="O17" s="255" t="s">
        <v>71</v>
      </c>
      <c r="P17" s="250" t="str">
        <f>VLOOKUP(O17,[1]Datos!$L$25:$M$29,2,0)</f>
        <v>LEVE 20%</v>
      </c>
      <c r="Q17" s="255" t="s">
        <v>72</v>
      </c>
      <c r="R17" s="250" t="str">
        <f>VLOOKUP(Q17,[1]Datos!$E$25:$F$29,2,0)</f>
        <v>Rara vez</v>
      </c>
      <c r="S17" s="250">
        <f>VLOOKUP(Q17,[1]Datos!$G$25:$I$29,3,0)</f>
        <v>1</v>
      </c>
      <c r="T17" s="251" t="str">
        <f>IF(E17="Corrupción",(IF(S17=1,"Rara Vez",IF(S17=2,"Improbable",IF(S17=3,"Posible",IF(S17=4,"Probable",IF(S17=5,"Seguro","Revisar")))))),IF(S17=1,"Muy Baja",IF(S17=2,"Baja",IF(S17=3,"Media",IF(S17=4,"Alta","Muy Alta")))))</f>
        <v>Muy Baja</v>
      </c>
      <c r="U17" s="250">
        <f>VLOOKUP(O17,[1]Datos!$L$25:$N$29,3,0)</f>
        <v>1</v>
      </c>
      <c r="V17" s="251" t="str">
        <f>IF(U17=1,"Leve",IF(U17=2,"Menor",IF(U17=3,"Moderado",IF(U17=4,"Mayor","Catastrófico"))))</f>
        <v>Leve</v>
      </c>
      <c r="W17" s="252">
        <f>_xlfn.NUMBERVALUE(CONCATENATE(S17,U17),"##")</f>
        <v>11</v>
      </c>
      <c r="X17" s="253" t="str">
        <f>VLOOKUP(W17,[1]Datos!$I$37:$J$61,2,FALSE)</f>
        <v>BAJO</v>
      </c>
      <c r="Y17" s="197" t="s">
        <v>73</v>
      </c>
      <c r="Z17" s="197" t="s">
        <v>74</v>
      </c>
      <c r="AA17" s="136" t="s">
        <v>75</v>
      </c>
      <c r="AB17" s="198" t="s">
        <v>76</v>
      </c>
      <c r="AC17" s="111" t="s">
        <v>77</v>
      </c>
      <c r="AD17" s="111" t="s">
        <v>78</v>
      </c>
      <c r="AE17" s="111" t="s">
        <v>79</v>
      </c>
      <c r="AF17" s="111" t="s">
        <v>80</v>
      </c>
      <c r="AG17" s="110" t="s">
        <v>81</v>
      </c>
      <c r="AH17" s="199">
        <f>IF(AC17=[1]Datos!$C$63,[1]Datos!$C$73,IF(AC17=[1]Datos!$C$64,[1]Datos!$C$74,IF(AC17=[1]Datos!$C$65,[1]Datos!$C$75,"Revisar")))+IF(AD17=[1]Datos!$D$63,[1]Datos!$D$73,IF(AD17=[1]Datos!$D$64,[1]Datos!$D$74,"Revisar"))+IF(AE17=[1]Datos!$E$63,[1]Datos!$E$73,IF(AE17=[1]Datos!$E$64,[1]Datos!$E$74,"Revisar"))+IF(AG17=[1]Datos!$G$63,[1]Datos!$G$73,IF(AG17=[1]Datos!$G$64,[1]Datos!$G$74,IF(AG17=[1]Datos!$G$65,[1]Datos!$G$75,"Revisar")))</f>
        <v>0.65</v>
      </c>
      <c r="AI17" s="199">
        <f>IF(AC17=[1]Datos!$C$65,AH17,0)</f>
        <v>0</v>
      </c>
      <c r="AJ17" s="199">
        <f>IF(OR(AC17=[1]Datos!$C$63,AC17=[1]Datos!$C$64),AH17,0)</f>
        <v>0.65</v>
      </c>
      <c r="AK17" s="251">
        <f>IF(ROUND(S17-SUM(AJ17:AJ19),0)&lt;=0,1,ROUND(S17-SUM(AJ17:AJ19),0))</f>
        <v>1</v>
      </c>
      <c r="AL17" s="251" t="str">
        <f>IF(AK17=1,"Muy Baja",IF(AK17=2,"Baja",IF(AK17=3,"Media",IF(AK17=4,"Alta","Muy Alta"))))</f>
        <v>Muy Baja</v>
      </c>
      <c r="AM17" s="251">
        <f>ROUND(U17-SUM(AI17:AI19),0)</f>
        <v>1</v>
      </c>
      <c r="AN17" s="251" t="str">
        <f>IF(AM17=1,"Leve",IF(AM17=2,"Menor",IF(AM17=3,"Moderado",IF(AM17=4,"Mayor","Catastrófico"))))</f>
        <v>Leve</v>
      </c>
      <c r="AO17" s="261">
        <f>_xlfn.NUMBERVALUE(CONCATENATE(AK17,AM17),"##")</f>
        <v>11</v>
      </c>
      <c r="AP17" s="262" t="str">
        <f>+VLOOKUP(AO17,[1]Datos!$I$37:$J$65,2,FALSE)</f>
        <v>BAJO</v>
      </c>
      <c r="AQ17" s="257" t="s">
        <v>82</v>
      </c>
      <c r="AR17" s="258"/>
      <c r="AS17" s="258"/>
      <c r="AT17" s="258"/>
      <c r="AU17" s="258"/>
      <c r="AV17" s="258"/>
    </row>
    <row r="18" spans="1:48" ht="75" x14ac:dyDescent="0.2">
      <c r="A18" s="211"/>
      <c r="B18" s="212"/>
      <c r="C18" s="212"/>
      <c r="D18" s="212"/>
      <c r="E18" s="249"/>
      <c r="F18" s="212"/>
      <c r="G18" s="249"/>
      <c r="H18" s="256"/>
      <c r="I18" s="256"/>
      <c r="J18" s="212"/>
      <c r="K18" s="224"/>
      <c r="L18" s="225"/>
      <c r="M18" s="254"/>
      <c r="N18" s="249"/>
      <c r="O18" s="255"/>
      <c r="P18" s="250"/>
      <c r="Q18" s="255"/>
      <c r="R18" s="250"/>
      <c r="S18" s="250"/>
      <c r="T18" s="251"/>
      <c r="U18" s="250"/>
      <c r="V18" s="251"/>
      <c r="W18" s="252"/>
      <c r="X18" s="253"/>
      <c r="Y18" s="197" t="s">
        <v>83</v>
      </c>
      <c r="Z18" s="197" t="s">
        <v>84</v>
      </c>
      <c r="AA18" s="136" t="s">
        <v>85</v>
      </c>
      <c r="AB18" s="198" t="s">
        <v>86</v>
      </c>
      <c r="AC18" s="111" t="s">
        <v>77</v>
      </c>
      <c r="AD18" s="111" t="s">
        <v>78</v>
      </c>
      <c r="AE18" s="111" t="s">
        <v>79</v>
      </c>
      <c r="AF18" s="111" t="s">
        <v>87</v>
      </c>
      <c r="AG18" s="110" t="s">
        <v>81</v>
      </c>
      <c r="AH18" s="199">
        <f>IF(AC18=[1]Datos!$C$63,[1]Datos!$C$73,IF(AC18=[1]Datos!$C$64,[1]Datos!$C$74,IF(AC18=[1]Datos!$C$65,[1]Datos!$C$75,"Revisar")))+IF(AD18=[1]Datos!$D$63,[1]Datos!$D$73,IF(AD18=[1]Datos!$D$64,[1]Datos!$D$74,"Revisar"))+IF(AE18=[1]Datos!$E$63,[1]Datos!$E$73,IF(AE18=[1]Datos!$E$64,[1]Datos!$E$74,"Revisar"))+IF(AG18=[1]Datos!$G$63,[1]Datos!$G$73,IF(AG18=[1]Datos!$G$64,[1]Datos!$G$74,IF(AG18=[1]Datos!$G$65,[1]Datos!$G$75,"Revisar")))</f>
        <v>0.65</v>
      </c>
      <c r="AI18" s="199">
        <f>IF(AC18=[1]Datos!$C$65,AH18,0)</f>
        <v>0</v>
      </c>
      <c r="AJ18" s="199">
        <f>IF(OR(AC18=[2]Datos!$C$63,AC18=[2]Datos!$C$64),AH18,0)</f>
        <v>0.65</v>
      </c>
      <c r="AK18" s="251"/>
      <c r="AL18" s="251"/>
      <c r="AM18" s="251"/>
      <c r="AN18" s="251"/>
      <c r="AO18" s="261"/>
      <c r="AP18" s="262"/>
      <c r="AQ18" s="257"/>
      <c r="AR18" s="259"/>
      <c r="AS18" s="259"/>
      <c r="AT18" s="259"/>
      <c r="AU18" s="259"/>
      <c r="AV18" s="259"/>
    </row>
    <row r="19" spans="1:48" ht="60" x14ac:dyDescent="0.2">
      <c r="A19" s="211"/>
      <c r="B19" s="212"/>
      <c r="C19" s="212"/>
      <c r="D19" s="212"/>
      <c r="E19" s="249"/>
      <c r="F19" s="212"/>
      <c r="G19" s="249"/>
      <c r="H19" s="256"/>
      <c r="I19" s="256"/>
      <c r="J19" s="212"/>
      <c r="K19" s="224"/>
      <c r="L19" s="225"/>
      <c r="M19" s="254"/>
      <c r="N19" s="249"/>
      <c r="O19" s="255"/>
      <c r="P19" s="250"/>
      <c r="Q19" s="255"/>
      <c r="R19" s="250"/>
      <c r="S19" s="250"/>
      <c r="T19" s="251"/>
      <c r="U19" s="250"/>
      <c r="V19" s="251"/>
      <c r="W19" s="252"/>
      <c r="X19" s="253"/>
      <c r="Y19" s="197" t="s">
        <v>88</v>
      </c>
      <c r="Z19" s="200" t="s">
        <v>89</v>
      </c>
      <c r="AA19" s="137" t="s">
        <v>90</v>
      </c>
      <c r="AB19" s="198" t="s">
        <v>89</v>
      </c>
      <c r="AC19" s="111" t="s">
        <v>77</v>
      </c>
      <c r="AD19" s="111" t="s">
        <v>78</v>
      </c>
      <c r="AE19" s="111" t="s">
        <v>79</v>
      </c>
      <c r="AF19" s="111" t="s">
        <v>91</v>
      </c>
      <c r="AG19" s="110" t="s">
        <v>81</v>
      </c>
      <c r="AH19" s="199">
        <f>IF(AC19=[1]Datos!$C$63,[1]Datos!$C$73,IF(AC19=[1]Datos!$C$64,[1]Datos!$C$74,IF(AC19=[1]Datos!$C$65,[1]Datos!$C$75,"Revisar")))+IF(AD19=[1]Datos!$D$63,[1]Datos!$D$73,IF(AD19=[1]Datos!$D$64,[1]Datos!$D$74,"Revisar"))+IF(AE19=[1]Datos!$E$63,[1]Datos!$E$73,IF(AE19=[1]Datos!$E$64,[1]Datos!$E$74,"Revisar"))+IF(AG19=[1]Datos!$G$63,[1]Datos!$G$73,IF(AG19=[1]Datos!$G$64,[1]Datos!$G$74,IF(AG19=[1]Datos!$G$65,[1]Datos!$G$75,"Revisar")))</f>
        <v>0.65</v>
      </c>
      <c r="AI19" s="199">
        <f>IF(AC19=[1]Datos!$C$65,AH19,0)</f>
        <v>0</v>
      </c>
      <c r="AJ19" s="199">
        <f>IF(OR(AC19=[2]Datos!$C$63,AC19=[2]Datos!$C$64),AH19,0)</f>
        <v>0.65</v>
      </c>
      <c r="AK19" s="251"/>
      <c r="AL19" s="251"/>
      <c r="AM19" s="251"/>
      <c r="AN19" s="251"/>
      <c r="AO19" s="261"/>
      <c r="AP19" s="262"/>
      <c r="AQ19" s="257"/>
      <c r="AR19" s="260"/>
      <c r="AS19" s="260"/>
      <c r="AT19" s="260"/>
      <c r="AU19" s="260"/>
      <c r="AV19" s="260"/>
    </row>
    <row r="20" spans="1:48" ht="90" x14ac:dyDescent="0.2">
      <c r="A20" s="211">
        <v>2</v>
      </c>
      <c r="B20" s="212" t="s">
        <v>60</v>
      </c>
      <c r="C20" s="212" t="s">
        <v>61</v>
      </c>
      <c r="D20" s="212" t="s">
        <v>62</v>
      </c>
      <c r="E20" s="249" t="s">
        <v>63</v>
      </c>
      <c r="F20" s="212" t="s">
        <v>64</v>
      </c>
      <c r="G20" s="249" t="s">
        <v>65</v>
      </c>
      <c r="H20" s="256" t="s">
        <v>92</v>
      </c>
      <c r="I20" s="256" t="s">
        <v>93</v>
      </c>
      <c r="J20" s="212" t="s">
        <v>94</v>
      </c>
      <c r="K20" s="224" t="s">
        <v>95</v>
      </c>
      <c r="L20" s="225" t="s">
        <v>96</v>
      </c>
      <c r="M20" s="254" t="str">
        <f>CONCATENATE(J20," ",K20," ",L20)</f>
        <v>Afectación del acceso a los sistemas y servicios de TI de la CGN por acciones indebidas de los funcionarios o contratistas con privilegios de
acceso debido a la ausencia de implementación de procedimientos en la gestión de usuarios</v>
      </c>
      <c r="N20" s="249" t="s">
        <v>70</v>
      </c>
      <c r="O20" s="255" t="s">
        <v>97</v>
      </c>
      <c r="P20" s="250" t="str">
        <f>VLOOKUP(O20,[1]Datos!$L$25:$M$29,2,0)</f>
        <v>MODERADO 60%</v>
      </c>
      <c r="Q20" s="255" t="s">
        <v>98</v>
      </c>
      <c r="R20" s="250" t="str">
        <f>VLOOKUP(Q20,[1]Datos!$E$25:$F$29,2,0)</f>
        <v>Posible</v>
      </c>
      <c r="S20" s="250">
        <f>VLOOKUP(Q20,[1]Datos!$G$25:$I$29,3,0)</f>
        <v>3</v>
      </c>
      <c r="T20" s="251" t="str">
        <f>IF(E20="Corrupción",(IF(S20=1,"Rara Vez",IF(S20=2,"Improbable",IF(S20=3,"Posible",IF(S20=4,"Probable",IF(S20=5,"Seguro","Revisar")))))),IF(S20=1,"Muy Baja",IF(S20=2,"Baja",IF(S20=3,"Media",IF(S20=4,"Alta","Muy Alta")))))</f>
        <v>Media</v>
      </c>
      <c r="U20" s="250">
        <f>VLOOKUP(O20,[1]Datos!$L$25:$N$29,3,0)</f>
        <v>3</v>
      </c>
      <c r="V20" s="251" t="str">
        <f>IF(U20=1,"Leve",IF(U20=2,"Menor",IF(U20=3,"Moderado",IF(U20=4,"Mayor","Catastrófico"))))</f>
        <v>Moderado</v>
      </c>
      <c r="W20" s="252">
        <f>_xlfn.NUMBERVALUE(CONCATENATE(S20,U20),"##")</f>
        <v>33</v>
      </c>
      <c r="X20" s="253" t="str">
        <f>VLOOKUP(W20,[1]Datos!$I$37:$J$61,2,FALSE)</f>
        <v>MODERADO</v>
      </c>
      <c r="Y20" s="201" t="s">
        <v>99</v>
      </c>
      <c r="Z20" s="201" t="s">
        <v>458</v>
      </c>
      <c r="AA20" s="138" t="s">
        <v>75</v>
      </c>
      <c r="AB20" s="201" t="s">
        <v>449</v>
      </c>
      <c r="AC20" s="111" t="s">
        <v>77</v>
      </c>
      <c r="AD20" s="111" t="s">
        <v>78</v>
      </c>
      <c r="AE20" s="111" t="s">
        <v>79</v>
      </c>
      <c r="AF20" s="111" t="s">
        <v>87</v>
      </c>
      <c r="AG20" s="110" t="s">
        <v>81</v>
      </c>
      <c r="AH20" s="199">
        <f>IF(AC20=[1]Datos!$C$63,[1]Datos!$C$73,IF(AC20=[1]Datos!$C$64,[1]Datos!$C$74,IF(AC20=[1]Datos!$C$65,[1]Datos!$C$75,"Revisar")))+IF(AD20=[1]Datos!$D$63,[1]Datos!$D$73,IF(AD20=[1]Datos!$D$64,[1]Datos!$D$74,"Revisar"))+IF(AE20=[1]Datos!$E$63,[1]Datos!$E$73,IF(AE20=[1]Datos!$E$64,[1]Datos!$E$74,"Revisar"))+IF(AG20=[1]Datos!$G$63,[1]Datos!$G$73,IF(AG20=[1]Datos!$G$64,[1]Datos!$G$74,IF(AG20=[1]Datos!$G$65,[1]Datos!$G$75,"Revisar")))</f>
        <v>0.65</v>
      </c>
      <c r="AI20" s="199">
        <f>IF(AC20=[1]Datos!$C$65,AH20,0)</f>
        <v>0</v>
      </c>
      <c r="AJ20" s="199">
        <f>IF(OR(AC20=[1]Datos!$C$63,AC20=[1]Datos!$C$64),AH20,0)</f>
        <v>0.65</v>
      </c>
      <c r="AK20" s="251">
        <f>IF(ROUND(S20-SUM(AJ20:AJ22),0)&lt;=0,1,ROUND(S20-SUM(AJ20:AJ22),0))</f>
        <v>1</v>
      </c>
      <c r="AL20" s="251" t="str">
        <f>IF(AK20=1,"Muy Baja",IF(AK20=2,"Baja",IF(AK20=3,"Media",IF(AK20=4,"Alta","Muy Alta"))))</f>
        <v>Muy Baja</v>
      </c>
      <c r="AM20" s="251">
        <f>ROUND(U20-SUM(AI20:AI22),0)</f>
        <v>3</v>
      </c>
      <c r="AN20" s="251" t="str">
        <f>IF(AM20=1,"Leve",IF(AM20=2,"Menor",IF(AM20=3,"Moderado",IF(AM20=4,"Mayor","Catastrófico"))))</f>
        <v>Moderado</v>
      </c>
      <c r="AO20" s="261">
        <f>_xlfn.NUMBERVALUE(CONCATENATE(AK20,AM20),"##")</f>
        <v>13</v>
      </c>
      <c r="AP20" s="262" t="str">
        <f>+VLOOKUP(AO20,[1]Datos!$I$37:$J$65,2,FALSE)</f>
        <v>MODERADO</v>
      </c>
      <c r="AQ20" s="257" t="s">
        <v>100</v>
      </c>
      <c r="AR20" s="255" t="s">
        <v>101</v>
      </c>
      <c r="AS20" s="255" t="s">
        <v>102</v>
      </c>
      <c r="AT20" s="263">
        <v>45873</v>
      </c>
      <c r="AU20" s="263">
        <v>46013</v>
      </c>
      <c r="AV20" s="255" t="s">
        <v>474</v>
      </c>
    </row>
    <row r="21" spans="1:48" ht="180" x14ac:dyDescent="0.2">
      <c r="A21" s="211"/>
      <c r="B21" s="212"/>
      <c r="C21" s="212"/>
      <c r="D21" s="212"/>
      <c r="E21" s="249"/>
      <c r="F21" s="212"/>
      <c r="G21" s="249"/>
      <c r="H21" s="256"/>
      <c r="I21" s="256"/>
      <c r="J21" s="212"/>
      <c r="K21" s="224"/>
      <c r="L21" s="225"/>
      <c r="M21" s="254"/>
      <c r="N21" s="249"/>
      <c r="O21" s="255"/>
      <c r="P21" s="250"/>
      <c r="Q21" s="255"/>
      <c r="R21" s="250"/>
      <c r="S21" s="250"/>
      <c r="T21" s="251"/>
      <c r="U21" s="250"/>
      <c r="V21" s="251"/>
      <c r="W21" s="252"/>
      <c r="X21" s="253"/>
      <c r="Y21" s="201" t="s">
        <v>103</v>
      </c>
      <c r="Z21" s="201" t="s">
        <v>104</v>
      </c>
      <c r="AA21" s="138" t="s">
        <v>75</v>
      </c>
      <c r="AB21" s="198" t="s">
        <v>105</v>
      </c>
      <c r="AC21" s="111" t="s">
        <v>77</v>
      </c>
      <c r="AD21" s="111" t="s">
        <v>78</v>
      </c>
      <c r="AE21" s="111" t="s">
        <v>79</v>
      </c>
      <c r="AF21" s="111" t="s">
        <v>87</v>
      </c>
      <c r="AG21" s="110" t="s">
        <v>81</v>
      </c>
      <c r="AH21" s="199">
        <f>IF(AC21=[1]Datos!$C$63,[1]Datos!$C$73,IF(AC21=[1]Datos!$C$64,[1]Datos!$C$74,IF(AC21=[1]Datos!$C$65,[1]Datos!$C$75,"Revisar")))+IF(AD21=[1]Datos!$D$63,[1]Datos!$D$73,IF(AD21=[1]Datos!$D$64,[1]Datos!$D$74,"Revisar"))+IF(AE21=[1]Datos!$E$63,[1]Datos!$E$73,IF(AE21=[1]Datos!$E$64,[1]Datos!$E$74,"Revisar"))+IF(AG21=[1]Datos!$G$63,[1]Datos!$G$73,IF(AG21=[1]Datos!$G$64,[1]Datos!$G$74,IF(AG21=[1]Datos!$G$65,[1]Datos!$G$75,"Revisar")))</f>
        <v>0.65</v>
      </c>
      <c r="AI21" s="199">
        <f>IF(AC21=[1]Datos!$C$65,AH21,0)</f>
        <v>0</v>
      </c>
      <c r="AJ21" s="199">
        <f>IF(OR(AC21=[2]Datos!$C$63,AC21=[2]Datos!$C$64),AH21,0)</f>
        <v>0.65</v>
      </c>
      <c r="AK21" s="251"/>
      <c r="AL21" s="251"/>
      <c r="AM21" s="251"/>
      <c r="AN21" s="251"/>
      <c r="AO21" s="261"/>
      <c r="AP21" s="262"/>
      <c r="AQ21" s="257"/>
      <c r="AR21" s="255"/>
      <c r="AS21" s="255"/>
      <c r="AT21" s="255"/>
      <c r="AU21" s="255"/>
      <c r="AV21" s="255"/>
    </row>
    <row r="22" spans="1:48" ht="60" x14ac:dyDescent="0.2">
      <c r="A22" s="211"/>
      <c r="B22" s="212"/>
      <c r="C22" s="212"/>
      <c r="D22" s="212"/>
      <c r="E22" s="249"/>
      <c r="F22" s="212"/>
      <c r="G22" s="249"/>
      <c r="H22" s="256"/>
      <c r="I22" s="256"/>
      <c r="J22" s="212"/>
      <c r="K22" s="224"/>
      <c r="L22" s="225"/>
      <c r="M22" s="254"/>
      <c r="N22" s="249"/>
      <c r="O22" s="255"/>
      <c r="P22" s="250"/>
      <c r="Q22" s="255"/>
      <c r="R22" s="250"/>
      <c r="S22" s="250"/>
      <c r="T22" s="251"/>
      <c r="U22" s="250"/>
      <c r="V22" s="251"/>
      <c r="W22" s="252"/>
      <c r="X22" s="253"/>
      <c r="Y22" s="201" t="s">
        <v>106</v>
      </c>
      <c r="Z22" s="201" t="s">
        <v>460</v>
      </c>
      <c r="AA22" s="138" t="s">
        <v>102</v>
      </c>
      <c r="AB22" s="201" t="s">
        <v>459</v>
      </c>
      <c r="AC22" s="111" t="s">
        <v>77</v>
      </c>
      <c r="AD22" s="111" t="s">
        <v>107</v>
      </c>
      <c r="AE22" s="111" t="s">
        <v>79</v>
      </c>
      <c r="AF22" s="111" t="s">
        <v>87</v>
      </c>
      <c r="AG22" s="110" t="s">
        <v>81</v>
      </c>
      <c r="AH22" s="199">
        <f>IF(AC22=[1]Datos!$C$63,[1]Datos!$C$73,IF(AC22=[1]Datos!$C$64,[1]Datos!$C$74,IF(AC22=[1]Datos!$C$65,[1]Datos!$C$75,"Revisar")))+IF(AD22=[1]Datos!$D$63,[1]Datos!$D$73,IF(AD22=[1]Datos!$D$64,[1]Datos!$D$74,"Revisar"))+IF(AE22=[1]Datos!$E$63,[1]Datos!$E$73,IF(AE22=[1]Datos!$E$64,[1]Datos!$E$74,"Revisar"))+IF(AG22=[1]Datos!$G$63,[1]Datos!$G$73,IF(AG22=[1]Datos!$G$64,[1]Datos!$G$74,IF(AG22=[1]Datos!$G$65,[1]Datos!$G$75,"Revisar")))</f>
        <v>0.75</v>
      </c>
      <c r="AI22" s="199">
        <f>IF(AC22=[1]Datos!$C$65,AH22,0)</f>
        <v>0</v>
      </c>
      <c r="AJ22" s="199">
        <f>IF(OR(AC22=[2]Datos!$C$63,AC22=[2]Datos!$C$64),AH22,0)</f>
        <v>0.75</v>
      </c>
      <c r="AK22" s="251"/>
      <c r="AL22" s="251"/>
      <c r="AM22" s="251"/>
      <c r="AN22" s="251"/>
      <c r="AO22" s="261"/>
      <c r="AP22" s="262"/>
      <c r="AQ22" s="257"/>
      <c r="AR22" s="255"/>
      <c r="AS22" s="255"/>
      <c r="AT22" s="255"/>
      <c r="AU22" s="255"/>
      <c r="AV22" s="255"/>
    </row>
    <row r="23" spans="1:48" ht="90" x14ac:dyDescent="0.2">
      <c r="A23" s="211">
        <v>3</v>
      </c>
      <c r="B23" s="212" t="s">
        <v>60</v>
      </c>
      <c r="C23" s="212" t="s">
        <v>61</v>
      </c>
      <c r="D23" s="212" t="s">
        <v>62</v>
      </c>
      <c r="E23" s="249" t="s">
        <v>63</v>
      </c>
      <c r="F23" s="212" t="s">
        <v>64</v>
      </c>
      <c r="G23" s="249" t="s">
        <v>65</v>
      </c>
      <c r="H23" s="256" t="s">
        <v>108</v>
      </c>
      <c r="I23" s="256" t="s">
        <v>109</v>
      </c>
      <c r="J23" s="224" t="s">
        <v>110</v>
      </c>
      <c r="K23" s="224" t="s">
        <v>111</v>
      </c>
      <c r="L23" s="224" t="s">
        <v>112</v>
      </c>
      <c r="M23" s="254" t="str">
        <f>CONCATENATE(J23," ",K23," ",L23)</f>
        <v>Perdida de confidencialidad, disponibilidad e integridad de la información de la CGN, por divulgación de procedimientos o información catalogada como reservada a los proveedores y/o contratistas, debido a la ausencia de requisitos de seguridad de la información en los contratos suscritos.</v>
      </c>
      <c r="N23" s="249" t="s">
        <v>70</v>
      </c>
      <c r="O23" s="255" t="s">
        <v>97</v>
      </c>
      <c r="P23" s="250" t="str">
        <f>VLOOKUP(O23,[1]Datos!$L$25:$M$29,2,0)</f>
        <v>MODERADO 60%</v>
      </c>
      <c r="Q23" s="255" t="s">
        <v>113</v>
      </c>
      <c r="R23" s="250" t="str">
        <f>VLOOKUP(Q23,[1]Datos!$E$25:$F$29,2,0)</f>
        <v>Improbable</v>
      </c>
      <c r="S23" s="250">
        <f>VLOOKUP(Q23,[1]Datos!$G$25:$I$29,3,0)</f>
        <v>2</v>
      </c>
      <c r="T23" s="251" t="str">
        <f>IF(E23="Corrupción",(IF(S23=1,"Rara Vez",IF(S23=2,"Improbable",IF(S23=3,"Posible",IF(S23=4,"Probable",IF(S23=5,"Seguro","Revisar")))))),IF(S23=1,"Muy Baja",IF(S23=2,"Baja",IF(S23=3,"Media",IF(S23=4,"Alta","Muy Alta")))))</f>
        <v>Baja</v>
      </c>
      <c r="U23" s="250">
        <f>VLOOKUP(O23,[1]Datos!$L$25:$N$29,3,0)</f>
        <v>3</v>
      </c>
      <c r="V23" s="251" t="str">
        <f>IF(U23=1,"Leve",IF(U23=2,"Menor",IF(U23=3,"Moderado",IF(U23=4,"Mayor","Catastrófico"))))</f>
        <v>Moderado</v>
      </c>
      <c r="W23" s="252">
        <f>_xlfn.NUMBERVALUE(CONCATENATE(S23,U23),"##")</f>
        <v>23</v>
      </c>
      <c r="X23" s="253" t="str">
        <f>VLOOKUP(W23,[1]Datos!$I$37:$J$61,2,FALSE)</f>
        <v>MODERADO</v>
      </c>
      <c r="Y23" s="201" t="s">
        <v>114</v>
      </c>
      <c r="Z23" s="201" t="s">
        <v>115</v>
      </c>
      <c r="AA23" s="138" t="s">
        <v>102</v>
      </c>
      <c r="AB23" s="201" t="s">
        <v>116</v>
      </c>
      <c r="AC23" s="111" t="s">
        <v>77</v>
      </c>
      <c r="AD23" s="111" t="s">
        <v>78</v>
      </c>
      <c r="AE23" s="111" t="s">
        <v>79</v>
      </c>
      <c r="AF23" s="111" t="s">
        <v>87</v>
      </c>
      <c r="AG23" s="110" t="s">
        <v>81</v>
      </c>
      <c r="AK23" s="251">
        <f>IF(ROUND(S23-SUM(AJ23:AJ25),0)&lt;=0,1,ROUND(S23-SUM(AJ23:AJ25),0))</f>
        <v>2</v>
      </c>
      <c r="AL23" s="251" t="str">
        <f>IF(AK23=1,"Muy Baja",IF(AK23=2,"Baja",IF(AK23=3,"Media",IF(AK23=4,"Alta","Muy Alta"))))</f>
        <v>Baja</v>
      </c>
      <c r="AM23" s="251">
        <f>ROUND(U23-SUM(AI23:AI25),0)</f>
        <v>3</v>
      </c>
      <c r="AN23" s="251" t="str">
        <f>IF(AM23=1,"Leve",IF(AM23=2,"Menor",IF(AM23=3,"Moderado",IF(AM23=4,"Mayor","Catastrófico"))))</f>
        <v>Moderado</v>
      </c>
      <c r="AO23" s="261">
        <f>_xlfn.NUMBERVALUE(CONCATENATE(AK23,AM23),"##")</f>
        <v>23</v>
      </c>
      <c r="AP23" s="262" t="str">
        <f>+VLOOKUP(AO23,[1]Datos!$I$37:$J$65,2,FALSE)</f>
        <v>MODERADO</v>
      </c>
      <c r="AQ23" s="257" t="s">
        <v>100</v>
      </c>
      <c r="AR23" s="255" t="s">
        <v>117</v>
      </c>
      <c r="AS23" s="255" t="s">
        <v>102</v>
      </c>
      <c r="AT23" s="263">
        <v>45873</v>
      </c>
      <c r="AU23" s="263">
        <v>46013</v>
      </c>
      <c r="AV23" s="230" t="s">
        <v>118</v>
      </c>
    </row>
    <row r="24" spans="1:48" ht="90" x14ac:dyDescent="0.2">
      <c r="A24" s="211"/>
      <c r="B24" s="212"/>
      <c r="C24" s="212"/>
      <c r="D24" s="212"/>
      <c r="E24" s="249"/>
      <c r="F24" s="212"/>
      <c r="G24" s="249"/>
      <c r="H24" s="256"/>
      <c r="I24" s="256"/>
      <c r="J24" s="224"/>
      <c r="K24" s="224"/>
      <c r="L24" s="224"/>
      <c r="M24" s="254"/>
      <c r="N24" s="249"/>
      <c r="O24" s="255"/>
      <c r="P24" s="250"/>
      <c r="Q24" s="255"/>
      <c r="R24" s="250"/>
      <c r="S24" s="250"/>
      <c r="T24" s="251"/>
      <c r="U24" s="250"/>
      <c r="V24" s="251"/>
      <c r="W24" s="252"/>
      <c r="X24" s="253"/>
      <c r="Y24" s="201" t="s">
        <v>119</v>
      </c>
      <c r="Z24" s="201" t="s">
        <v>84</v>
      </c>
      <c r="AA24" s="138" t="s">
        <v>75</v>
      </c>
      <c r="AB24" s="198" t="s">
        <v>450</v>
      </c>
      <c r="AC24" s="111" t="s">
        <v>77</v>
      </c>
      <c r="AD24" s="111" t="s">
        <v>78</v>
      </c>
      <c r="AE24" s="111" t="s">
        <v>79</v>
      </c>
      <c r="AF24" s="111" t="s">
        <v>87</v>
      </c>
      <c r="AG24" s="110" t="s">
        <v>81</v>
      </c>
      <c r="AK24" s="251"/>
      <c r="AL24" s="251"/>
      <c r="AM24" s="251"/>
      <c r="AN24" s="251"/>
      <c r="AO24" s="261"/>
      <c r="AP24" s="262"/>
      <c r="AQ24" s="257"/>
      <c r="AR24" s="255"/>
      <c r="AS24" s="255"/>
      <c r="AT24" s="263"/>
      <c r="AU24" s="263"/>
      <c r="AV24" s="230"/>
    </row>
    <row r="25" spans="1:48" ht="90" x14ac:dyDescent="0.2">
      <c r="A25" s="211"/>
      <c r="B25" s="212"/>
      <c r="C25" s="212"/>
      <c r="D25" s="212"/>
      <c r="E25" s="249"/>
      <c r="F25" s="212"/>
      <c r="G25" s="249"/>
      <c r="H25" s="256"/>
      <c r="I25" s="256"/>
      <c r="J25" s="224"/>
      <c r="K25" s="224"/>
      <c r="L25" s="224"/>
      <c r="M25" s="254"/>
      <c r="N25" s="249"/>
      <c r="O25" s="255"/>
      <c r="P25" s="250"/>
      <c r="Q25" s="255"/>
      <c r="R25" s="250"/>
      <c r="S25" s="250"/>
      <c r="T25" s="251"/>
      <c r="U25" s="250"/>
      <c r="V25" s="251"/>
      <c r="W25" s="252"/>
      <c r="X25" s="253"/>
      <c r="Y25" s="201" t="s">
        <v>120</v>
      </c>
      <c r="Z25" s="201" t="s">
        <v>121</v>
      </c>
      <c r="AA25" s="138" t="s">
        <v>75</v>
      </c>
      <c r="AB25" s="198" t="s">
        <v>122</v>
      </c>
      <c r="AC25" s="111" t="s">
        <v>77</v>
      </c>
      <c r="AD25" s="111" t="s">
        <v>78</v>
      </c>
      <c r="AE25" s="111" t="s">
        <v>79</v>
      </c>
      <c r="AF25" s="111" t="s">
        <v>87</v>
      </c>
      <c r="AG25" s="110" t="s">
        <v>81</v>
      </c>
      <c r="AK25" s="251"/>
      <c r="AL25" s="251"/>
      <c r="AM25" s="251"/>
      <c r="AN25" s="251"/>
      <c r="AO25" s="261"/>
      <c r="AP25" s="262"/>
      <c r="AQ25" s="257"/>
      <c r="AR25" s="255"/>
      <c r="AS25" s="255"/>
      <c r="AT25" s="263"/>
      <c r="AU25" s="263"/>
      <c r="AV25" s="230"/>
    </row>
    <row r="26" spans="1:48" ht="135" x14ac:dyDescent="0.2">
      <c r="A26" s="211">
        <v>4</v>
      </c>
      <c r="B26" s="212" t="s">
        <v>123</v>
      </c>
      <c r="C26" s="212" t="s">
        <v>124</v>
      </c>
      <c r="D26" s="212" t="s">
        <v>125</v>
      </c>
      <c r="E26" s="249" t="s">
        <v>63</v>
      </c>
      <c r="F26" s="212" t="s">
        <v>126</v>
      </c>
      <c r="G26" s="249" t="s">
        <v>127</v>
      </c>
      <c r="H26" s="264" t="s">
        <v>128</v>
      </c>
      <c r="I26" s="265" t="s">
        <v>129</v>
      </c>
      <c r="J26" s="266" t="s">
        <v>465</v>
      </c>
      <c r="K26" s="266" t="s">
        <v>466</v>
      </c>
      <c r="L26" s="266" t="s">
        <v>467</v>
      </c>
      <c r="M26" s="269" t="str">
        <f>CONCATENATE(J26," ",K26," ",L26)</f>
        <v>Indisponibilidad de los servicios de TI  causada por la interrupción en la operación de sus componentes,  debido a la ausencia de pruebas, debilidades en la plataforma tecnológica o factores ambientales</v>
      </c>
      <c r="N26" s="249" t="s">
        <v>130</v>
      </c>
      <c r="O26" s="255" t="s">
        <v>97</v>
      </c>
      <c r="P26" s="250" t="str">
        <f>VLOOKUP(O26,[1]Datos!$L$25:$M$29,2,0)</f>
        <v>MODERADO 60%</v>
      </c>
      <c r="Q26" s="255" t="s">
        <v>72</v>
      </c>
      <c r="R26" s="250" t="str">
        <f>VLOOKUP(Q26,[1]Datos!$E$25:$F$29,2,0)</f>
        <v>Rara vez</v>
      </c>
      <c r="S26" s="250">
        <f>VLOOKUP(Q26,[1]Datos!$G$25:$I$29,3,0)</f>
        <v>1</v>
      </c>
      <c r="T26" s="251" t="str">
        <f>IF(E26="Corrupción",(IF(S26=1,"Rara Vez",IF(S26=2,"Improbable",IF(S26=3,"Posible",IF(S26=4,"Probable",IF(S26=5,"Seguro","Revisar")))))),IF(S26=1,"Muy Baja",IF(S26=2,"Baja",IF(S26=3,"Media",IF(S26=4,"Alta","Muy Alta")))))</f>
        <v>Muy Baja</v>
      </c>
      <c r="U26" s="250">
        <f>VLOOKUP(O26,[1]Datos!$L$25:$N$29,3,0)</f>
        <v>3</v>
      </c>
      <c r="V26" s="251" t="str">
        <f>IF(U26=1,"Leve",IF(U26=2,"Menor",IF(U26=3,"Moderado",IF(U26=4,"Mayor","Catastrófico"))))</f>
        <v>Moderado</v>
      </c>
      <c r="W26" s="252">
        <f>_xlfn.NUMBERVALUE(CONCATENATE(S26,U26),"##")</f>
        <v>13</v>
      </c>
      <c r="X26" s="253" t="str">
        <f>VLOOKUP(W26,[1]Datos!$I$37:$J$61,2,FALSE)</f>
        <v>MODERADO</v>
      </c>
      <c r="Y26" s="201" t="s">
        <v>131</v>
      </c>
      <c r="Z26" s="201" t="s">
        <v>132</v>
      </c>
      <c r="AA26" s="138" t="s">
        <v>102</v>
      </c>
      <c r="AB26" s="201" t="s">
        <v>451</v>
      </c>
      <c r="AC26" s="111" t="s">
        <v>77</v>
      </c>
      <c r="AD26" s="111" t="s">
        <v>78</v>
      </c>
      <c r="AE26" s="111" t="s">
        <v>79</v>
      </c>
      <c r="AF26" s="111" t="s">
        <v>87</v>
      </c>
      <c r="AG26" s="110" t="s">
        <v>81</v>
      </c>
      <c r="AK26" s="251">
        <f>IF(ROUND(S26-SUM(AJ26:AJ28),0)&lt;=0,1,ROUND(S26-SUM(AJ26:AJ28),0))</f>
        <v>1</v>
      </c>
      <c r="AL26" s="251" t="str">
        <f>IF(AK26=1,"Muy Baja",IF(AK26=2,"Baja",IF(AK26=3,"Media",IF(AK26=4,"Alta","Muy Alta"))))</f>
        <v>Muy Baja</v>
      </c>
      <c r="AM26" s="251">
        <f>ROUND(U26-SUM(AI26:AI28),0)</f>
        <v>3</v>
      </c>
      <c r="AN26" s="251" t="str">
        <f>IF(AM26=1,"Leve",IF(AM26=2,"Menor",IF(AM26=3,"Moderado",IF(AM26=4,"Mayor","Catastrófico"))))</f>
        <v>Moderado</v>
      </c>
      <c r="AO26" s="261">
        <f>_xlfn.NUMBERVALUE(CONCATENATE(AK26,AM26),"##")</f>
        <v>13</v>
      </c>
      <c r="AP26" s="262" t="str">
        <f>+VLOOKUP(AO26,[1]Datos!$I$37:$J$65,2,FALSE)</f>
        <v>MODERADO</v>
      </c>
      <c r="AQ26" s="257" t="s">
        <v>100</v>
      </c>
      <c r="AR26" s="255" t="s">
        <v>133</v>
      </c>
      <c r="AS26" s="255" t="s">
        <v>102</v>
      </c>
      <c r="AT26" s="263">
        <v>45873</v>
      </c>
      <c r="AU26" s="263">
        <v>46013</v>
      </c>
      <c r="AV26" s="255" t="s">
        <v>134</v>
      </c>
    </row>
    <row r="27" spans="1:48" ht="105" x14ac:dyDescent="0.2">
      <c r="A27" s="211"/>
      <c r="B27" s="212"/>
      <c r="C27" s="212"/>
      <c r="D27" s="212"/>
      <c r="E27" s="249"/>
      <c r="F27" s="212"/>
      <c r="G27" s="249"/>
      <c r="H27" s="264"/>
      <c r="I27" s="265"/>
      <c r="J27" s="267"/>
      <c r="K27" s="267"/>
      <c r="L27" s="267"/>
      <c r="M27" s="269"/>
      <c r="N27" s="249"/>
      <c r="O27" s="255"/>
      <c r="P27" s="250"/>
      <c r="Q27" s="255"/>
      <c r="R27" s="250"/>
      <c r="S27" s="250"/>
      <c r="T27" s="251"/>
      <c r="U27" s="250"/>
      <c r="V27" s="251"/>
      <c r="W27" s="252"/>
      <c r="X27" s="253"/>
      <c r="Y27" s="201" t="s">
        <v>135</v>
      </c>
      <c r="Z27" s="201" t="s">
        <v>136</v>
      </c>
      <c r="AA27" s="138" t="s">
        <v>102</v>
      </c>
      <c r="AB27" s="201" t="s">
        <v>468</v>
      </c>
      <c r="AC27" s="111" t="s">
        <v>77</v>
      </c>
      <c r="AD27" s="111" t="s">
        <v>78</v>
      </c>
      <c r="AE27" s="111" t="s">
        <v>79</v>
      </c>
      <c r="AF27" s="111" t="s">
        <v>87</v>
      </c>
      <c r="AG27" s="110" t="s">
        <v>81</v>
      </c>
      <c r="AK27" s="251"/>
      <c r="AL27" s="251"/>
      <c r="AM27" s="251"/>
      <c r="AN27" s="251"/>
      <c r="AO27" s="261"/>
      <c r="AP27" s="262"/>
      <c r="AQ27" s="257"/>
      <c r="AR27" s="255"/>
      <c r="AS27" s="255"/>
      <c r="AT27" s="255"/>
      <c r="AU27" s="255"/>
      <c r="AV27" s="255"/>
    </row>
    <row r="28" spans="1:48" ht="60" x14ac:dyDescent="0.2">
      <c r="A28" s="211"/>
      <c r="B28" s="212"/>
      <c r="C28" s="212"/>
      <c r="D28" s="212"/>
      <c r="E28" s="249"/>
      <c r="F28" s="212"/>
      <c r="G28" s="249"/>
      <c r="H28" s="264"/>
      <c r="I28" s="265"/>
      <c r="J28" s="268"/>
      <c r="K28" s="268"/>
      <c r="L28" s="268"/>
      <c r="M28" s="269"/>
      <c r="N28" s="249"/>
      <c r="O28" s="255"/>
      <c r="P28" s="250"/>
      <c r="Q28" s="255"/>
      <c r="R28" s="250"/>
      <c r="S28" s="250"/>
      <c r="T28" s="251"/>
      <c r="U28" s="250"/>
      <c r="V28" s="251"/>
      <c r="W28" s="252"/>
      <c r="X28" s="253"/>
      <c r="Y28" s="201" t="s">
        <v>137</v>
      </c>
      <c r="Z28" s="202" t="s">
        <v>138</v>
      </c>
      <c r="AA28" s="138" t="s">
        <v>102</v>
      </c>
      <c r="AB28" s="201" t="s">
        <v>139</v>
      </c>
      <c r="AC28" s="111" t="s">
        <v>77</v>
      </c>
      <c r="AD28" s="111" t="s">
        <v>78</v>
      </c>
      <c r="AE28" s="111" t="s">
        <v>79</v>
      </c>
      <c r="AF28" s="111" t="s">
        <v>87</v>
      </c>
      <c r="AG28" s="110" t="s">
        <v>81</v>
      </c>
      <c r="AK28" s="251"/>
      <c r="AL28" s="251"/>
      <c r="AM28" s="251"/>
      <c r="AN28" s="251"/>
      <c r="AO28" s="261"/>
      <c r="AP28" s="262"/>
      <c r="AQ28" s="257"/>
      <c r="AR28" s="255"/>
      <c r="AS28" s="255"/>
      <c r="AT28" s="255"/>
      <c r="AU28" s="255"/>
      <c r="AV28" s="255"/>
    </row>
    <row r="29" spans="1:48" ht="147.94999999999999" customHeight="1" x14ac:dyDescent="0.2">
      <c r="A29" s="211">
        <v>5</v>
      </c>
      <c r="B29" s="212" t="s">
        <v>123</v>
      </c>
      <c r="C29" s="212" t="s">
        <v>124</v>
      </c>
      <c r="D29" s="212" t="s">
        <v>125</v>
      </c>
      <c r="E29" s="249" t="s">
        <v>63</v>
      </c>
      <c r="F29" s="212" t="s">
        <v>140</v>
      </c>
      <c r="G29" s="249" t="s">
        <v>141</v>
      </c>
      <c r="H29" s="264" t="s">
        <v>128</v>
      </c>
      <c r="I29" s="265" t="s">
        <v>142</v>
      </c>
      <c r="J29" s="270" t="s">
        <v>143</v>
      </c>
      <c r="K29" s="270" t="s">
        <v>144</v>
      </c>
      <c r="L29" s="270" t="s">
        <v>145</v>
      </c>
      <c r="M29" s="269" t="str">
        <f>CONCATENATE(J29," ",K29," ",L29)</f>
        <v>Perdida de confidencialidad, integridad y disponibilidad de los servicios de TI, por fuga o pérdida de información generada por código malicioso o accesos permitidos debido a la ausencia de políticas y controles restrictivos de descarga e instalación de software no autorizado.</v>
      </c>
      <c r="N29" s="249" t="s">
        <v>146</v>
      </c>
      <c r="O29" s="255" t="s">
        <v>147</v>
      </c>
      <c r="P29" s="250" t="str">
        <f>VLOOKUP(O29,[1]Datos!$L$25:$M$29,2,0)</f>
        <v>MENOR 40%</v>
      </c>
      <c r="Q29" s="255" t="s">
        <v>72</v>
      </c>
      <c r="R29" s="250" t="str">
        <f>VLOOKUP(Q29,[1]Datos!$E$25:$F$29,2,0)</f>
        <v>Rara vez</v>
      </c>
      <c r="S29" s="250">
        <f>VLOOKUP(Q29,[1]Datos!$G$25:$I$29,3,0)</f>
        <v>1</v>
      </c>
      <c r="T29" s="251" t="str">
        <f>IF(E29="Corrupción",(IF(S29=1,"Rara Vez",IF(S29=2,"Improbable",IF(S29=3,"Posible",IF(S29=4,"Probable",IF(S29=5,"Seguro","Revisar")))))),IF(S29=1,"Muy Baja",IF(S29=2,"Baja",IF(S29=3,"Media",IF(S29=4,"Alta","Muy Alta")))))</f>
        <v>Muy Baja</v>
      </c>
      <c r="U29" s="250">
        <f>VLOOKUP(O29,[1]Datos!$L$25:$N$29,3,0)</f>
        <v>2</v>
      </c>
      <c r="V29" s="251" t="str">
        <f>IF(U29=1,"Leve",IF(U29=2,"Menor",IF(U29=3,"Moderado",IF(U29=4,"Mayor","Catastrófico"))))</f>
        <v>Menor</v>
      </c>
      <c r="W29" s="252">
        <f>_xlfn.NUMBERVALUE(CONCATENATE(S29,U29),"##")</f>
        <v>12</v>
      </c>
      <c r="X29" s="253" t="str">
        <f>VLOOKUP(W29,[1]Datos!$I$37:$J$61,2,FALSE)</f>
        <v>BAJO</v>
      </c>
      <c r="Y29" s="201" t="s">
        <v>148</v>
      </c>
      <c r="Z29" s="202" t="s">
        <v>149</v>
      </c>
      <c r="AA29" s="138" t="s">
        <v>102</v>
      </c>
      <c r="AB29" s="201" t="s">
        <v>452</v>
      </c>
      <c r="AC29" s="111" t="s">
        <v>77</v>
      </c>
      <c r="AD29" s="111" t="s">
        <v>107</v>
      </c>
      <c r="AE29" s="111" t="s">
        <v>79</v>
      </c>
      <c r="AF29" s="111" t="s">
        <v>87</v>
      </c>
      <c r="AG29" s="110" t="s">
        <v>81</v>
      </c>
      <c r="AK29" s="251">
        <f>IF(ROUND(S29-SUM(AJ29:AJ31),0)&lt;=0,1,ROUND(S29-SUM(AJ29:AJ31),0))</f>
        <v>1</v>
      </c>
      <c r="AL29" s="251" t="str">
        <f>IF(AK29=1,"Muy Baja",IF(AK29=2,"Baja",IF(AK29=3,"Media",IF(AK29=4,"Alta","Muy Alta"))))</f>
        <v>Muy Baja</v>
      </c>
      <c r="AM29" s="251">
        <f>ROUND(U29-SUM(AI29:AI31),0)</f>
        <v>2</v>
      </c>
      <c r="AN29" s="251" t="str">
        <f>IF(AM29=1,"Leve",IF(AM29=2,"Menor",IF(AM29=3,"Moderado",IF(AM29=4,"Mayor","Catastrófico"))))</f>
        <v>Menor</v>
      </c>
      <c r="AO29" s="261">
        <f>_xlfn.NUMBERVALUE(CONCATENATE(AK29,AM29),"##")</f>
        <v>12</v>
      </c>
      <c r="AP29" s="262" t="str">
        <f>+VLOOKUP(AO29,[1]Datos!$I$37:$J$65,2,FALSE)</f>
        <v>BAJO</v>
      </c>
      <c r="AQ29" s="257" t="s">
        <v>82</v>
      </c>
      <c r="AR29" s="255"/>
      <c r="AS29" s="255"/>
      <c r="AT29" s="263"/>
      <c r="AU29" s="263"/>
      <c r="AV29" s="255"/>
    </row>
    <row r="30" spans="1:48" ht="165" x14ac:dyDescent="0.2">
      <c r="A30" s="211"/>
      <c r="B30" s="212"/>
      <c r="C30" s="212"/>
      <c r="D30" s="212"/>
      <c r="E30" s="249"/>
      <c r="F30" s="212"/>
      <c r="G30" s="249"/>
      <c r="H30" s="264"/>
      <c r="I30" s="265"/>
      <c r="J30" s="267"/>
      <c r="K30" s="267"/>
      <c r="L30" s="267"/>
      <c r="M30" s="269"/>
      <c r="N30" s="249"/>
      <c r="O30" s="255"/>
      <c r="P30" s="250"/>
      <c r="Q30" s="255"/>
      <c r="R30" s="250"/>
      <c r="S30" s="250"/>
      <c r="T30" s="251"/>
      <c r="U30" s="250"/>
      <c r="V30" s="251"/>
      <c r="W30" s="252"/>
      <c r="X30" s="253"/>
      <c r="Y30" s="201" t="s">
        <v>150</v>
      </c>
      <c r="Z30" s="202" t="s">
        <v>151</v>
      </c>
      <c r="AA30" s="138" t="s">
        <v>102</v>
      </c>
      <c r="AB30" s="201" t="s">
        <v>152</v>
      </c>
      <c r="AC30" s="111" t="s">
        <v>77</v>
      </c>
      <c r="AD30" s="111" t="s">
        <v>107</v>
      </c>
      <c r="AE30" s="111" t="s">
        <v>79</v>
      </c>
      <c r="AF30" s="111" t="s">
        <v>87</v>
      </c>
      <c r="AG30" s="110" t="s">
        <v>81</v>
      </c>
      <c r="AK30" s="251"/>
      <c r="AL30" s="251"/>
      <c r="AM30" s="251"/>
      <c r="AN30" s="251"/>
      <c r="AO30" s="261"/>
      <c r="AP30" s="262"/>
      <c r="AQ30" s="257"/>
      <c r="AR30" s="255"/>
      <c r="AS30" s="255"/>
      <c r="AT30" s="255"/>
      <c r="AU30" s="255"/>
      <c r="AV30" s="255"/>
    </row>
    <row r="31" spans="1:48" ht="60" x14ac:dyDescent="0.2">
      <c r="A31" s="211"/>
      <c r="B31" s="212"/>
      <c r="C31" s="212"/>
      <c r="D31" s="212"/>
      <c r="E31" s="249"/>
      <c r="F31" s="212"/>
      <c r="G31" s="249"/>
      <c r="H31" s="264"/>
      <c r="I31" s="265"/>
      <c r="J31" s="267"/>
      <c r="K31" s="267"/>
      <c r="L31" s="267"/>
      <c r="M31" s="269"/>
      <c r="N31" s="249"/>
      <c r="O31" s="255"/>
      <c r="P31" s="250"/>
      <c r="Q31" s="255"/>
      <c r="R31" s="250"/>
      <c r="S31" s="250"/>
      <c r="T31" s="251"/>
      <c r="U31" s="250"/>
      <c r="V31" s="251"/>
      <c r="W31" s="252"/>
      <c r="X31" s="253"/>
      <c r="Y31" s="201" t="s">
        <v>153</v>
      </c>
      <c r="Z31" s="202" t="s">
        <v>154</v>
      </c>
      <c r="AA31" s="138" t="s">
        <v>102</v>
      </c>
      <c r="AB31" s="201" t="s">
        <v>155</v>
      </c>
      <c r="AC31" s="111" t="s">
        <v>77</v>
      </c>
      <c r="AD31" s="111" t="s">
        <v>107</v>
      </c>
      <c r="AE31" s="111" t="s">
        <v>79</v>
      </c>
      <c r="AF31" s="111" t="s">
        <v>87</v>
      </c>
      <c r="AG31" s="110" t="s">
        <v>81</v>
      </c>
      <c r="AK31" s="251"/>
      <c r="AL31" s="251"/>
      <c r="AM31" s="251"/>
      <c r="AN31" s="251"/>
      <c r="AO31" s="261"/>
      <c r="AP31" s="262"/>
      <c r="AQ31" s="257"/>
      <c r="AR31" s="255"/>
      <c r="AS31" s="255"/>
      <c r="AT31" s="255"/>
      <c r="AU31" s="255"/>
      <c r="AV31" s="255"/>
    </row>
    <row r="32" spans="1:48" ht="105" x14ac:dyDescent="0.2">
      <c r="A32" s="211">
        <v>6</v>
      </c>
      <c r="B32" s="212" t="s">
        <v>123</v>
      </c>
      <c r="C32" s="212" t="s">
        <v>124</v>
      </c>
      <c r="D32" s="212" t="s">
        <v>125</v>
      </c>
      <c r="E32" s="249" t="s">
        <v>63</v>
      </c>
      <c r="F32" s="212" t="s">
        <v>140</v>
      </c>
      <c r="G32" s="212" t="s">
        <v>141</v>
      </c>
      <c r="H32" s="264" t="s">
        <v>128</v>
      </c>
      <c r="I32" s="265" t="s">
        <v>156</v>
      </c>
      <c r="J32" s="270" t="s">
        <v>157</v>
      </c>
      <c r="K32" s="270" t="s">
        <v>158</v>
      </c>
      <c r="L32" s="270" t="s">
        <v>159</v>
      </c>
      <c r="M32" s="269" t="str">
        <f>CONCATENATE(J32," ",K32," ",L32)</f>
        <v>Afectación de la integridad y  disponibilidad de la información y los servicios de TI, por el uso inadecuado de medios removibles y falta de control de acceso a sitios web  debido a falta de restricciones en el control de dispositivos y de contenidos maliciosos</v>
      </c>
      <c r="N32" s="249" t="s">
        <v>146</v>
      </c>
      <c r="O32" s="255" t="s">
        <v>147</v>
      </c>
      <c r="P32" s="250" t="str">
        <f>VLOOKUP(O32,[1]Datos!$L$25:$M$29,2,0)</f>
        <v>MENOR 40%</v>
      </c>
      <c r="Q32" s="255" t="s">
        <v>72</v>
      </c>
      <c r="R32" s="250" t="str">
        <f>VLOOKUP(Q32,[1]Datos!$E$25:$F$29,2,0)</f>
        <v>Rara vez</v>
      </c>
      <c r="S32" s="250">
        <f>VLOOKUP(Q32,[1]Datos!$G$25:$I$29,3,0)</f>
        <v>1</v>
      </c>
      <c r="T32" s="251" t="str">
        <f>IF(E32="Corrupción",(IF(S32=1,"Rara Vez",IF(S32=2,"Improbable",IF(S32=3,"Posible",IF(S32=4,"Probable",IF(S32=5,"Seguro","Revisar")))))),IF(S32=1,"Muy Baja",IF(S32=2,"Baja",IF(S32=3,"Media",IF(S32=4,"Alta","Muy Alta")))))</f>
        <v>Muy Baja</v>
      </c>
      <c r="U32" s="250">
        <f>VLOOKUP(O32,[1]Datos!$L$25:$N$29,3,0)</f>
        <v>2</v>
      </c>
      <c r="V32" s="251" t="str">
        <f>IF(U32=1,"Leve",IF(U32=2,"Menor",IF(U32=3,"Moderado",IF(U32=4,"Mayor","Catastrófico"))))</f>
        <v>Menor</v>
      </c>
      <c r="W32" s="252">
        <f>_xlfn.NUMBERVALUE(CONCATENATE(S32,U32),"##")</f>
        <v>12</v>
      </c>
      <c r="X32" s="253" t="str">
        <f>VLOOKUP(W32,[1]Datos!$I$37:$J$61,2,FALSE)</f>
        <v>BAJO</v>
      </c>
      <c r="Y32" s="201" t="s">
        <v>160</v>
      </c>
      <c r="Z32" s="202" t="s">
        <v>161</v>
      </c>
      <c r="AA32" s="138" t="s">
        <v>102</v>
      </c>
      <c r="AB32" s="201" t="s">
        <v>162</v>
      </c>
      <c r="AC32" s="111" t="s">
        <v>77</v>
      </c>
      <c r="AD32" s="111" t="s">
        <v>107</v>
      </c>
      <c r="AE32" s="111" t="s">
        <v>79</v>
      </c>
      <c r="AF32" s="111" t="s">
        <v>87</v>
      </c>
      <c r="AG32" s="110" t="s">
        <v>81</v>
      </c>
      <c r="AK32" s="251">
        <f>IF(ROUND(S32-SUM(AJ32:AJ34),0)&lt;=0,1,ROUND(S32-SUM(AJ32:AJ34),0))</f>
        <v>1</v>
      </c>
      <c r="AL32" s="251" t="str">
        <f>IF(AK32=1,"Muy Baja",IF(AK32=2,"Baja",IF(AK32=3,"Media",IF(AK32=4,"Alta","Muy Alta"))))</f>
        <v>Muy Baja</v>
      </c>
      <c r="AM32" s="251">
        <f>ROUND(U32-SUM(AI32:AI34),0)</f>
        <v>2</v>
      </c>
      <c r="AN32" s="251" t="str">
        <f>IF(AM32=1,"Leve",IF(AM32=2,"Menor",IF(AM32=3,"Moderado",IF(AM32=4,"Mayor","Catastrófico"))))</f>
        <v>Menor</v>
      </c>
      <c r="AO32" s="261">
        <f>_xlfn.NUMBERVALUE(CONCATENATE(AK32,AM32),"##")</f>
        <v>12</v>
      </c>
      <c r="AP32" s="262" t="str">
        <f>+VLOOKUP(AO32,[1]Datos!$I$37:$J$65,2,FALSE)</f>
        <v>BAJO</v>
      </c>
      <c r="AQ32" s="257" t="s">
        <v>82</v>
      </c>
      <c r="AR32" s="255"/>
      <c r="AS32" s="255"/>
      <c r="AT32" s="263"/>
      <c r="AU32" s="263"/>
      <c r="AV32" s="255"/>
    </row>
    <row r="33" spans="1:48" ht="29.1" customHeight="1" x14ac:dyDescent="0.2">
      <c r="A33" s="211"/>
      <c r="B33" s="212"/>
      <c r="C33" s="212"/>
      <c r="D33" s="212"/>
      <c r="E33" s="249"/>
      <c r="F33" s="212"/>
      <c r="G33" s="212"/>
      <c r="H33" s="264"/>
      <c r="I33" s="265"/>
      <c r="J33" s="267"/>
      <c r="K33" s="267"/>
      <c r="L33" s="267"/>
      <c r="M33" s="269"/>
      <c r="N33" s="249"/>
      <c r="O33" s="255"/>
      <c r="P33" s="250"/>
      <c r="Q33" s="255"/>
      <c r="R33" s="250"/>
      <c r="S33" s="250"/>
      <c r="T33" s="251"/>
      <c r="U33" s="250"/>
      <c r="V33" s="251"/>
      <c r="W33" s="252"/>
      <c r="X33" s="253"/>
      <c r="Y33" s="273" t="s">
        <v>163</v>
      </c>
      <c r="Z33" s="273" t="s">
        <v>164</v>
      </c>
      <c r="AA33" s="275" t="s">
        <v>102</v>
      </c>
      <c r="AB33" s="273" t="s">
        <v>165</v>
      </c>
      <c r="AC33" s="271" t="s">
        <v>77</v>
      </c>
      <c r="AD33" s="271" t="s">
        <v>107</v>
      </c>
      <c r="AE33" s="271" t="s">
        <v>79</v>
      </c>
      <c r="AF33" s="271" t="s">
        <v>80</v>
      </c>
      <c r="AG33" s="258" t="s">
        <v>81</v>
      </c>
      <c r="AK33" s="251"/>
      <c r="AL33" s="251"/>
      <c r="AM33" s="251"/>
      <c r="AN33" s="251"/>
      <c r="AO33" s="261"/>
      <c r="AP33" s="262"/>
      <c r="AQ33" s="257"/>
      <c r="AR33" s="255"/>
      <c r="AS33" s="255"/>
      <c r="AT33" s="255"/>
      <c r="AU33" s="255"/>
      <c r="AV33" s="255"/>
    </row>
    <row r="34" spans="1:48" ht="56.45" customHeight="1" x14ac:dyDescent="0.2">
      <c r="A34" s="211"/>
      <c r="B34" s="212"/>
      <c r="C34" s="212"/>
      <c r="D34" s="212"/>
      <c r="E34" s="249"/>
      <c r="F34" s="212"/>
      <c r="G34" s="212"/>
      <c r="H34" s="264"/>
      <c r="I34" s="265"/>
      <c r="J34" s="267"/>
      <c r="K34" s="267"/>
      <c r="L34" s="267"/>
      <c r="M34" s="269"/>
      <c r="N34" s="249"/>
      <c r="O34" s="255"/>
      <c r="P34" s="250"/>
      <c r="Q34" s="255"/>
      <c r="R34" s="250"/>
      <c r="S34" s="250"/>
      <c r="T34" s="251"/>
      <c r="U34" s="250"/>
      <c r="V34" s="251"/>
      <c r="W34" s="252"/>
      <c r="X34" s="253"/>
      <c r="Y34" s="274"/>
      <c r="Z34" s="274"/>
      <c r="AA34" s="276"/>
      <c r="AB34" s="274"/>
      <c r="AC34" s="272"/>
      <c r="AD34" s="272"/>
      <c r="AE34" s="272"/>
      <c r="AF34" s="272"/>
      <c r="AG34" s="260"/>
      <c r="AK34" s="251"/>
      <c r="AL34" s="251"/>
      <c r="AM34" s="251"/>
      <c r="AN34" s="251"/>
      <c r="AO34" s="261"/>
      <c r="AP34" s="262"/>
      <c r="AQ34" s="257"/>
      <c r="AR34" s="255"/>
      <c r="AS34" s="255"/>
      <c r="AT34" s="255"/>
      <c r="AU34" s="255"/>
      <c r="AV34" s="255"/>
    </row>
    <row r="35" spans="1:48" ht="132" customHeight="1" x14ac:dyDescent="0.2">
      <c r="A35" s="211">
        <v>7</v>
      </c>
      <c r="B35" s="212" t="s">
        <v>123</v>
      </c>
      <c r="C35" s="212" t="s">
        <v>124</v>
      </c>
      <c r="D35" s="212" t="s">
        <v>125</v>
      </c>
      <c r="E35" s="249" t="s">
        <v>63</v>
      </c>
      <c r="F35" s="212" t="s">
        <v>64</v>
      </c>
      <c r="G35" s="212" t="s">
        <v>65</v>
      </c>
      <c r="H35" s="264" t="s">
        <v>166</v>
      </c>
      <c r="I35" s="265" t="s">
        <v>142</v>
      </c>
      <c r="J35" s="270" t="s">
        <v>167</v>
      </c>
      <c r="K35" s="277" t="s">
        <v>168</v>
      </c>
      <c r="L35" s="270" t="s">
        <v>169</v>
      </c>
      <c r="M35" s="269" t="str">
        <f>CONCATENATE(J35," ",K35," ",L35)</f>
        <v xml:space="preserve">Perdida de confidencialidad, integridad y disponibilidad de la información, por sustracción de información o ciberataques  debido a la inadecuada manipulación de los medios o falta de  integridad por parte de funcionarios, contratistas o terceros </v>
      </c>
      <c r="N35" s="249" t="s">
        <v>146</v>
      </c>
      <c r="O35" s="255" t="s">
        <v>97</v>
      </c>
      <c r="P35" s="250" t="str">
        <f>VLOOKUP(O35,[1]Datos!$L$25:$M$29,2,0)</f>
        <v>MODERADO 60%</v>
      </c>
      <c r="Q35" s="255" t="s">
        <v>72</v>
      </c>
      <c r="R35" s="250" t="str">
        <f>VLOOKUP(Q35,[1]Datos!$E$25:$F$29,2,0)</f>
        <v>Rara vez</v>
      </c>
      <c r="S35" s="250">
        <f>VLOOKUP(Q35,[1]Datos!$G$25:$I$29,3,0)</f>
        <v>1</v>
      </c>
      <c r="T35" s="251" t="str">
        <f>IF(E35="Corrupción",(IF(S35=1,"Rara Vez",IF(S35=2,"Improbable",IF(S35=3,"Posible",IF(S35=4,"Probable",IF(S35=5,"Seguro","Revisar")))))),IF(S35=1,"Muy Baja",IF(S35=2,"Baja",IF(S35=3,"Media",IF(S35=4,"Alta","Muy Alta")))))</f>
        <v>Muy Baja</v>
      </c>
      <c r="U35" s="250">
        <f>VLOOKUP(O35,[1]Datos!$L$25:$N$29,3,0)</f>
        <v>3</v>
      </c>
      <c r="V35" s="251" t="str">
        <f>IF(U35=1,"Leve",IF(U35=2,"Menor",IF(U35=3,"Moderado",IF(U35=4,"Mayor","Catastrófico"))))</f>
        <v>Moderado</v>
      </c>
      <c r="W35" s="252">
        <f>_xlfn.NUMBERVALUE(CONCATENATE(S35,U35),"##")</f>
        <v>13</v>
      </c>
      <c r="X35" s="253" t="str">
        <f>VLOOKUP(W35,[1]Datos!$I$37:$J$61,2,FALSE)</f>
        <v>MODERADO</v>
      </c>
      <c r="Y35" s="201" t="s">
        <v>170</v>
      </c>
      <c r="Z35" s="202" t="s">
        <v>171</v>
      </c>
      <c r="AA35" s="138" t="s">
        <v>102</v>
      </c>
      <c r="AB35" s="201" t="s">
        <v>172</v>
      </c>
      <c r="AC35" s="111" t="s">
        <v>173</v>
      </c>
      <c r="AD35" s="111" t="s">
        <v>107</v>
      </c>
      <c r="AE35" s="111" t="s">
        <v>79</v>
      </c>
      <c r="AF35" s="111" t="s">
        <v>80</v>
      </c>
      <c r="AG35" s="110" t="s">
        <v>81</v>
      </c>
      <c r="AK35" s="251">
        <f>IF(ROUND(S35-SUM(AJ35:AJ37),0)&lt;=0,1,ROUND(S35-SUM(AJ35:AJ37),0))</f>
        <v>1</v>
      </c>
      <c r="AL35" s="251" t="str">
        <f>IF(AK35=1,"Muy Baja",IF(AK35=2,"Baja",IF(AK35=3,"Media",IF(AK35=4,"Alta","Muy Alta"))))</f>
        <v>Muy Baja</v>
      </c>
      <c r="AM35" s="251">
        <f>ROUND(U35-SUM(AI35:AI37),0)</f>
        <v>3</v>
      </c>
      <c r="AN35" s="251" t="str">
        <f>IF(AM35=1,"Leve",IF(AM35=2,"Menor",IF(AM35=3,"Moderado",IF(AM35=4,"Mayor","Catastrófico"))))</f>
        <v>Moderado</v>
      </c>
      <c r="AO35" s="261">
        <f>_xlfn.NUMBERVALUE(CONCATENATE(AK35,AM35),"##")</f>
        <v>13</v>
      </c>
      <c r="AP35" s="262" t="str">
        <f>+VLOOKUP(AO35,[1]Datos!$I$37:$J$65,2,FALSE)</f>
        <v>MODERADO</v>
      </c>
      <c r="AQ35" s="257" t="s">
        <v>100</v>
      </c>
      <c r="AR35" s="255" t="s">
        <v>174</v>
      </c>
      <c r="AS35" s="255" t="s">
        <v>102</v>
      </c>
      <c r="AT35" s="263">
        <v>45873</v>
      </c>
      <c r="AU35" s="263">
        <v>46013</v>
      </c>
      <c r="AV35" s="255" t="s">
        <v>175</v>
      </c>
    </row>
    <row r="36" spans="1:48" ht="15" x14ac:dyDescent="0.2">
      <c r="A36" s="211"/>
      <c r="B36" s="212"/>
      <c r="C36" s="212"/>
      <c r="D36" s="212"/>
      <c r="E36" s="249"/>
      <c r="F36" s="212"/>
      <c r="G36" s="212"/>
      <c r="H36" s="264"/>
      <c r="I36" s="265"/>
      <c r="J36" s="267"/>
      <c r="K36" s="278"/>
      <c r="L36" s="267"/>
      <c r="M36" s="269"/>
      <c r="N36" s="249"/>
      <c r="O36" s="255"/>
      <c r="P36" s="250"/>
      <c r="Q36" s="255"/>
      <c r="R36" s="250"/>
      <c r="S36" s="250"/>
      <c r="T36" s="251"/>
      <c r="U36" s="250"/>
      <c r="V36" s="251"/>
      <c r="W36" s="252"/>
      <c r="X36" s="253"/>
      <c r="Y36" s="273" t="s">
        <v>176</v>
      </c>
      <c r="Z36" s="273" t="s">
        <v>177</v>
      </c>
      <c r="AA36" s="275" t="s">
        <v>102</v>
      </c>
      <c r="AB36" s="273" t="s">
        <v>453</v>
      </c>
      <c r="AC36" s="271" t="s">
        <v>77</v>
      </c>
      <c r="AD36" s="271" t="s">
        <v>78</v>
      </c>
      <c r="AE36" s="271" t="s">
        <v>79</v>
      </c>
      <c r="AF36" s="271" t="s">
        <v>80</v>
      </c>
      <c r="AG36" s="258" t="s">
        <v>81</v>
      </c>
      <c r="AK36" s="251"/>
      <c r="AL36" s="251"/>
      <c r="AM36" s="251"/>
      <c r="AN36" s="251"/>
      <c r="AO36" s="261"/>
      <c r="AP36" s="262"/>
      <c r="AQ36" s="257"/>
      <c r="AR36" s="255"/>
      <c r="AS36" s="255"/>
      <c r="AT36" s="255"/>
      <c r="AU36" s="255"/>
      <c r="AV36" s="255"/>
    </row>
    <row r="37" spans="1:48" ht="87" customHeight="1" x14ac:dyDescent="0.2">
      <c r="A37" s="211"/>
      <c r="B37" s="212"/>
      <c r="C37" s="212"/>
      <c r="D37" s="212"/>
      <c r="E37" s="249"/>
      <c r="F37" s="212"/>
      <c r="G37" s="212"/>
      <c r="H37" s="264"/>
      <c r="I37" s="265"/>
      <c r="J37" s="267"/>
      <c r="K37" s="278"/>
      <c r="L37" s="267"/>
      <c r="M37" s="269"/>
      <c r="N37" s="249"/>
      <c r="O37" s="255"/>
      <c r="P37" s="250"/>
      <c r="Q37" s="255"/>
      <c r="R37" s="250"/>
      <c r="S37" s="250"/>
      <c r="T37" s="251"/>
      <c r="U37" s="250"/>
      <c r="V37" s="251"/>
      <c r="W37" s="252"/>
      <c r="X37" s="253"/>
      <c r="Y37" s="274"/>
      <c r="Z37" s="274"/>
      <c r="AA37" s="276"/>
      <c r="AB37" s="274"/>
      <c r="AC37" s="272"/>
      <c r="AD37" s="272"/>
      <c r="AE37" s="272"/>
      <c r="AF37" s="272"/>
      <c r="AG37" s="260"/>
      <c r="AK37" s="251"/>
      <c r="AL37" s="251"/>
      <c r="AM37" s="251"/>
      <c r="AN37" s="251"/>
      <c r="AO37" s="261"/>
      <c r="AP37" s="262"/>
      <c r="AQ37" s="257"/>
      <c r="AR37" s="255"/>
      <c r="AS37" s="255"/>
      <c r="AT37" s="255"/>
      <c r="AU37" s="255"/>
      <c r="AV37" s="255"/>
    </row>
    <row r="38" spans="1:48" ht="60" x14ac:dyDescent="0.2">
      <c r="A38" s="211">
        <v>8</v>
      </c>
      <c r="B38" s="212" t="s">
        <v>123</v>
      </c>
      <c r="C38" s="212" t="s">
        <v>124</v>
      </c>
      <c r="D38" s="212" t="s">
        <v>125</v>
      </c>
      <c r="E38" s="249" t="s">
        <v>63</v>
      </c>
      <c r="F38" s="212" t="s">
        <v>140</v>
      </c>
      <c r="G38" s="212" t="s">
        <v>141</v>
      </c>
      <c r="H38" s="264" t="s">
        <v>178</v>
      </c>
      <c r="I38" s="265" t="s">
        <v>179</v>
      </c>
      <c r="J38" s="270" t="s">
        <v>180</v>
      </c>
      <c r="K38" s="270" t="s">
        <v>181</v>
      </c>
      <c r="L38" s="270" t="s">
        <v>182</v>
      </c>
      <c r="M38" s="269" t="str">
        <f>CONCATENATE(J38," ",K38," ",L38)</f>
        <v>Perdida de disponibilidad de los servicios de TI por ataques informáticos internos o externos a la infraestructura tecnológica debido al acceso no autorizado</v>
      </c>
      <c r="N38" s="249" t="s">
        <v>146</v>
      </c>
      <c r="O38" s="255" t="s">
        <v>97</v>
      </c>
      <c r="P38" s="250" t="str">
        <f>VLOOKUP(O38,[1]Datos!$L$25:$M$29,2,0)</f>
        <v>MODERADO 60%</v>
      </c>
      <c r="Q38" s="255" t="s">
        <v>72</v>
      </c>
      <c r="R38" s="250" t="str">
        <f>VLOOKUP(Q38,[1]Datos!$E$25:$F$29,2,0)</f>
        <v>Rara vez</v>
      </c>
      <c r="S38" s="250">
        <f>VLOOKUP(Q38,[1]Datos!$G$25:$I$29,3,0)</f>
        <v>1</v>
      </c>
      <c r="T38" s="251" t="str">
        <f>IF(E38="Corrupción",(IF(S38=1,"Rara Vez",IF(S38=2,"Improbable",IF(S38=3,"Posible",IF(S38=4,"Probable",IF(S38=5,"Seguro","Revisar")))))),IF(S38=1,"Muy Baja",IF(S38=2,"Baja",IF(S38=3,"Media",IF(S38=4,"Alta","Muy Alta")))))</f>
        <v>Muy Baja</v>
      </c>
      <c r="U38" s="250">
        <f>VLOOKUP(O38,[1]Datos!$L$25:$N$29,3,0)</f>
        <v>3</v>
      </c>
      <c r="V38" s="251" t="str">
        <f>IF(U38=1,"Leve",IF(U38=2,"Menor",IF(U38=3,"Moderado",IF(U38=4,"Mayor","Catastrófico"))))</f>
        <v>Moderado</v>
      </c>
      <c r="W38" s="252">
        <f>_xlfn.NUMBERVALUE(CONCATENATE(S38,U38),"##")</f>
        <v>13</v>
      </c>
      <c r="X38" s="253" t="str">
        <f>VLOOKUP(W38,[1]Datos!$I$37:$J$61,2,FALSE)</f>
        <v>MODERADO</v>
      </c>
      <c r="Y38" s="201" t="s">
        <v>183</v>
      </c>
      <c r="Z38" s="201" t="s">
        <v>184</v>
      </c>
      <c r="AA38" s="138" t="s">
        <v>102</v>
      </c>
      <c r="AB38" s="201" t="s">
        <v>185</v>
      </c>
      <c r="AC38" s="111" t="s">
        <v>77</v>
      </c>
      <c r="AD38" s="111" t="s">
        <v>78</v>
      </c>
      <c r="AE38" s="111" t="s">
        <v>79</v>
      </c>
      <c r="AF38" s="111" t="s">
        <v>80</v>
      </c>
      <c r="AG38" s="110" t="s">
        <v>81</v>
      </c>
      <c r="AK38" s="251">
        <f>IF(ROUND(S38-SUM(AJ38:AJ40),0)&lt;=0,1,ROUND(S38-SUM(AJ38:AJ40),0))</f>
        <v>1</v>
      </c>
      <c r="AL38" s="251" t="str">
        <f>IF(AK38=1,"Muy Baja",IF(AK38=2,"Baja",IF(AK38=3,"Media",IF(AK38=4,"Alta","Muy Alta"))))</f>
        <v>Muy Baja</v>
      </c>
      <c r="AM38" s="251">
        <f>ROUND(U38-SUM(AI38:AI40),0)</f>
        <v>3</v>
      </c>
      <c r="AN38" s="251" t="str">
        <f>IF(AM38=1,"Leve",IF(AM38=2,"Menor",IF(AM38=3,"Moderado",IF(AM38=4,"Mayor","Catastrófico"))))</f>
        <v>Moderado</v>
      </c>
      <c r="AO38" s="261">
        <f>_xlfn.NUMBERVALUE(CONCATENATE(AK38,AM38),"##")</f>
        <v>13</v>
      </c>
      <c r="AP38" s="262" t="str">
        <f>+VLOOKUP(AO38,[1]Datos!$I$37:$J$65,2,FALSE)</f>
        <v>MODERADO</v>
      </c>
      <c r="AQ38" s="257" t="s">
        <v>100</v>
      </c>
      <c r="AR38" s="255" t="s">
        <v>186</v>
      </c>
      <c r="AS38" s="255" t="s">
        <v>102</v>
      </c>
      <c r="AT38" s="263">
        <v>45873</v>
      </c>
      <c r="AU38" s="263">
        <v>46013</v>
      </c>
      <c r="AV38" s="255" t="s">
        <v>187</v>
      </c>
    </row>
    <row r="39" spans="1:48" ht="164.1" customHeight="1" x14ac:dyDescent="0.2">
      <c r="A39" s="211"/>
      <c r="B39" s="212"/>
      <c r="C39" s="212"/>
      <c r="D39" s="212"/>
      <c r="E39" s="249"/>
      <c r="F39" s="212"/>
      <c r="G39" s="212"/>
      <c r="H39" s="264"/>
      <c r="I39" s="265"/>
      <c r="J39" s="267"/>
      <c r="K39" s="267"/>
      <c r="L39" s="267"/>
      <c r="M39" s="269"/>
      <c r="N39" s="249"/>
      <c r="O39" s="255"/>
      <c r="P39" s="250"/>
      <c r="Q39" s="255"/>
      <c r="R39" s="250"/>
      <c r="S39" s="250"/>
      <c r="T39" s="251"/>
      <c r="U39" s="250"/>
      <c r="V39" s="251"/>
      <c r="W39" s="252"/>
      <c r="X39" s="253"/>
      <c r="Y39" s="273" t="s">
        <v>188</v>
      </c>
      <c r="Z39" s="273" t="s">
        <v>189</v>
      </c>
      <c r="AA39" s="275" t="s">
        <v>102</v>
      </c>
      <c r="AB39" s="273" t="s">
        <v>454</v>
      </c>
      <c r="AC39" s="271" t="s">
        <v>77</v>
      </c>
      <c r="AD39" s="271" t="s">
        <v>78</v>
      </c>
      <c r="AE39" s="271" t="s">
        <v>79</v>
      </c>
      <c r="AF39" s="271" t="s">
        <v>80</v>
      </c>
      <c r="AG39" s="258" t="s">
        <v>81</v>
      </c>
      <c r="AK39" s="251"/>
      <c r="AL39" s="251"/>
      <c r="AM39" s="251"/>
      <c r="AN39" s="251"/>
      <c r="AO39" s="261"/>
      <c r="AP39" s="262"/>
      <c r="AQ39" s="257"/>
      <c r="AR39" s="255"/>
      <c r="AS39" s="255"/>
      <c r="AT39" s="255"/>
      <c r="AU39" s="255"/>
      <c r="AV39" s="255"/>
    </row>
    <row r="40" spans="1:48" ht="167.45" customHeight="1" x14ac:dyDescent="0.2">
      <c r="A40" s="211"/>
      <c r="B40" s="212"/>
      <c r="C40" s="212"/>
      <c r="D40" s="212"/>
      <c r="E40" s="249"/>
      <c r="F40" s="212"/>
      <c r="G40" s="212"/>
      <c r="H40" s="264"/>
      <c r="I40" s="265"/>
      <c r="J40" s="267"/>
      <c r="K40" s="267"/>
      <c r="L40" s="267"/>
      <c r="M40" s="269"/>
      <c r="N40" s="249"/>
      <c r="O40" s="255"/>
      <c r="P40" s="250"/>
      <c r="Q40" s="255"/>
      <c r="R40" s="250"/>
      <c r="S40" s="250"/>
      <c r="T40" s="251"/>
      <c r="U40" s="250"/>
      <c r="V40" s="251"/>
      <c r="W40" s="252"/>
      <c r="X40" s="253"/>
      <c r="Y40" s="274"/>
      <c r="Z40" s="279"/>
      <c r="AA40" s="276"/>
      <c r="AB40" s="274"/>
      <c r="AC40" s="272"/>
      <c r="AD40" s="272"/>
      <c r="AE40" s="272"/>
      <c r="AF40" s="272"/>
      <c r="AG40" s="260"/>
      <c r="AK40" s="251"/>
      <c r="AL40" s="251"/>
      <c r="AM40" s="251"/>
      <c r="AN40" s="251"/>
      <c r="AO40" s="261"/>
      <c r="AP40" s="262"/>
      <c r="AQ40" s="257"/>
      <c r="AR40" s="255"/>
      <c r="AS40" s="255"/>
      <c r="AT40" s="255"/>
      <c r="AU40" s="255"/>
      <c r="AV40" s="255"/>
    </row>
    <row r="41" spans="1:48" ht="61.5" customHeight="1" x14ac:dyDescent="0.2">
      <c r="A41" s="211">
        <v>9</v>
      </c>
      <c r="B41" s="212" t="s">
        <v>123</v>
      </c>
      <c r="C41" s="212" t="s">
        <v>124</v>
      </c>
      <c r="D41" s="212" t="s">
        <v>125</v>
      </c>
      <c r="E41" s="249" t="s">
        <v>63</v>
      </c>
      <c r="F41" s="212" t="s">
        <v>126</v>
      </c>
      <c r="G41" s="212" t="s">
        <v>190</v>
      </c>
      <c r="H41" s="264" t="s">
        <v>191</v>
      </c>
      <c r="I41" s="265" t="s">
        <v>179</v>
      </c>
      <c r="J41" s="277" t="s">
        <v>192</v>
      </c>
      <c r="K41" s="270" t="s">
        <v>193</v>
      </c>
      <c r="L41" s="270" t="s">
        <v>194</v>
      </c>
      <c r="M41" s="269" t="str">
        <f>CONCATENATE(J41," ",K41," ",L41)</f>
        <v xml:space="preserve">Afectación a la disponibilidad de los servicios de red y/o comunicaciones en la CGN, por fallas de los servicios ofrecidos por el proveedor debido a falta de respaldo de los servicios de red o cumunicaciones o por incumplimiento de los acuerdos de nivel de servicio pactados con el proveedor. </v>
      </c>
      <c r="N41" s="249" t="s">
        <v>130</v>
      </c>
      <c r="O41" s="255" t="s">
        <v>97</v>
      </c>
      <c r="P41" s="250" t="str">
        <f>VLOOKUP(O41,[1]Datos!$L$25:$M$29,2,0)</f>
        <v>MODERADO 60%</v>
      </c>
      <c r="Q41" s="255" t="s">
        <v>113</v>
      </c>
      <c r="R41" s="250" t="str">
        <f>VLOOKUP(Q41,[1]Datos!$E$25:$F$29,2,0)</f>
        <v>Improbable</v>
      </c>
      <c r="S41" s="250">
        <f>VLOOKUP(Q41,[1]Datos!$G$25:$I$29,3,0)</f>
        <v>2</v>
      </c>
      <c r="T41" s="251" t="str">
        <f>IF(E41="Corrupción",(IF(S41=1,"Rara Vez",IF(S41=2,"Improbable",IF(S41=3,"Posible",IF(S41=4,"Probable",IF(S41=5,"Seguro","Revisar")))))),IF(S41=1,"Muy Baja",IF(S41=2,"Baja",IF(S41=3,"Media",IF(S41=4,"Alta","Muy Alta")))))</f>
        <v>Baja</v>
      </c>
      <c r="U41" s="250">
        <f>VLOOKUP(O41,[1]Datos!$L$25:$N$29,3,0)</f>
        <v>3</v>
      </c>
      <c r="V41" s="251" t="str">
        <f>IF(U41=1,"Leve",IF(U41=2,"Menor",IF(U41=3,"Moderado",IF(U41=4,"Mayor","Catastrófico"))))</f>
        <v>Moderado</v>
      </c>
      <c r="W41" s="252">
        <f>_xlfn.NUMBERVALUE(CONCATENATE(S41,U41),"##")</f>
        <v>23</v>
      </c>
      <c r="X41" s="253" t="str">
        <f>VLOOKUP(W41,[1]Datos!$I$37:$J$61,2,FALSE)</f>
        <v>MODERADO</v>
      </c>
      <c r="Y41" s="273" t="s">
        <v>195</v>
      </c>
      <c r="Z41" s="273" t="s">
        <v>455</v>
      </c>
      <c r="AA41" s="275" t="s">
        <v>102</v>
      </c>
      <c r="AB41" s="280" t="s">
        <v>456</v>
      </c>
      <c r="AC41" s="271" t="s">
        <v>77</v>
      </c>
      <c r="AD41" s="271" t="s">
        <v>107</v>
      </c>
      <c r="AE41" s="271" t="s">
        <v>79</v>
      </c>
      <c r="AF41" s="271" t="s">
        <v>80</v>
      </c>
      <c r="AG41" s="258" t="s">
        <v>81</v>
      </c>
      <c r="AK41" s="251">
        <f>IF(ROUND(S41-SUM(AJ41:AJ43),0)&lt;=0,1,ROUND(S41-SUM(AJ41:AJ43),0))</f>
        <v>2</v>
      </c>
      <c r="AL41" s="251" t="str">
        <f>IF(AK41=1,"Muy Baja",IF(AK41=2,"Baja",IF(AK41=3,"Media",IF(AK41=4,"Alta","Muy Alta"))))</f>
        <v>Baja</v>
      </c>
      <c r="AM41" s="251">
        <f>ROUND(U41-SUM(AI41:AI43),0)</f>
        <v>3</v>
      </c>
      <c r="AN41" s="251" t="str">
        <f>IF(AM41=1,"Leve",IF(AM41=2,"Menor",IF(AM41=3,"Moderado",IF(AM41=4,"Mayor","Catastrófico"))))</f>
        <v>Moderado</v>
      </c>
      <c r="AO41" s="261">
        <f>_xlfn.NUMBERVALUE(CONCATENATE(AK41,AM41),"##")</f>
        <v>23</v>
      </c>
      <c r="AP41" s="262" t="str">
        <f>+VLOOKUP(AO41,[1]Datos!$I$37:$J$65,2,FALSE)</f>
        <v>MODERADO</v>
      </c>
      <c r="AQ41" s="257" t="s">
        <v>100</v>
      </c>
      <c r="AR41" s="255" t="s">
        <v>196</v>
      </c>
      <c r="AS41" s="255" t="s">
        <v>102</v>
      </c>
      <c r="AT41" s="263">
        <v>45873</v>
      </c>
      <c r="AU41" s="263">
        <v>46013</v>
      </c>
      <c r="AV41" s="255" t="s">
        <v>197</v>
      </c>
    </row>
    <row r="42" spans="1:48" ht="61.5" customHeight="1" x14ac:dyDescent="0.2">
      <c r="A42" s="211"/>
      <c r="B42" s="212"/>
      <c r="C42" s="212"/>
      <c r="D42" s="212"/>
      <c r="E42" s="249"/>
      <c r="F42" s="212"/>
      <c r="G42" s="212"/>
      <c r="H42" s="264"/>
      <c r="I42" s="265"/>
      <c r="J42" s="285"/>
      <c r="K42" s="267"/>
      <c r="L42" s="267"/>
      <c r="M42" s="269"/>
      <c r="N42" s="249"/>
      <c r="O42" s="255"/>
      <c r="P42" s="250"/>
      <c r="Q42" s="255"/>
      <c r="R42" s="250"/>
      <c r="S42" s="250"/>
      <c r="T42" s="251"/>
      <c r="U42" s="250"/>
      <c r="V42" s="251"/>
      <c r="W42" s="252"/>
      <c r="X42" s="253"/>
      <c r="Y42" s="279"/>
      <c r="Z42" s="279"/>
      <c r="AA42" s="282"/>
      <c r="AB42" s="280"/>
      <c r="AC42" s="281"/>
      <c r="AD42" s="281"/>
      <c r="AE42" s="281"/>
      <c r="AF42" s="281"/>
      <c r="AG42" s="259"/>
      <c r="AK42" s="251"/>
      <c r="AL42" s="251"/>
      <c r="AM42" s="251"/>
      <c r="AN42" s="251"/>
      <c r="AO42" s="261"/>
      <c r="AP42" s="262"/>
      <c r="AQ42" s="257"/>
      <c r="AR42" s="255"/>
      <c r="AS42" s="255"/>
      <c r="AT42" s="255"/>
      <c r="AU42" s="255"/>
      <c r="AV42" s="255"/>
    </row>
    <row r="43" spans="1:48" ht="61.5" customHeight="1" x14ac:dyDescent="0.2">
      <c r="A43" s="211"/>
      <c r="B43" s="212"/>
      <c r="C43" s="212"/>
      <c r="D43" s="212"/>
      <c r="E43" s="249"/>
      <c r="F43" s="212"/>
      <c r="G43" s="212"/>
      <c r="H43" s="264"/>
      <c r="I43" s="265"/>
      <c r="J43" s="286"/>
      <c r="K43" s="267"/>
      <c r="L43" s="267"/>
      <c r="M43" s="269"/>
      <c r="N43" s="249"/>
      <c r="O43" s="255"/>
      <c r="P43" s="250"/>
      <c r="Q43" s="255"/>
      <c r="R43" s="250"/>
      <c r="S43" s="250"/>
      <c r="T43" s="251"/>
      <c r="U43" s="250"/>
      <c r="V43" s="251"/>
      <c r="W43" s="252"/>
      <c r="X43" s="253"/>
      <c r="Y43" s="274"/>
      <c r="Z43" s="274"/>
      <c r="AA43" s="276"/>
      <c r="AB43" s="280"/>
      <c r="AC43" s="272"/>
      <c r="AD43" s="272"/>
      <c r="AE43" s="272"/>
      <c r="AF43" s="272"/>
      <c r="AG43" s="260"/>
      <c r="AK43" s="251"/>
      <c r="AL43" s="251"/>
      <c r="AM43" s="251"/>
      <c r="AN43" s="251"/>
      <c r="AO43" s="261"/>
      <c r="AP43" s="262"/>
      <c r="AQ43" s="257"/>
      <c r="AR43" s="255"/>
      <c r="AS43" s="255"/>
      <c r="AT43" s="255"/>
      <c r="AU43" s="255"/>
      <c r="AV43" s="255"/>
    </row>
    <row r="44" spans="1:48" ht="37.5" customHeight="1" x14ac:dyDescent="0.2">
      <c r="A44" s="283">
        <v>10</v>
      </c>
      <c r="B44" s="212" t="s">
        <v>123</v>
      </c>
      <c r="C44" s="212" t="s">
        <v>124</v>
      </c>
      <c r="D44" s="212" t="s">
        <v>125</v>
      </c>
      <c r="E44" s="249" t="s">
        <v>63</v>
      </c>
      <c r="F44" s="212" t="s">
        <v>126</v>
      </c>
      <c r="G44" s="212" t="s">
        <v>190</v>
      </c>
      <c r="H44" s="264" t="s">
        <v>191</v>
      </c>
      <c r="I44" s="265" t="s">
        <v>179</v>
      </c>
      <c r="J44" s="277" t="s">
        <v>198</v>
      </c>
      <c r="K44" s="289" t="s">
        <v>199</v>
      </c>
      <c r="L44" s="287" t="s">
        <v>200</v>
      </c>
      <c r="M44" s="269" t="str">
        <f>CONCATENATE(J44," ",K44," ",L44)</f>
        <v>Indisponibilidad de los servicios de red  por ataques de denegación de servicios (DoS) o fallas en los equipos, debido a la inadecuada gestión o monitoreo</v>
      </c>
      <c r="N44" s="249" t="s">
        <v>130</v>
      </c>
      <c r="O44" s="255" t="s">
        <v>147</v>
      </c>
      <c r="P44" s="250" t="str">
        <f>VLOOKUP(O44,[1]Datos!$L$25:$M$29,2,0)</f>
        <v>MENOR 40%</v>
      </c>
      <c r="Q44" s="255" t="s">
        <v>72</v>
      </c>
      <c r="R44" s="250" t="str">
        <f>VLOOKUP(Q44,[1]Datos!$E$25:$F$29,2,0)</f>
        <v>Rara vez</v>
      </c>
      <c r="S44" s="250">
        <f>VLOOKUP(Q44,[1]Datos!$G$25:$I$29,3,0)</f>
        <v>1</v>
      </c>
      <c r="T44" s="251" t="str">
        <f>IF(E44="Corrupción",(IF(S44=1,"Rara Vez",IF(S44=2,"Improbable",IF(S44=3,"Posible",IF(S44=4,"Probable",IF(S44=5,"Seguro","Revisar")))))),IF(S44=1,"Muy Baja",IF(S44=2,"Baja",IF(S44=3,"Media",IF(S44=4,"Alta","Muy Alta")))))</f>
        <v>Muy Baja</v>
      </c>
      <c r="U44" s="250">
        <f>VLOOKUP(O44,[1]Datos!$L$25:$N$29,3,0)</f>
        <v>2</v>
      </c>
      <c r="V44" s="251" t="str">
        <f>IF(U44=1,"Leve",IF(U44=2,"Menor",IF(U44=3,"Moderado",IF(U44=4,"Mayor","Catastrófico"))))</f>
        <v>Menor</v>
      </c>
      <c r="W44" s="252">
        <f>_xlfn.NUMBERVALUE(CONCATENATE(S44,U44),"##")</f>
        <v>12</v>
      </c>
      <c r="X44" s="253" t="str">
        <f>VLOOKUP(W44,[1]Datos!$I$37:$J$61,2,FALSE)</f>
        <v>BAJO</v>
      </c>
      <c r="Y44" s="292" t="s">
        <v>201</v>
      </c>
      <c r="Z44" s="273" t="s">
        <v>202</v>
      </c>
      <c r="AA44" s="275" t="s">
        <v>102</v>
      </c>
      <c r="AB44" s="273" t="s">
        <v>457</v>
      </c>
      <c r="AC44" s="271" t="s">
        <v>77</v>
      </c>
      <c r="AD44" s="271" t="s">
        <v>107</v>
      </c>
      <c r="AE44" s="271" t="s">
        <v>79</v>
      </c>
      <c r="AF44" s="271" t="s">
        <v>80</v>
      </c>
      <c r="AG44" s="258" t="s">
        <v>81</v>
      </c>
      <c r="AK44" s="251">
        <f>IF(ROUND(S44-SUM(AJ44:AJ46),0)&lt;=0,1,ROUND(S44-SUM(AJ44:AJ46),0))</f>
        <v>1</v>
      </c>
      <c r="AL44" s="251" t="str">
        <f>IF(AK44=1,"Muy Baja",IF(AK44=2,"Baja",IF(AK44=3,"Media",IF(AK44=4,"Alta","Muy Alta"))))</f>
        <v>Muy Baja</v>
      </c>
      <c r="AM44" s="251">
        <f>ROUND(U44-SUM(AI44:AI46),0)</f>
        <v>2</v>
      </c>
      <c r="AN44" s="251" t="str">
        <f>IF(AM44=1,"Leve",IF(AM44=2,"Menor",IF(AM44=3,"Moderado",IF(AM44=4,"Mayor","Catastrófico"))))</f>
        <v>Menor</v>
      </c>
      <c r="AO44" s="261">
        <f>_xlfn.NUMBERVALUE(CONCATENATE(AK44,AM44),"##")</f>
        <v>12</v>
      </c>
      <c r="AP44" s="262" t="str">
        <f>+VLOOKUP(AO44,[1]Datos!$I$37:$J$65,2,FALSE)</f>
        <v>BAJO</v>
      </c>
      <c r="AQ44" s="257" t="s">
        <v>82</v>
      </c>
      <c r="AR44" s="255"/>
      <c r="AS44" s="255"/>
      <c r="AT44" s="263"/>
      <c r="AU44" s="263"/>
      <c r="AV44" s="255"/>
    </row>
    <row r="45" spans="1:48" ht="37.5" customHeight="1" x14ac:dyDescent="0.2">
      <c r="A45" s="284"/>
      <c r="B45" s="212"/>
      <c r="C45" s="212"/>
      <c r="D45" s="212"/>
      <c r="E45" s="249"/>
      <c r="F45" s="212"/>
      <c r="G45" s="212"/>
      <c r="H45" s="264"/>
      <c r="I45" s="265"/>
      <c r="J45" s="278"/>
      <c r="K45" s="290"/>
      <c r="L45" s="287"/>
      <c r="M45" s="269"/>
      <c r="N45" s="249"/>
      <c r="O45" s="255"/>
      <c r="P45" s="250"/>
      <c r="Q45" s="255"/>
      <c r="R45" s="250"/>
      <c r="S45" s="250"/>
      <c r="T45" s="251"/>
      <c r="U45" s="250"/>
      <c r="V45" s="251"/>
      <c r="W45" s="252"/>
      <c r="X45" s="253"/>
      <c r="Y45" s="293"/>
      <c r="Z45" s="279"/>
      <c r="AA45" s="282"/>
      <c r="AB45" s="279"/>
      <c r="AC45" s="281"/>
      <c r="AD45" s="281"/>
      <c r="AE45" s="281"/>
      <c r="AF45" s="281"/>
      <c r="AG45" s="259"/>
      <c r="AK45" s="251"/>
      <c r="AL45" s="251"/>
      <c r="AM45" s="251"/>
      <c r="AN45" s="251"/>
      <c r="AO45" s="261"/>
      <c r="AP45" s="262"/>
      <c r="AQ45" s="257"/>
      <c r="AR45" s="255"/>
      <c r="AS45" s="255"/>
      <c r="AT45" s="255"/>
      <c r="AU45" s="255"/>
      <c r="AV45" s="255"/>
    </row>
    <row r="46" spans="1:48" ht="37.5" customHeight="1" x14ac:dyDescent="0.2">
      <c r="A46" s="284"/>
      <c r="B46" s="212"/>
      <c r="C46" s="212"/>
      <c r="D46" s="212"/>
      <c r="E46" s="249"/>
      <c r="F46" s="212"/>
      <c r="G46" s="212"/>
      <c r="H46" s="264"/>
      <c r="I46" s="265"/>
      <c r="J46" s="288"/>
      <c r="K46" s="291"/>
      <c r="L46" s="287"/>
      <c r="M46" s="269"/>
      <c r="N46" s="249"/>
      <c r="O46" s="255"/>
      <c r="P46" s="250"/>
      <c r="Q46" s="255"/>
      <c r="R46" s="250"/>
      <c r="S46" s="250"/>
      <c r="T46" s="251"/>
      <c r="U46" s="250"/>
      <c r="V46" s="251"/>
      <c r="W46" s="252"/>
      <c r="X46" s="253"/>
      <c r="Y46" s="294"/>
      <c r="Z46" s="274"/>
      <c r="AA46" s="276"/>
      <c r="AB46" s="274"/>
      <c r="AC46" s="272"/>
      <c r="AD46" s="272"/>
      <c r="AE46" s="272"/>
      <c r="AF46" s="272"/>
      <c r="AG46" s="260"/>
      <c r="AK46" s="251"/>
      <c r="AL46" s="251"/>
      <c r="AM46" s="251"/>
      <c r="AN46" s="251"/>
      <c r="AO46" s="261"/>
      <c r="AP46" s="262"/>
      <c r="AQ46" s="257"/>
      <c r="AR46" s="255"/>
      <c r="AS46" s="255"/>
      <c r="AT46" s="255"/>
      <c r="AU46" s="255"/>
      <c r="AV46" s="255"/>
    </row>
    <row r="47" spans="1:48" ht="94.5" customHeight="1" x14ac:dyDescent="0.2">
      <c r="A47" s="211">
        <v>11</v>
      </c>
      <c r="B47" s="212" t="s">
        <v>60</v>
      </c>
      <c r="C47" s="212" t="s">
        <v>61</v>
      </c>
      <c r="D47" s="212" t="s">
        <v>62</v>
      </c>
      <c r="E47" s="249" t="s">
        <v>63</v>
      </c>
      <c r="F47" s="212" t="s">
        <v>203</v>
      </c>
      <c r="G47" s="212" t="s">
        <v>204</v>
      </c>
      <c r="H47" s="295" t="s">
        <v>178</v>
      </c>
      <c r="I47" s="265" t="s">
        <v>205</v>
      </c>
      <c r="J47" s="277" t="s">
        <v>206</v>
      </c>
      <c r="K47" s="270" t="s">
        <v>207</v>
      </c>
      <c r="L47" s="267" t="s">
        <v>208</v>
      </c>
      <c r="M47" s="269" t="str">
        <f>CONCATENATE(J47," ",K47," ",L47)</f>
        <v xml:space="preserve">Posibilidad de acceso no autorizado, por inadecuada gestión de contraseñas en las diferentes plataformas, debido a falta de notificación de novedades y apropiación de los usuarios </v>
      </c>
      <c r="N47" s="249" t="s">
        <v>70</v>
      </c>
      <c r="O47" s="255" t="s">
        <v>147</v>
      </c>
      <c r="P47" s="250" t="str">
        <f>VLOOKUP(O47,[1]Datos!$L$25:$M$29,2,0)</f>
        <v>MENOR 40%</v>
      </c>
      <c r="Q47" s="255" t="s">
        <v>113</v>
      </c>
      <c r="R47" s="250" t="str">
        <f>VLOOKUP(Q47,[1]Datos!$E$25:$F$29,2,0)</f>
        <v>Improbable</v>
      </c>
      <c r="S47" s="250">
        <f>VLOOKUP(Q47,[1]Datos!$G$25:$I$29,3,0)</f>
        <v>2</v>
      </c>
      <c r="T47" s="251" t="str">
        <f>IF(E47="Corrupción",(IF(S47=1,"Rara Vez",IF(S47=2,"Improbable",IF(S47=3,"Posible",IF(S47=4,"Probable",IF(S47=5,"Seguro","Revisar")))))),IF(S47=1,"Muy Baja",IF(S47=2,"Baja",IF(S47=3,"Media",IF(S47=4,"Alta","Muy Alta")))))</f>
        <v>Baja</v>
      </c>
      <c r="U47" s="250">
        <f>VLOOKUP(O47,[1]Datos!$L$25:$N$29,3,0)</f>
        <v>2</v>
      </c>
      <c r="V47" s="251" t="str">
        <f>IF(U47=1,"Leve",IF(U47=2,"Menor",IF(U47=3,"Moderado",IF(U47=4,"Mayor","Catastrófico"))))</f>
        <v>Menor</v>
      </c>
      <c r="W47" s="252">
        <f>_xlfn.NUMBERVALUE(CONCATENATE(S47,U47),"##")</f>
        <v>22</v>
      </c>
      <c r="X47" s="253" t="str">
        <f>VLOOKUP(W47,[1]Datos!$I$37:$J$61,2,FALSE)</f>
        <v>MODERADO</v>
      </c>
      <c r="Y47" s="273" t="s">
        <v>209</v>
      </c>
      <c r="Z47" s="306" t="s">
        <v>472</v>
      </c>
      <c r="AA47" s="298" t="s">
        <v>75</v>
      </c>
      <c r="AB47" s="301" t="s">
        <v>461</v>
      </c>
      <c r="AC47" s="271" t="s">
        <v>77</v>
      </c>
      <c r="AD47" s="271" t="s">
        <v>107</v>
      </c>
      <c r="AE47" s="271" t="s">
        <v>79</v>
      </c>
      <c r="AF47" s="271" t="s">
        <v>80</v>
      </c>
      <c r="AG47" s="258" t="s">
        <v>81</v>
      </c>
      <c r="AK47" s="251">
        <f>IF(ROUND(S47-SUM(AJ47:AJ49),0)&lt;=0,1,ROUND(S47-SUM(AJ47:AJ49),0))</f>
        <v>2</v>
      </c>
      <c r="AL47" s="251" t="str">
        <f>IF(AK47=1,"Muy Baja",IF(AK47=2,"Baja",IF(AK47=3,"Media",IF(AK47=4,"Alta","Muy Alta"))))</f>
        <v>Baja</v>
      </c>
      <c r="AM47" s="251">
        <f>ROUND(U47-SUM(AI47:AI49),0)</f>
        <v>2</v>
      </c>
      <c r="AN47" s="251" t="str">
        <f>IF(AM47=1,"Leve",IF(AM47=2,"Menor",IF(AM47=3,"Moderado",IF(AM47=4,"Mayor","Catastrófico"))))</f>
        <v>Menor</v>
      </c>
      <c r="AO47" s="261">
        <f>_xlfn.NUMBERVALUE(CONCATENATE(AK47,AM47),"##")</f>
        <v>22</v>
      </c>
      <c r="AP47" s="262" t="str">
        <f>+VLOOKUP(AO47,[1]Datos!$I$37:$J$65,2,FALSE)</f>
        <v>MODERADO</v>
      </c>
      <c r="AQ47" s="257" t="s">
        <v>100</v>
      </c>
      <c r="AR47" s="255" t="s">
        <v>210</v>
      </c>
      <c r="AS47" s="255" t="s">
        <v>102</v>
      </c>
      <c r="AT47" s="263">
        <v>45873</v>
      </c>
      <c r="AU47" s="263">
        <v>46013</v>
      </c>
      <c r="AV47" s="255" t="s">
        <v>211</v>
      </c>
    </row>
    <row r="48" spans="1:48" ht="94.5" customHeight="1" x14ac:dyDescent="0.2">
      <c r="A48" s="211"/>
      <c r="B48" s="212"/>
      <c r="C48" s="212"/>
      <c r="D48" s="212"/>
      <c r="E48" s="249"/>
      <c r="F48" s="212"/>
      <c r="G48" s="212"/>
      <c r="H48" s="296"/>
      <c r="I48" s="265"/>
      <c r="J48" s="278"/>
      <c r="K48" s="267"/>
      <c r="L48" s="267"/>
      <c r="M48" s="269"/>
      <c r="N48" s="249"/>
      <c r="O48" s="255"/>
      <c r="P48" s="250"/>
      <c r="Q48" s="255"/>
      <c r="R48" s="250"/>
      <c r="S48" s="250"/>
      <c r="T48" s="251"/>
      <c r="U48" s="250"/>
      <c r="V48" s="251"/>
      <c r="W48" s="252"/>
      <c r="X48" s="253"/>
      <c r="Y48" s="279"/>
      <c r="Z48" s="307"/>
      <c r="AA48" s="299"/>
      <c r="AB48" s="302"/>
      <c r="AC48" s="281"/>
      <c r="AD48" s="281"/>
      <c r="AE48" s="281"/>
      <c r="AF48" s="281"/>
      <c r="AG48" s="259"/>
      <c r="AK48" s="251"/>
      <c r="AL48" s="251"/>
      <c r="AM48" s="251"/>
      <c r="AN48" s="251"/>
      <c r="AO48" s="261"/>
      <c r="AP48" s="262"/>
      <c r="AQ48" s="257"/>
      <c r="AR48" s="255"/>
      <c r="AS48" s="255"/>
      <c r="AT48" s="255"/>
      <c r="AU48" s="255"/>
      <c r="AV48" s="255"/>
    </row>
    <row r="49" spans="1:48" ht="94.5" customHeight="1" x14ac:dyDescent="0.2">
      <c r="A49" s="211"/>
      <c r="B49" s="212"/>
      <c r="C49" s="212"/>
      <c r="D49" s="212"/>
      <c r="E49" s="249"/>
      <c r="F49" s="212"/>
      <c r="G49" s="212"/>
      <c r="H49" s="297"/>
      <c r="I49" s="265"/>
      <c r="J49" s="278"/>
      <c r="K49" s="267"/>
      <c r="L49" s="267"/>
      <c r="M49" s="269"/>
      <c r="N49" s="249"/>
      <c r="O49" s="255"/>
      <c r="P49" s="250"/>
      <c r="Q49" s="255"/>
      <c r="R49" s="250"/>
      <c r="S49" s="250"/>
      <c r="T49" s="251"/>
      <c r="U49" s="250"/>
      <c r="V49" s="251"/>
      <c r="W49" s="252"/>
      <c r="X49" s="253"/>
      <c r="Y49" s="274"/>
      <c r="Z49" s="308"/>
      <c r="AA49" s="300"/>
      <c r="AB49" s="302"/>
      <c r="AC49" s="272"/>
      <c r="AD49" s="272"/>
      <c r="AE49" s="272"/>
      <c r="AF49" s="272"/>
      <c r="AG49" s="260"/>
      <c r="AK49" s="251"/>
      <c r="AL49" s="251"/>
      <c r="AM49" s="251"/>
      <c r="AN49" s="251"/>
      <c r="AO49" s="261"/>
      <c r="AP49" s="262"/>
      <c r="AQ49" s="257"/>
      <c r="AR49" s="255"/>
      <c r="AS49" s="255"/>
      <c r="AT49" s="255"/>
      <c r="AU49" s="255"/>
      <c r="AV49" s="255"/>
    </row>
    <row r="50" spans="1:48" ht="75" x14ac:dyDescent="0.2">
      <c r="A50" s="211">
        <v>12</v>
      </c>
      <c r="B50" s="303" t="s">
        <v>123</v>
      </c>
      <c r="C50" s="212" t="s">
        <v>124</v>
      </c>
      <c r="D50" s="212" t="s">
        <v>125</v>
      </c>
      <c r="E50" s="249" t="s">
        <v>63</v>
      </c>
      <c r="F50" s="212" t="s">
        <v>140</v>
      </c>
      <c r="G50" s="212" t="s">
        <v>141</v>
      </c>
      <c r="H50" s="295" t="s">
        <v>178</v>
      </c>
      <c r="I50" s="265" t="s">
        <v>212</v>
      </c>
      <c r="J50" s="270" t="s">
        <v>213</v>
      </c>
      <c r="K50" s="322" t="s">
        <v>214</v>
      </c>
      <c r="L50" s="322" t="s">
        <v>215</v>
      </c>
      <c r="M50" s="269" t="str">
        <f>CONCATENATE(J50," ",K50," ",L50)</f>
        <v>Pérdida de
confidencialidad, integridad y disponibilidad de los datos por interceptación, modificación o divulgación durante el proceso de transferencia  debido a la falta de mecanismos de autenticación, cifrado o canales seguros</v>
      </c>
      <c r="N50" s="249" t="s">
        <v>146</v>
      </c>
      <c r="O50" s="255" t="s">
        <v>147</v>
      </c>
      <c r="P50" s="250" t="str">
        <f>VLOOKUP(O50,[1]Datos!$L$25:$M$29,2,0)</f>
        <v>MENOR 40%</v>
      </c>
      <c r="Q50" s="255" t="s">
        <v>72</v>
      </c>
      <c r="R50" s="250" t="str">
        <f>VLOOKUP(Q50,[1]Datos!$E$25:$F$29,2,0)</f>
        <v>Rara vez</v>
      </c>
      <c r="S50" s="250">
        <f>VLOOKUP(Q50,[1]Datos!$G$25:$I$29,3,0)</f>
        <v>1</v>
      </c>
      <c r="T50" s="251" t="str">
        <f>IF(E50="Corrupción",(IF(S50=1,"Rara Vez",IF(S50=2,"Improbable",IF(S50=3,"Posible",IF(S50=4,"Probable",IF(S50=5,"Seguro","Revisar")))))),IF(S50=1,"Muy Baja",IF(S50=2,"Baja",IF(S50=3,"Media",IF(S50=4,"Alta","Muy Alta")))))</f>
        <v>Muy Baja</v>
      </c>
      <c r="U50" s="250">
        <f>VLOOKUP(O50,[1]Datos!$L$25:$N$29,3,0)</f>
        <v>2</v>
      </c>
      <c r="V50" s="251" t="str">
        <f>IF(U50=1,"Leve",IF(U50=2,"Menor",IF(U50=3,"Moderado",IF(U50=4,"Mayor","Catastrófico"))))</f>
        <v>Menor</v>
      </c>
      <c r="W50" s="252">
        <f>_xlfn.NUMBERVALUE(CONCATENATE(S50,U50),"##")</f>
        <v>12</v>
      </c>
      <c r="X50" s="253" t="str">
        <f>VLOOKUP(W50,[1]Datos!$I$37:$J$61,2,FALSE)</f>
        <v>BAJO</v>
      </c>
      <c r="Y50" s="312" t="s">
        <v>216</v>
      </c>
      <c r="Z50" s="197" t="s">
        <v>217</v>
      </c>
      <c r="AA50" s="315" t="s">
        <v>102</v>
      </c>
      <c r="AB50" s="203" t="s">
        <v>218</v>
      </c>
      <c r="AC50" s="309" t="s">
        <v>77</v>
      </c>
      <c r="AD50" s="271" t="s">
        <v>107</v>
      </c>
      <c r="AE50" s="271" t="s">
        <v>79</v>
      </c>
      <c r="AF50" s="271" t="s">
        <v>80</v>
      </c>
      <c r="AG50" s="258" t="s">
        <v>81</v>
      </c>
      <c r="AK50" s="251">
        <f>IF(ROUND(S50-SUM(AJ50:AJ52),0)&lt;=0,1,ROUND(S50-SUM(AJ50:AJ52),0))</f>
        <v>1</v>
      </c>
      <c r="AL50" s="251" t="str">
        <f>IF(AK50=1,"Muy Baja",IF(AK50=2,"Baja",IF(AK50=3,"Media",IF(AK50=4,"Alta","Muy Alta"))))</f>
        <v>Muy Baja</v>
      </c>
      <c r="AM50" s="251">
        <f>ROUND(U50-SUM(AI50:AI52),0)</f>
        <v>2</v>
      </c>
      <c r="AN50" s="251" t="str">
        <f>IF(AM50=1,"Leve",IF(AM50=2,"Menor",IF(AM50=3,"Moderado",IF(AM50=4,"Mayor","Catastrófico"))))</f>
        <v>Menor</v>
      </c>
      <c r="AO50" s="261">
        <f>_xlfn.NUMBERVALUE(CONCATENATE(AK50,AM50),"##")</f>
        <v>12</v>
      </c>
      <c r="AP50" s="262" t="str">
        <f>+VLOOKUP(AO50,[1]Datos!$I$37:$J$65,2,FALSE)</f>
        <v>BAJO</v>
      </c>
      <c r="AQ50" s="257" t="s">
        <v>82</v>
      </c>
      <c r="AR50" s="255"/>
      <c r="AS50" s="255"/>
      <c r="AT50" s="263"/>
      <c r="AU50" s="263"/>
      <c r="AV50" s="255"/>
    </row>
    <row r="51" spans="1:48" ht="105" x14ac:dyDescent="0.2">
      <c r="A51" s="211"/>
      <c r="B51" s="304"/>
      <c r="C51" s="212"/>
      <c r="D51" s="212"/>
      <c r="E51" s="249"/>
      <c r="F51" s="212"/>
      <c r="G51" s="212"/>
      <c r="H51" s="296"/>
      <c r="I51" s="265"/>
      <c r="J51" s="267"/>
      <c r="K51" s="323"/>
      <c r="L51" s="323"/>
      <c r="M51" s="269"/>
      <c r="N51" s="249"/>
      <c r="O51" s="255"/>
      <c r="P51" s="250"/>
      <c r="Q51" s="255"/>
      <c r="R51" s="250"/>
      <c r="S51" s="250"/>
      <c r="T51" s="251"/>
      <c r="U51" s="250"/>
      <c r="V51" s="251"/>
      <c r="W51" s="252"/>
      <c r="X51" s="253"/>
      <c r="Y51" s="313"/>
      <c r="Z51" s="197" t="s">
        <v>219</v>
      </c>
      <c r="AA51" s="316"/>
      <c r="AB51" s="203" t="s">
        <v>220</v>
      </c>
      <c r="AC51" s="310"/>
      <c r="AD51" s="281"/>
      <c r="AE51" s="281"/>
      <c r="AF51" s="281"/>
      <c r="AG51" s="259"/>
      <c r="AK51" s="251"/>
      <c r="AL51" s="251"/>
      <c r="AM51" s="251"/>
      <c r="AN51" s="251"/>
      <c r="AO51" s="261"/>
      <c r="AP51" s="262"/>
      <c r="AQ51" s="257"/>
      <c r="AR51" s="255"/>
      <c r="AS51" s="255"/>
      <c r="AT51" s="255"/>
      <c r="AU51" s="255"/>
      <c r="AV51" s="255"/>
    </row>
    <row r="52" spans="1:48" ht="37.5" customHeight="1" x14ac:dyDescent="0.2">
      <c r="A52" s="211"/>
      <c r="B52" s="305"/>
      <c r="C52" s="212"/>
      <c r="D52" s="212"/>
      <c r="E52" s="249"/>
      <c r="F52" s="212"/>
      <c r="G52" s="212"/>
      <c r="H52" s="297"/>
      <c r="I52" s="265"/>
      <c r="J52" s="267"/>
      <c r="K52" s="323"/>
      <c r="L52" s="323"/>
      <c r="M52" s="269"/>
      <c r="N52" s="249"/>
      <c r="O52" s="255"/>
      <c r="P52" s="250"/>
      <c r="Q52" s="255"/>
      <c r="R52" s="250"/>
      <c r="S52" s="250"/>
      <c r="T52" s="251"/>
      <c r="U52" s="250"/>
      <c r="V52" s="251"/>
      <c r="W52" s="252"/>
      <c r="X52" s="253"/>
      <c r="Y52" s="314"/>
      <c r="Z52" s="197" t="s">
        <v>221</v>
      </c>
      <c r="AA52" s="317"/>
      <c r="AB52" s="203" t="s">
        <v>222</v>
      </c>
      <c r="AC52" s="311"/>
      <c r="AD52" s="272"/>
      <c r="AE52" s="272"/>
      <c r="AF52" s="272"/>
      <c r="AG52" s="260"/>
      <c r="AK52" s="251"/>
      <c r="AL52" s="251"/>
      <c r="AM52" s="251"/>
      <c r="AN52" s="251"/>
      <c r="AO52" s="261"/>
      <c r="AP52" s="262"/>
      <c r="AQ52" s="257"/>
      <c r="AR52" s="255"/>
      <c r="AS52" s="255"/>
      <c r="AT52" s="255"/>
      <c r="AU52" s="255"/>
      <c r="AV52" s="255"/>
    </row>
    <row r="53" spans="1:48" ht="60" x14ac:dyDescent="0.2">
      <c r="A53" s="211">
        <v>13</v>
      </c>
      <c r="B53" s="212" t="s">
        <v>60</v>
      </c>
      <c r="C53" s="212" t="s">
        <v>223</v>
      </c>
      <c r="D53" s="212" t="s">
        <v>224</v>
      </c>
      <c r="E53" s="249" t="s">
        <v>63</v>
      </c>
      <c r="F53" s="212" t="s">
        <v>203</v>
      </c>
      <c r="G53" s="318" t="s">
        <v>204</v>
      </c>
      <c r="H53" s="319" t="s">
        <v>225</v>
      </c>
      <c r="I53" s="331" t="s">
        <v>226</v>
      </c>
      <c r="J53" s="270" t="s">
        <v>469</v>
      </c>
      <c r="K53" s="289" t="s">
        <v>470</v>
      </c>
      <c r="L53" s="322" t="s">
        <v>471</v>
      </c>
      <c r="M53" s="269" t="str">
        <f>CONCATENATE(J53," ",K53," ",L53)</f>
        <v>Deficiencias en la aplicación de los procesos de contratación de personal, derivadas del desconocimiento en materia contractual, debido a la implementación insuficiente de controles y procedimientos</v>
      </c>
      <c r="N53" s="249" t="s">
        <v>227</v>
      </c>
      <c r="O53" s="255" t="s">
        <v>147</v>
      </c>
      <c r="P53" s="250" t="str">
        <f>VLOOKUP(O53,[1]Datos!$L$25:$M$29,2,0)</f>
        <v>MENOR 40%</v>
      </c>
      <c r="Q53" s="255" t="s">
        <v>72</v>
      </c>
      <c r="R53" s="250" t="str">
        <f>VLOOKUP(Q53,[1]Datos!$E$25:$F$29,2,0)</f>
        <v>Rara vez</v>
      </c>
      <c r="S53" s="250">
        <f>VLOOKUP(Q53,[1]Datos!$G$25:$I$29,3,0)</f>
        <v>1</v>
      </c>
      <c r="T53" s="251" t="str">
        <f>IF(E53="Corrupción",(IF(S53=1,"Rara Vez",IF(S53=2,"Improbable",IF(S53=3,"Posible",IF(S53=4,"Probable",IF(S53=5,"Seguro","Revisar")))))),IF(S53=1,"Muy Baja",IF(S53=2,"Baja",IF(S53=3,"Media",IF(S53=4,"Alta","Muy Alta")))))</f>
        <v>Muy Baja</v>
      </c>
      <c r="U53" s="250">
        <f>VLOOKUP(O53,[1]Datos!$L$25:$N$29,3,0)</f>
        <v>2</v>
      </c>
      <c r="V53" s="251" t="str">
        <f>IF(U53=1,"Leve",IF(U53=2,"Menor",IF(U53=3,"Moderado",IF(U53=4,"Mayor","Catastrófico"))))</f>
        <v>Menor</v>
      </c>
      <c r="W53" s="252">
        <f>_xlfn.NUMBERVALUE(CONCATENATE(S53,U53),"##")</f>
        <v>12</v>
      </c>
      <c r="X53" s="253" t="str">
        <f>VLOOKUP(W53,[1]Datos!$I$37:$J$61,2,FALSE)</f>
        <v>BAJO</v>
      </c>
      <c r="Y53" s="312" t="s">
        <v>228</v>
      </c>
      <c r="Z53" s="203" t="s">
        <v>229</v>
      </c>
      <c r="AA53" s="328" t="s">
        <v>230</v>
      </c>
      <c r="AB53" s="204" t="s">
        <v>231</v>
      </c>
      <c r="AC53" s="271" t="s">
        <v>77</v>
      </c>
      <c r="AD53" s="271" t="s">
        <v>78</v>
      </c>
      <c r="AE53" s="271" t="s">
        <v>79</v>
      </c>
      <c r="AF53" s="271" t="s">
        <v>87</v>
      </c>
      <c r="AG53" s="258" t="s">
        <v>81</v>
      </c>
      <c r="AK53" s="251">
        <f>IF(ROUND(S53-SUM(AJ53:AJ55),0)&lt;=0,1,ROUND(S53-SUM(AJ53:AJ55),0))</f>
        <v>1</v>
      </c>
      <c r="AL53" s="251" t="str">
        <f>IF(AK53=1,"Muy Baja",IF(AK53=2,"Baja",IF(AK53=3,"Media",IF(AK53=4,"Alta","Muy Alta"))))</f>
        <v>Muy Baja</v>
      </c>
      <c r="AM53" s="251">
        <f>ROUND(U53-SUM(AI53:AI55),0)</f>
        <v>2</v>
      </c>
      <c r="AN53" s="251" t="str">
        <f>IF(AM53=1,"Leve",IF(AM53=2,"Menor",IF(AM53=3,"Moderado",IF(AM53=4,"Mayor","Catastrófico"))))</f>
        <v>Menor</v>
      </c>
      <c r="AO53" s="261">
        <f>_xlfn.NUMBERVALUE(CONCATENATE(AK53,AM53),"##")</f>
        <v>12</v>
      </c>
      <c r="AP53" s="262" t="str">
        <f>+VLOOKUP(AO53,[1]Datos!$I$37:$J$65,2,FALSE)</f>
        <v>BAJO</v>
      </c>
      <c r="AQ53" s="257" t="s">
        <v>82</v>
      </c>
      <c r="AR53" s="255"/>
      <c r="AS53" s="255"/>
      <c r="AT53" s="263"/>
      <c r="AU53" s="263"/>
      <c r="AV53" s="255"/>
    </row>
    <row r="54" spans="1:48" ht="69.599999999999994" customHeight="1" x14ac:dyDescent="0.2">
      <c r="A54" s="211"/>
      <c r="B54" s="212"/>
      <c r="C54" s="212"/>
      <c r="D54" s="212"/>
      <c r="E54" s="249"/>
      <c r="F54" s="212"/>
      <c r="G54" s="318"/>
      <c r="H54" s="320"/>
      <c r="I54" s="331"/>
      <c r="J54" s="267"/>
      <c r="K54" s="290"/>
      <c r="L54" s="323"/>
      <c r="M54" s="269"/>
      <c r="N54" s="249"/>
      <c r="O54" s="255"/>
      <c r="P54" s="250"/>
      <c r="Q54" s="255"/>
      <c r="R54" s="250"/>
      <c r="S54" s="250"/>
      <c r="T54" s="251"/>
      <c r="U54" s="250"/>
      <c r="V54" s="251"/>
      <c r="W54" s="252"/>
      <c r="X54" s="253"/>
      <c r="Y54" s="313"/>
      <c r="Z54" s="324" t="s">
        <v>232</v>
      </c>
      <c r="AA54" s="329"/>
      <c r="AB54" s="326" t="s">
        <v>233</v>
      </c>
      <c r="AC54" s="281"/>
      <c r="AD54" s="281"/>
      <c r="AE54" s="281"/>
      <c r="AF54" s="281"/>
      <c r="AG54" s="259"/>
      <c r="AK54" s="251"/>
      <c r="AL54" s="251"/>
      <c r="AM54" s="251"/>
      <c r="AN54" s="251"/>
      <c r="AO54" s="261"/>
      <c r="AP54" s="262"/>
      <c r="AQ54" s="257"/>
      <c r="AR54" s="255"/>
      <c r="AS54" s="255"/>
      <c r="AT54" s="255"/>
      <c r="AU54" s="255"/>
      <c r="AV54" s="255"/>
    </row>
    <row r="55" spans="1:48" ht="69.599999999999994" customHeight="1" x14ac:dyDescent="0.2">
      <c r="A55" s="211"/>
      <c r="B55" s="212"/>
      <c r="C55" s="212"/>
      <c r="D55" s="212"/>
      <c r="E55" s="249"/>
      <c r="F55" s="212"/>
      <c r="G55" s="318"/>
      <c r="H55" s="321"/>
      <c r="I55" s="331"/>
      <c r="J55" s="268"/>
      <c r="K55" s="291"/>
      <c r="L55" s="332"/>
      <c r="M55" s="269"/>
      <c r="N55" s="249"/>
      <c r="O55" s="255"/>
      <c r="P55" s="250"/>
      <c r="Q55" s="255"/>
      <c r="R55" s="250"/>
      <c r="S55" s="250"/>
      <c r="T55" s="251"/>
      <c r="U55" s="250"/>
      <c r="V55" s="251"/>
      <c r="W55" s="252"/>
      <c r="X55" s="253"/>
      <c r="Y55" s="314"/>
      <c r="Z55" s="325"/>
      <c r="AA55" s="330"/>
      <c r="AB55" s="327"/>
      <c r="AC55" s="272"/>
      <c r="AD55" s="272"/>
      <c r="AE55" s="272"/>
      <c r="AF55" s="272"/>
      <c r="AG55" s="260"/>
      <c r="AK55" s="251"/>
      <c r="AL55" s="251"/>
      <c r="AM55" s="251"/>
      <c r="AN55" s="251"/>
      <c r="AO55" s="261"/>
      <c r="AP55" s="262"/>
      <c r="AQ55" s="257"/>
      <c r="AR55" s="255"/>
      <c r="AS55" s="255"/>
      <c r="AT55" s="255"/>
      <c r="AU55" s="255"/>
      <c r="AV55" s="255"/>
    </row>
    <row r="56" spans="1:48" ht="37.5" customHeight="1" x14ac:dyDescent="0.2">
      <c r="A56" s="211">
        <v>14</v>
      </c>
      <c r="B56" s="303" t="s">
        <v>123</v>
      </c>
      <c r="C56" s="212" t="s">
        <v>124</v>
      </c>
      <c r="D56" s="212" t="s">
        <v>125</v>
      </c>
      <c r="E56" s="249" t="s">
        <v>63</v>
      </c>
      <c r="F56" s="212" t="s">
        <v>203</v>
      </c>
      <c r="G56" s="318" t="s">
        <v>234</v>
      </c>
      <c r="H56" s="319" t="s">
        <v>178</v>
      </c>
      <c r="I56" s="331" t="s">
        <v>212</v>
      </c>
      <c r="J56" s="270" t="s">
        <v>235</v>
      </c>
      <c r="K56" s="289" t="s">
        <v>236</v>
      </c>
      <c r="L56" s="322" t="s">
        <v>237</v>
      </c>
      <c r="M56" s="269" t="str">
        <f>CONCATENATE(J56," ",K56," ",L56)</f>
        <v>Pérdida de la confidencialidad, integridad y disponibilidad de la información, por falta de implementación de herramientas que aseguren el transporte de la información por la red, debido a la ausencia de soluciones criptográficas que resguarden datos sensibles</v>
      </c>
      <c r="N56" s="249" t="s">
        <v>238</v>
      </c>
      <c r="O56" s="255" t="s">
        <v>97</v>
      </c>
      <c r="P56" s="250" t="str">
        <f>VLOOKUP(O56,[1]Datos!$L$25:$M$29,2,0)</f>
        <v>MODERADO 60%</v>
      </c>
      <c r="Q56" s="255" t="s">
        <v>72</v>
      </c>
      <c r="R56" s="250" t="str">
        <f>VLOOKUP(Q56,[1]Datos!$E$25:$F$29,2,0)</f>
        <v>Rara vez</v>
      </c>
      <c r="S56" s="250">
        <f>VLOOKUP(Q56,[1]Datos!$G$25:$I$29,3,0)</f>
        <v>1</v>
      </c>
      <c r="T56" s="251" t="str">
        <f>IF(E56="Corrupción",(IF(S56=1,"Rara Vez",IF(S56=2,"Improbable",IF(S56=3,"Posible",IF(S56=4,"Probable",IF(S56=5,"Seguro","Revisar")))))),IF(S56=1,"Muy Baja",IF(S56=2,"Baja",IF(S56=3,"Media",IF(S56=4,"Alta","Muy Alta")))))</f>
        <v>Muy Baja</v>
      </c>
      <c r="U56" s="250">
        <f>VLOOKUP(O56,[1]Datos!$L$25:$N$29,3,0)</f>
        <v>3</v>
      </c>
      <c r="V56" s="251" t="str">
        <f>IF(U56=1,"Leve",IF(U56=2,"Menor",IF(U56=3,"Moderado",IF(U56=4,"Mayor","Catastrófico"))))</f>
        <v>Moderado</v>
      </c>
      <c r="W56" s="252">
        <f>_xlfn.NUMBERVALUE(CONCATENATE(S56,U56),"##")</f>
        <v>13</v>
      </c>
      <c r="X56" s="253" t="str">
        <f>VLOOKUP(W56,[1]Datos!$I$37:$J$61,2,FALSE)</f>
        <v>MODERADO</v>
      </c>
      <c r="Y56" s="326" t="s">
        <v>239</v>
      </c>
      <c r="Z56" s="336" t="s">
        <v>240</v>
      </c>
      <c r="AA56" s="333" t="s">
        <v>102</v>
      </c>
      <c r="AB56" s="336" t="s">
        <v>241</v>
      </c>
      <c r="AC56" s="271" t="s">
        <v>77</v>
      </c>
      <c r="AD56" s="271" t="s">
        <v>107</v>
      </c>
      <c r="AE56" s="271" t="s">
        <v>79</v>
      </c>
      <c r="AF56" s="271" t="s">
        <v>87</v>
      </c>
      <c r="AG56" s="258" t="s">
        <v>81</v>
      </c>
      <c r="AK56" s="251">
        <f>IF(ROUND(S56-SUM(AJ56:AJ58),0)&lt;=0,1,ROUND(S56-SUM(AJ56:AJ58),0))</f>
        <v>1</v>
      </c>
      <c r="AL56" s="251" t="str">
        <f>IF(AK56=1,"Muy Baja",IF(AK56=2,"Baja",IF(AK56=3,"Media",IF(AK56=4,"Alta","Muy Alta"))))</f>
        <v>Muy Baja</v>
      </c>
      <c r="AM56" s="251">
        <f>ROUND(U56-SUM(AI56:AI58),0)</f>
        <v>3</v>
      </c>
      <c r="AN56" s="251" t="str">
        <f>IF(AM56=1,"Leve",IF(AM56=2,"Menor",IF(AM56=3,"Moderado",IF(AM56=4,"Mayor","Catastrófico"))))</f>
        <v>Moderado</v>
      </c>
      <c r="AO56" s="261">
        <f>_xlfn.NUMBERVALUE(CONCATENATE(AK56,AM56),"##")</f>
        <v>13</v>
      </c>
      <c r="AP56" s="262" t="str">
        <f>+VLOOKUP(AO56,[1]Datos!$I$37:$J$65,2,FALSE)</f>
        <v>MODERADO</v>
      </c>
      <c r="AQ56" s="257" t="s">
        <v>100</v>
      </c>
      <c r="AR56" s="255" t="s">
        <v>242</v>
      </c>
      <c r="AS56" s="255" t="s">
        <v>102</v>
      </c>
      <c r="AT56" s="263">
        <v>45873</v>
      </c>
      <c r="AU56" s="263">
        <v>46013</v>
      </c>
      <c r="AV56" s="255" t="s">
        <v>243</v>
      </c>
    </row>
    <row r="57" spans="1:48" ht="37.5" customHeight="1" x14ac:dyDescent="0.2">
      <c r="A57" s="211"/>
      <c r="B57" s="304"/>
      <c r="C57" s="212"/>
      <c r="D57" s="212"/>
      <c r="E57" s="249"/>
      <c r="F57" s="212"/>
      <c r="G57" s="318"/>
      <c r="H57" s="320"/>
      <c r="I57" s="331"/>
      <c r="J57" s="267"/>
      <c r="K57" s="290"/>
      <c r="L57" s="323"/>
      <c r="M57" s="269"/>
      <c r="N57" s="249"/>
      <c r="O57" s="255"/>
      <c r="P57" s="250"/>
      <c r="Q57" s="255"/>
      <c r="R57" s="250"/>
      <c r="S57" s="250"/>
      <c r="T57" s="251"/>
      <c r="U57" s="250"/>
      <c r="V57" s="251"/>
      <c r="W57" s="252"/>
      <c r="X57" s="253"/>
      <c r="Y57" s="339"/>
      <c r="Z57" s="337"/>
      <c r="AA57" s="334"/>
      <c r="AB57" s="337"/>
      <c r="AC57" s="281"/>
      <c r="AD57" s="281"/>
      <c r="AE57" s="281"/>
      <c r="AF57" s="281"/>
      <c r="AG57" s="259"/>
      <c r="AK57" s="251"/>
      <c r="AL57" s="251"/>
      <c r="AM57" s="251"/>
      <c r="AN57" s="251"/>
      <c r="AO57" s="261"/>
      <c r="AP57" s="262"/>
      <c r="AQ57" s="257"/>
      <c r="AR57" s="255"/>
      <c r="AS57" s="255"/>
      <c r="AT57" s="255"/>
      <c r="AU57" s="255"/>
      <c r="AV57" s="255"/>
    </row>
    <row r="58" spans="1:48" ht="37.5" customHeight="1" x14ac:dyDescent="0.2">
      <c r="A58" s="211"/>
      <c r="B58" s="305"/>
      <c r="C58" s="212"/>
      <c r="D58" s="212"/>
      <c r="E58" s="249"/>
      <c r="F58" s="212"/>
      <c r="G58" s="318"/>
      <c r="H58" s="321"/>
      <c r="I58" s="331"/>
      <c r="J58" s="268"/>
      <c r="K58" s="291"/>
      <c r="L58" s="332"/>
      <c r="M58" s="269"/>
      <c r="N58" s="249"/>
      <c r="O58" s="255"/>
      <c r="P58" s="250"/>
      <c r="Q58" s="255"/>
      <c r="R58" s="250"/>
      <c r="S58" s="250"/>
      <c r="T58" s="251"/>
      <c r="U58" s="250"/>
      <c r="V58" s="251"/>
      <c r="W58" s="252"/>
      <c r="X58" s="253"/>
      <c r="Y58" s="340"/>
      <c r="Z58" s="338"/>
      <c r="AA58" s="335"/>
      <c r="AB58" s="338"/>
      <c r="AC58" s="272"/>
      <c r="AD58" s="272"/>
      <c r="AE58" s="272"/>
      <c r="AF58" s="272"/>
      <c r="AG58" s="260"/>
      <c r="AK58" s="251"/>
      <c r="AL58" s="251"/>
      <c r="AM58" s="251"/>
      <c r="AN58" s="251"/>
      <c r="AO58" s="261"/>
      <c r="AP58" s="262"/>
      <c r="AQ58" s="257"/>
      <c r="AR58" s="255"/>
      <c r="AS58" s="255"/>
      <c r="AT58" s="255"/>
      <c r="AU58" s="255"/>
      <c r="AV58" s="255"/>
    </row>
    <row r="59" spans="1:48" ht="37.5" customHeight="1" x14ac:dyDescent="0.2">
      <c r="A59" s="211">
        <v>15</v>
      </c>
      <c r="B59" s="303" t="s">
        <v>123</v>
      </c>
      <c r="C59" s="212" t="s">
        <v>124</v>
      </c>
      <c r="D59" s="212" t="s">
        <v>125</v>
      </c>
      <c r="E59" s="249" t="s">
        <v>63</v>
      </c>
      <c r="F59" s="212" t="s">
        <v>140</v>
      </c>
      <c r="G59" s="318" t="s">
        <v>244</v>
      </c>
      <c r="H59" s="319" t="s">
        <v>178</v>
      </c>
      <c r="I59" s="331" t="s">
        <v>245</v>
      </c>
      <c r="J59" s="270" t="s">
        <v>246</v>
      </c>
      <c r="K59" s="289" t="s">
        <v>247</v>
      </c>
      <c r="L59" s="322" t="s">
        <v>248</v>
      </c>
      <c r="M59" s="269" t="str">
        <f>CONCATENATE(J59," ",K59," ",L59)</f>
        <v>Inadecuada gestión de la capacidad de los recursos tecnológicos y de infraestructura, por ausencia de seguimiento y revisiones periódicas,  debido al desconocimiento del manejo de la herramientas de monitoreo</v>
      </c>
      <c r="N59" s="249" t="s">
        <v>130</v>
      </c>
      <c r="O59" s="255" t="s">
        <v>249</v>
      </c>
      <c r="P59" s="250" t="str">
        <f>VLOOKUP(O59,[1]Datos!$L$25:$M$29,2,0)</f>
        <v>MAYOR 80%</v>
      </c>
      <c r="Q59" s="255" t="s">
        <v>98</v>
      </c>
      <c r="R59" s="250" t="str">
        <f>VLOOKUP(Q59,[1]Datos!$E$25:$F$29,2,0)</f>
        <v>Posible</v>
      </c>
      <c r="S59" s="250">
        <f>VLOOKUP(Q59,[1]Datos!$G$25:$I$29,3,0)</f>
        <v>3</v>
      </c>
      <c r="T59" s="251" t="str">
        <f>IF(E59="Corrupción",(IF(S59=1,"Rara Vez",IF(S59=2,"Improbable",IF(S59=3,"Posible",IF(S59=4,"Probable",IF(S59=5,"Seguro","Revisar")))))),IF(S59=1,"Muy Baja",IF(S59=2,"Baja",IF(S59=3,"Media",IF(S59=4,"Alta","Muy Alta")))))</f>
        <v>Media</v>
      </c>
      <c r="U59" s="250">
        <f>VLOOKUP(O59,[1]Datos!$L$25:$N$29,3,0)</f>
        <v>4</v>
      </c>
      <c r="V59" s="251" t="str">
        <f>IF(U59=1,"Leve",IF(U59=2,"Menor",IF(U59=3,"Moderado",IF(U59=4,"Mayor","Catastrófico"))))</f>
        <v>Mayor</v>
      </c>
      <c r="W59" s="252">
        <f>_xlfn.NUMBERVALUE(CONCATENATE(S59,U59),"##")</f>
        <v>34</v>
      </c>
      <c r="X59" s="253" t="str">
        <f>VLOOKUP(W59,[1]Datos!$I$37:$J$61,2,FALSE)</f>
        <v>ALTO</v>
      </c>
      <c r="Y59" s="326" t="s">
        <v>250</v>
      </c>
      <c r="Z59" s="345" t="s">
        <v>251</v>
      </c>
      <c r="AA59" s="333" t="s">
        <v>102</v>
      </c>
      <c r="AB59" s="336" t="s">
        <v>475</v>
      </c>
      <c r="AC59" s="271" t="s">
        <v>252</v>
      </c>
      <c r="AD59" s="271" t="s">
        <v>107</v>
      </c>
      <c r="AE59" s="271" t="s">
        <v>79</v>
      </c>
      <c r="AF59" s="271" t="s">
        <v>80</v>
      </c>
      <c r="AG59" s="258" t="s">
        <v>81</v>
      </c>
      <c r="AK59" s="251">
        <f>IF(ROUND(S59-SUM(AJ59:AJ61),0)&lt;=0,1,ROUND(S59-SUM(AJ59:AJ61),0))</f>
        <v>3</v>
      </c>
      <c r="AL59" s="251" t="str">
        <f>IF(AK59=1,"Muy Baja",IF(AK59=2,"Baja",IF(AK59=3,"Media",IF(AK59=4,"Alta","Muy Alta"))))</f>
        <v>Media</v>
      </c>
      <c r="AM59" s="251">
        <f>ROUND(U59-SUM(AI59:AI61),0)</f>
        <v>4</v>
      </c>
      <c r="AN59" s="251" t="str">
        <f>IF(AM59=1,"Leve",IF(AM59=2,"Menor",IF(AM59=3,"Moderado",IF(AM59=4,"Mayor","Catastrófico"))))</f>
        <v>Mayor</v>
      </c>
      <c r="AO59" s="261">
        <f>_xlfn.NUMBERVALUE(CONCATENATE(AK59,AM59),"##")</f>
        <v>34</v>
      </c>
      <c r="AP59" s="262" t="str">
        <f>+VLOOKUP(AO59,[1]Datos!$I$37:$J$65,2,FALSE)</f>
        <v>ALTO</v>
      </c>
      <c r="AQ59" s="257" t="s">
        <v>100</v>
      </c>
      <c r="AR59" s="255" t="s">
        <v>253</v>
      </c>
      <c r="AS59" s="255" t="s">
        <v>102</v>
      </c>
      <c r="AT59" s="263">
        <v>45873</v>
      </c>
      <c r="AU59" s="263">
        <v>46013</v>
      </c>
      <c r="AV59" s="255" t="s">
        <v>254</v>
      </c>
    </row>
    <row r="60" spans="1:48" ht="37.5" customHeight="1" x14ac:dyDescent="0.2">
      <c r="A60" s="211"/>
      <c r="B60" s="304"/>
      <c r="C60" s="212"/>
      <c r="D60" s="212"/>
      <c r="E60" s="249"/>
      <c r="F60" s="212"/>
      <c r="G60" s="318"/>
      <c r="H60" s="320"/>
      <c r="I60" s="331"/>
      <c r="J60" s="267"/>
      <c r="K60" s="290"/>
      <c r="L60" s="323"/>
      <c r="M60" s="269"/>
      <c r="N60" s="249"/>
      <c r="O60" s="255"/>
      <c r="P60" s="250"/>
      <c r="Q60" s="255"/>
      <c r="R60" s="250"/>
      <c r="S60" s="250"/>
      <c r="T60" s="251"/>
      <c r="U60" s="250"/>
      <c r="V60" s="251"/>
      <c r="W60" s="252"/>
      <c r="X60" s="253"/>
      <c r="Y60" s="339"/>
      <c r="Z60" s="346"/>
      <c r="AA60" s="334"/>
      <c r="AB60" s="337"/>
      <c r="AC60" s="281"/>
      <c r="AD60" s="281"/>
      <c r="AE60" s="281"/>
      <c r="AF60" s="281"/>
      <c r="AG60" s="259"/>
      <c r="AK60" s="251"/>
      <c r="AL60" s="251"/>
      <c r="AM60" s="251"/>
      <c r="AN60" s="251"/>
      <c r="AO60" s="261"/>
      <c r="AP60" s="262"/>
      <c r="AQ60" s="257"/>
      <c r="AR60" s="255"/>
      <c r="AS60" s="255"/>
      <c r="AT60" s="255"/>
      <c r="AU60" s="255"/>
      <c r="AV60" s="255"/>
    </row>
    <row r="61" spans="1:48" ht="37.5" customHeight="1" x14ac:dyDescent="0.2">
      <c r="A61" s="211"/>
      <c r="B61" s="305"/>
      <c r="C61" s="212"/>
      <c r="D61" s="212"/>
      <c r="E61" s="249"/>
      <c r="F61" s="212"/>
      <c r="G61" s="318"/>
      <c r="H61" s="321"/>
      <c r="I61" s="331"/>
      <c r="J61" s="267"/>
      <c r="K61" s="290"/>
      <c r="L61" s="323"/>
      <c r="M61" s="269"/>
      <c r="N61" s="249"/>
      <c r="O61" s="255"/>
      <c r="P61" s="250"/>
      <c r="Q61" s="255"/>
      <c r="R61" s="250"/>
      <c r="S61" s="250"/>
      <c r="T61" s="251"/>
      <c r="U61" s="250"/>
      <c r="V61" s="251"/>
      <c r="W61" s="252"/>
      <c r="X61" s="253"/>
      <c r="Y61" s="340"/>
      <c r="Z61" s="347"/>
      <c r="AA61" s="335"/>
      <c r="AB61" s="338"/>
      <c r="AC61" s="272"/>
      <c r="AD61" s="272"/>
      <c r="AE61" s="272"/>
      <c r="AF61" s="272"/>
      <c r="AG61" s="260"/>
      <c r="AK61" s="251"/>
      <c r="AL61" s="251"/>
      <c r="AM61" s="251"/>
      <c r="AN61" s="251"/>
      <c r="AO61" s="261"/>
      <c r="AP61" s="262"/>
      <c r="AQ61" s="257"/>
      <c r="AR61" s="255"/>
      <c r="AS61" s="255"/>
      <c r="AT61" s="255"/>
      <c r="AU61" s="255"/>
      <c r="AV61" s="255"/>
    </row>
    <row r="62" spans="1:48" ht="37.5" customHeight="1" x14ac:dyDescent="0.2">
      <c r="A62" s="211">
        <v>16</v>
      </c>
      <c r="B62" s="303" t="s">
        <v>123</v>
      </c>
      <c r="C62" s="212" t="s">
        <v>124</v>
      </c>
      <c r="D62" s="212" t="s">
        <v>125</v>
      </c>
      <c r="E62" s="249" t="s">
        <v>63</v>
      </c>
      <c r="F62" s="212" t="s">
        <v>203</v>
      </c>
      <c r="G62" s="341" t="s">
        <v>234</v>
      </c>
      <c r="H62" s="342" t="s">
        <v>178</v>
      </c>
      <c r="I62" s="348" t="s">
        <v>255</v>
      </c>
      <c r="J62" s="287" t="s">
        <v>256</v>
      </c>
      <c r="K62" s="287" t="s">
        <v>257</v>
      </c>
      <c r="L62" s="287" t="s">
        <v>258</v>
      </c>
      <c r="M62" s="269" t="str">
        <f>CONCATENATE(J62," ",K62," ",L62)</f>
        <v xml:space="preserve">Perdida de confidencialidad e integridad de la información en la ejecución de proyectos de inversión de TI, por gestión inadecuada de requisitos de seguridad de la información,  debido a la falta de seguimiento al cumplimiento de los  lineamientos de seguridad </v>
      </c>
      <c r="N62" s="249" t="s">
        <v>259</v>
      </c>
      <c r="O62" s="255" t="s">
        <v>147</v>
      </c>
      <c r="P62" s="250" t="str">
        <f>VLOOKUP(O62,[1]Datos!$L$25:$M$29,2,0)</f>
        <v>MENOR 40%</v>
      </c>
      <c r="Q62" s="255" t="s">
        <v>98</v>
      </c>
      <c r="R62" s="250" t="str">
        <f>VLOOKUP(Q62,[1]Datos!$E$25:$F$29,2,0)</f>
        <v>Posible</v>
      </c>
      <c r="S62" s="250">
        <f>VLOOKUP(Q62,[1]Datos!$G$25:$I$29,3,0)</f>
        <v>3</v>
      </c>
      <c r="T62" s="251" t="str">
        <f>IF(E62="Corrupción",(IF(S62=1,"Rara Vez",IF(S62=2,"Improbable",IF(S62=3,"Posible",IF(S62=4,"Probable",IF(S62=5,"Seguro","Revisar")))))),IF(S62=1,"Muy Baja",IF(S62=2,"Baja",IF(S62=3,"Media",IF(S62=4,"Alta","Muy Alta")))))</f>
        <v>Media</v>
      </c>
      <c r="U62" s="250">
        <f>VLOOKUP(O62,[1]Datos!$L$25:$N$29,3,0)</f>
        <v>2</v>
      </c>
      <c r="V62" s="251" t="str">
        <f>IF(U62=1,"Leve",IF(U62=2,"Menor",IF(U62=3,"Moderado",IF(U62=4,"Mayor","Catastrófico"))))</f>
        <v>Menor</v>
      </c>
      <c r="W62" s="252">
        <f>_xlfn.NUMBERVALUE(CONCATENATE(S62,U62),"##")</f>
        <v>32</v>
      </c>
      <c r="X62" s="253" t="str">
        <f>VLOOKUP(W62,[1]Datos!$I$37:$J$61,2,FALSE)</f>
        <v>MODERADO</v>
      </c>
      <c r="Y62" s="326" t="s">
        <v>260</v>
      </c>
      <c r="Z62" s="345" t="s">
        <v>463</v>
      </c>
      <c r="AA62" s="333" t="s">
        <v>102</v>
      </c>
      <c r="AB62" s="336" t="s">
        <v>462</v>
      </c>
      <c r="AC62" s="271" t="s">
        <v>77</v>
      </c>
      <c r="AD62" s="271" t="s">
        <v>78</v>
      </c>
      <c r="AE62" s="271" t="s">
        <v>79</v>
      </c>
      <c r="AF62" s="271" t="s">
        <v>87</v>
      </c>
      <c r="AG62" s="258" t="s">
        <v>81</v>
      </c>
      <c r="AK62" s="251">
        <f>IF(ROUND(S62-SUM(AJ62:AJ64),0)&lt;=0,1,ROUND(S62-SUM(AJ62:AJ64),0))</f>
        <v>3</v>
      </c>
      <c r="AL62" s="251" t="str">
        <f>IF(AK62=1,"Muy Baja",IF(AK62=2,"Baja",IF(AK62=3,"Media",IF(AK62=4,"Alta","Muy Alta"))))</f>
        <v>Media</v>
      </c>
      <c r="AM62" s="251">
        <f>ROUND(U62-SUM(AI62:AI64),0)</f>
        <v>2</v>
      </c>
      <c r="AN62" s="251" t="str">
        <f>IF(AM62=1,"Leve",IF(AM62=2,"Menor",IF(AM62=3,"Moderado",IF(AM62=4,"Mayor","Catastrófico"))))</f>
        <v>Menor</v>
      </c>
      <c r="AO62" s="261">
        <f>_xlfn.NUMBERVALUE(CONCATENATE(AK62,AM62),"##")</f>
        <v>32</v>
      </c>
      <c r="AP62" s="262" t="str">
        <f>+VLOOKUP(AO62,[1]Datos!$I$37:$J$65,2,FALSE)</f>
        <v>MODERADO</v>
      </c>
      <c r="AQ62" s="257" t="s">
        <v>100</v>
      </c>
      <c r="AR62" s="230" t="s">
        <v>261</v>
      </c>
      <c r="AS62" s="255" t="s">
        <v>102</v>
      </c>
      <c r="AT62" s="263">
        <v>45873</v>
      </c>
      <c r="AU62" s="263">
        <v>46013</v>
      </c>
      <c r="AV62" s="255" t="s">
        <v>262</v>
      </c>
    </row>
    <row r="63" spans="1:48" ht="37.5" customHeight="1" x14ac:dyDescent="0.2">
      <c r="A63" s="211"/>
      <c r="B63" s="304"/>
      <c r="C63" s="212"/>
      <c r="D63" s="212"/>
      <c r="E63" s="249"/>
      <c r="F63" s="212"/>
      <c r="G63" s="341"/>
      <c r="H63" s="343"/>
      <c r="I63" s="348"/>
      <c r="J63" s="287"/>
      <c r="K63" s="287"/>
      <c r="L63" s="287"/>
      <c r="M63" s="269"/>
      <c r="N63" s="249"/>
      <c r="O63" s="255"/>
      <c r="P63" s="250"/>
      <c r="Q63" s="255"/>
      <c r="R63" s="250"/>
      <c r="S63" s="250"/>
      <c r="T63" s="251"/>
      <c r="U63" s="250"/>
      <c r="V63" s="251"/>
      <c r="W63" s="252"/>
      <c r="X63" s="253"/>
      <c r="Y63" s="339"/>
      <c r="Z63" s="346"/>
      <c r="AA63" s="334"/>
      <c r="AB63" s="337"/>
      <c r="AC63" s="281"/>
      <c r="AD63" s="281"/>
      <c r="AE63" s="281"/>
      <c r="AF63" s="281"/>
      <c r="AG63" s="259"/>
      <c r="AK63" s="251"/>
      <c r="AL63" s="251"/>
      <c r="AM63" s="251"/>
      <c r="AN63" s="251"/>
      <c r="AO63" s="261"/>
      <c r="AP63" s="262"/>
      <c r="AQ63" s="257"/>
      <c r="AR63" s="230"/>
      <c r="AS63" s="255"/>
      <c r="AT63" s="255"/>
      <c r="AU63" s="255"/>
      <c r="AV63" s="255"/>
    </row>
    <row r="64" spans="1:48" ht="37.5" customHeight="1" x14ac:dyDescent="0.2">
      <c r="A64" s="211"/>
      <c r="B64" s="305"/>
      <c r="C64" s="212"/>
      <c r="D64" s="212"/>
      <c r="E64" s="249"/>
      <c r="F64" s="212"/>
      <c r="G64" s="341"/>
      <c r="H64" s="344"/>
      <c r="I64" s="348"/>
      <c r="J64" s="287"/>
      <c r="K64" s="287"/>
      <c r="L64" s="287"/>
      <c r="M64" s="269"/>
      <c r="N64" s="249"/>
      <c r="O64" s="255"/>
      <c r="P64" s="250"/>
      <c r="Q64" s="255"/>
      <c r="R64" s="250"/>
      <c r="S64" s="250"/>
      <c r="T64" s="251"/>
      <c r="U64" s="250"/>
      <c r="V64" s="251"/>
      <c r="W64" s="252"/>
      <c r="X64" s="253"/>
      <c r="Y64" s="340"/>
      <c r="Z64" s="347"/>
      <c r="AA64" s="335"/>
      <c r="AB64" s="338"/>
      <c r="AC64" s="272"/>
      <c r="AD64" s="272"/>
      <c r="AE64" s="272"/>
      <c r="AF64" s="272"/>
      <c r="AG64" s="260"/>
      <c r="AK64" s="251"/>
      <c r="AL64" s="251"/>
      <c r="AM64" s="251"/>
      <c r="AN64" s="251"/>
      <c r="AO64" s="261"/>
      <c r="AP64" s="262"/>
      <c r="AQ64" s="257"/>
      <c r="AR64" s="230"/>
      <c r="AS64" s="255"/>
      <c r="AT64" s="255"/>
      <c r="AU64" s="255"/>
      <c r="AV64" s="255"/>
    </row>
    <row r="65" spans="1:48" ht="37.5" customHeight="1" x14ac:dyDescent="0.2">
      <c r="A65" s="211">
        <v>17</v>
      </c>
      <c r="B65" s="303" t="s">
        <v>123</v>
      </c>
      <c r="C65" s="212" t="s">
        <v>124</v>
      </c>
      <c r="D65" s="212" t="s">
        <v>125</v>
      </c>
      <c r="E65" s="249" t="s">
        <v>63</v>
      </c>
      <c r="F65" s="212" t="s">
        <v>203</v>
      </c>
      <c r="G65" s="341" t="s">
        <v>234</v>
      </c>
      <c r="H65" s="342" t="s">
        <v>191</v>
      </c>
      <c r="I65" s="348" t="s">
        <v>212</v>
      </c>
      <c r="J65" s="349" t="s">
        <v>263</v>
      </c>
      <c r="K65" s="287" t="s">
        <v>264</v>
      </c>
      <c r="L65" s="287" t="s">
        <v>265</v>
      </c>
      <c r="M65" s="269" t="str">
        <f>CONCATENATE(J65," ",K65," ",L65)</f>
        <v>Perdida de confidencialidad, integridad y disponibilidad durante el ciclo de desarrollo de software por acceso no autorizado al código fuente y a ambientes de desarrollo debido a falta de actualización de politicas y procedimientos</v>
      </c>
      <c r="N65" s="249" t="s">
        <v>259</v>
      </c>
      <c r="O65" s="255" t="s">
        <v>147</v>
      </c>
      <c r="P65" s="250" t="str">
        <f>VLOOKUP(O65,[1]Datos!$L$25:$M$29,2,0)</f>
        <v>MENOR 40%</v>
      </c>
      <c r="Q65" s="255" t="s">
        <v>113</v>
      </c>
      <c r="R65" s="250" t="str">
        <f>VLOOKUP(Q65,[1]Datos!$E$25:$F$29,2,0)</f>
        <v>Improbable</v>
      </c>
      <c r="S65" s="250">
        <f>VLOOKUP(Q65,[1]Datos!$G$25:$I$29,3,0)</f>
        <v>2</v>
      </c>
      <c r="T65" s="251" t="str">
        <f>IF(E65="Corrupción",(IF(S65=1,"Rara Vez",IF(S65=2,"Improbable",IF(S65=3,"Posible",IF(S65=4,"Probable",IF(S65=5,"Seguro","Revisar")))))),IF(S65=1,"Muy Baja",IF(S65=2,"Baja",IF(S65=3,"Media",IF(S65=4,"Alta","Muy Alta")))))</f>
        <v>Baja</v>
      </c>
      <c r="U65" s="250">
        <f>VLOOKUP(O65,[1]Datos!$L$25:$N$29,3,0)</f>
        <v>2</v>
      </c>
      <c r="V65" s="251" t="str">
        <f>IF(U65=1,"Leve",IF(U65=2,"Menor",IF(U65=3,"Moderado",IF(U65=4,"Mayor","Catastrófico"))))</f>
        <v>Menor</v>
      </c>
      <c r="W65" s="252">
        <f>_xlfn.NUMBERVALUE(CONCATENATE(S65,U65),"##")</f>
        <v>22</v>
      </c>
      <c r="X65" s="253" t="str">
        <f>VLOOKUP(W65,[1]Datos!$I$37:$J$61,2,FALSE)</f>
        <v>MODERADO</v>
      </c>
      <c r="Y65" s="326" t="s">
        <v>266</v>
      </c>
      <c r="Z65" s="345" t="s">
        <v>267</v>
      </c>
      <c r="AA65" s="333" t="s">
        <v>268</v>
      </c>
      <c r="AB65" s="336" t="s">
        <v>269</v>
      </c>
      <c r="AC65" s="271" t="s">
        <v>77</v>
      </c>
      <c r="AD65" s="271" t="s">
        <v>107</v>
      </c>
      <c r="AE65" s="271" t="s">
        <v>79</v>
      </c>
      <c r="AF65" s="271" t="s">
        <v>87</v>
      </c>
      <c r="AG65" s="258" t="s">
        <v>81</v>
      </c>
      <c r="AK65" s="251">
        <f>IF(ROUND(S65-SUM(AJ65:AJ67),0)&lt;=0,1,ROUND(S65-SUM(AJ65:AJ67),0))</f>
        <v>2</v>
      </c>
      <c r="AL65" s="251" t="str">
        <f>IF(AK65=1,"Muy Baja",IF(AK65=2,"Baja",IF(AK65=3,"Media",IF(AK65=4,"Alta","Muy Alta"))))</f>
        <v>Baja</v>
      </c>
      <c r="AM65" s="251">
        <f>ROUND(U65-SUM(AI65:AI67),0)</f>
        <v>2</v>
      </c>
      <c r="AN65" s="251" t="str">
        <f>IF(AM65=1,"Leve",IF(AM65=2,"Menor",IF(AM65=3,"Moderado",IF(AM65=4,"Mayor","Catastrófico"))))</f>
        <v>Menor</v>
      </c>
      <c r="AO65" s="261">
        <f>_xlfn.NUMBERVALUE(CONCATENATE(AK65,AM65),"##")</f>
        <v>22</v>
      </c>
      <c r="AP65" s="262" t="str">
        <f>+VLOOKUP(AO65,[1]Datos!$I$37:$J$65,2,FALSE)</f>
        <v>MODERADO</v>
      </c>
      <c r="AQ65" s="257" t="s">
        <v>100</v>
      </c>
      <c r="AR65" s="230" t="s">
        <v>270</v>
      </c>
      <c r="AS65" s="255" t="s">
        <v>102</v>
      </c>
      <c r="AT65" s="263">
        <v>45873</v>
      </c>
      <c r="AU65" s="263">
        <v>46013</v>
      </c>
      <c r="AV65" s="255" t="s">
        <v>271</v>
      </c>
    </row>
    <row r="66" spans="1:48" ht="37.5" customHeight="1" x14ac:dyDescent="0.2">
      <c r="A66" s="211"/>
      <c r="B66" s="304"/>
      <c r="C66" s="212"/>
      <c r="D66" s="212"/>
      <c r="E66" s="249"/>
      <c r="F66" s="212"/>
      <c r="G66" s="341"/>
      <c r="H66" s="343"/>
      <c r="I66" s="348"/>
      <c r="J66" s="349"/>
      <c r="K66" s="287"/>
      <c r="L66" s="287"/>
      <c r="M66" s="269"/>
      <c r="N66" s="249"/>
      <c r="O66" s="255"/>
      <c r="P66" s="250"/>
      <c r="Q66" s="255"/>
      <c r="R66" s="250"/>
      <c r="S66" s="250"/>
      <c r="T66" s="251"/>
      <c r="U66" s="250"/>
      <c r="V66" s="251"/>
      <c r="W66" s="252"/>
      <c r="X66" s="253"/>
      <c r="Y66" s="339"/>
      <c r="Z66" s="346"/>
      <c r="AA66" s="334"/>
      <c r="AB66" s="337"/>
      <c r="AC66" s="281"/>
      <c r="AD66" s="281"/>
      <c r="AE66" s="281"/>
      <c r="AF66" s="281"/>
      <c r="AG66" s="259"/>
      <c r="AK66" s="251"/>
      <c r="AL66" s="251"/>
      <c r="AM66" s="251"/>
      <c r="AN66" s="251"/>
      <c r="AO66" s="261"/>
      <c r="AP66" s="262"/>
      <c r="AQ66" s="257"/>
      <c r="AR66" s="230"/>
      <c r="AS66" s="255"/>
      <c r="AT66" s="255"/>
      <c r="AU66" s="255"/>
      <c r="AV66" s="255"/>
    </row>
    <row r="67" spans="1:48" ht="37.5" customHeight="1" x14ac:dyDescent="0.2">
      <c r="A67" s="211"/>
      <c r="B67" s="305"/>
      <c r="C67" s="212"/>
      <c r="D67" s="212"/>
      <c r="E67" s="249"/>
      <c r="F67" s="212"/>
      <c r="G67" s="341"/>
      <c r="H67" s="344"/>
      <c r="I67" s="348"/>
      <c r="J67" s="349"/>
      <c r="K67" s="287"/>
      <c r="L67" s="287"/>
      <c r="M67" s="269"/>
      <c r="N67" s="249"/>
      <c r="O67" s="255"/>
      <c r="P67" s="250"/>
      <c r="Q67" s="255"/>
      <c r="R67" s="250"/>
      <c r="S67" s="250"/>
      <c r="T67" s="251"/>
      <c r="U67" s="250"/>
      <c r="V67" s="251"/>
      <c r="W67" s="252"/>
      <c r="X67" s="253"/>
      <c r="Y67" s="340"/>
      <c r="Z67" s="347"/>
      <c r="AA67" s="335"/>
      <c r="AB67" s="338"/>
      <c r="AC67" s="272"/>
      <c r="AD67" s="272"/>
      <c r="AE67" s="272"/>
      <c r="AF67" s="272"/>
      <c r="AG67" s="260"/>
      <c r="AK67" s="251"/>
      <c r="AL67" s="251"/>
      <c r="AM67" s="251"/>
      <c r="AN67" s="251"/>
      <c r="AO67" s="261"/>
      <c r="AP67" s="262"/>
      <c r="AQ67" s="257"/>
      <c r="AR67" s="230"/>
      <c r="AS67" s="255"/>
      <c r="AT67" s="255"/>
      <c r="AU67" s="255"/>
      <c r="AV67" s="255"/>
    </row>
    <row r="68" spans="1:48" ht="37.5" customHeight="1" x14ac:dyDescent="0.2">
      <c r="A68" s="211">
        <v>18</v>
      </c>
      <c r="B68" s="303" t="s">
        <v>123</v>
      </c>
      <c r="C68" s="212" t="s">
        <v>124</v>
      </c>
      <c r="D68" s="212" t="s">
        <v>125</v>
      </c>
      <c r="E68" s="249" t="s">
        <v>63</v>
      </c>
      <c r="F68" s="212" t="s">
        <v>203</v>
      </c>
      <c r="G68" s="341" t="s">
        <v>204</v>
      </c>
      <c r="H68" s="342" t="s">
        <v>191</v>
      </c>
      <c r="I68" s="348" t="s">
        <v>245</v>
      </c>
      <c r="J68" s="287" t="s">
        <v>272</v>
      </c>
      <c r="K68" s="287" t="s">
        <v>273</v>
      </c>
      <c r="L68" s="287" t="s">
        <v>274</v>
      </c>
      <c r="M68" s="269" t="str">
        <f>CONCATENATE(J68," ",K68," ",L68)</f>
        <v>Inadecuada gestión de control de cambios. por falta de aplicación del procedimiento, debido al desconocimiento por parte de los responsables.</v>
      </c>
      <c r="N68" s="249" t="s">
        <v>259</v>
      </c>
      <c r="O68" s="255" t="s">
        <v>147</v>
      </c>
      <c r="P68" s="250" t="str">
        <f>VLOOKUP(O68,[1]Datos!$L$25:$M$29,2,0)</f>
        <v>MENOR 40%</v>
      </c>
      <c r="Q68" s="255" t="s">
        <v>113</v>
      </c>
      <c r="R68" s="250" t="str">
        <f>VLOOKUP(Q68,[1]Datos!$E$25:$F$29,2,0)</f>
        <v>Improbable</v>
      </c>
      <c r="S68" s="250">
        <f>VLOOKUP(Q68,[1]Datos!$G$25:$I$29,3,0)</f>
        <v>2</v>
      </c>
      <c r="T68" s="251" t="str">
        <f>IF(E68="Corrupción",(IF(S68=1,"Rara Vez",IF(S68=2,"Improbable",IF(S68=3,"Posible",IF(S68=4,"Probable",IF(S68=5,"Seguro","Revisar")))))),IF(S68=1,"Muy Baja",IF(S68=2,"Baja",IF(S68=3,"Media",IF(S68=4,"Alta","Muy Alta")))))</f>
        <v>Baja</v>
      </c>
      <c r="U68" s="250">
        <f>VLOOKUP(O68,[1]Datos!$L$25:$N$29,3,0)</f>
        <v>2</v>
      </c>
      <c r="V68" s="251" t="str">
        <f>IF(U68=1,"Leve",IF(U68=2,"Menor",IF(U68=3,"Moderado",IF(U68=4,"Mayor","Catastrófico"))))</f>
        <v>Menor</v>
      </c>
      <c r="W68" s="252">
        <f>_xlfn.NUMBERVALUE(CONCATENATE(S68,U68),"##")</f>
        <v>22</v>
      </c>
      <c r="X68" s="253" t="str">
        <f>VLOOKUP(W68,[1]Datos!$I$37:$J$61,2,FALSE)</f>
        <v>MODERADO</v>
      </c>
      <c r="Y68" s="326" t="s">
        <v>275</v>
      </c>
      <c r="Z68" s="345" t="s">
        <v>276</v>
      </c>
      <c r="AA68" s="333" t="s">
        <v>102</v>
      </c>
      <c r="AB68" s="336" t="s">
        <v>277</v>
      </c>
      <c r="AC68" s="271" t="s">
        <v>77</v>
      </c>
      <c r="AD68" s="271" t="s">
        <v>78</v>
      </c>
      <c r="AE68" s="271" t="s">
        <v>79</v>
      </c>
      <c r="AF68" s="271" t="s">
        <v>87</v>
      </c>
      <c r="AG68" s="258" t="s">
        <v>81</v>
      </c>
      <c r="AK68" s="251">
        <f>IF(ROUND(S68-SUM(AJ68:AJ70),0)&lt;=0,1,ROUND(S68-SUM(AJ68:AJ70),0))</f>
        <v>2</v>
      </c>
      <c r="AL68" s="251" t="str">
        <f>IF(AK68=1,"Muy Baja",IF(AK68=2,"Baja",IF(AK68=3,"Media",IF(AK68=4,"Alta","Muy Alta"))))</f>
        <v>Baja</v>
      </c>
      <c r="AM68" s="251">
        <f>ROUND(U68-SUM(AI68:AI70),0)</f>
        <v>2</v>
      </c>
      <c r="AN68" s="251" t="str">
        <f>IF(AM68=1,"Leve",IF(AM68=2,"Menor",IF(AM68=3,"Moderado",IF(AM68=4,"Mayor","Catastrófico"))))</f>
        <v>Menor</v>
      </c>
      <c r="AO68" s="261">
        <f>_xlfn.NUMBERVALUE(CONCATENATE(AK68,AM68),"##")</f>
        <v>22</v>
      </c>
      <c r="AP68" s="262" t="str">
        <f>+VLOOKUP(AO68,[1]Datos!$I$37:$J$65,2,FALSE)</f>
        <v>MODERADO</v>
      </c>
      <c r="AQ68" s="257" t="s">
        <v>100</v>
      </c>
      <c r="AR68" s="230" t="s">
        <v>278</v>
      </c>
      <c r="AS68" s="255" t="s">
        <v>279</v>
      </c>
      <c r="AT68" s="263">
        <v>45873</v>
      </c>
      <c r="AU68" s="263">
        <v>46013</v>
      </c>
      <c r="AV68" s="255" t="s">
        <v>280</v>
      </c>
    </row>
    <row r="69" spans="1:48" ht="37.5" customHeight="1" x14ac:dyDescent="0.2">
      <c r="A69" s="211"/>
      <c r="B69" s="304"/>
      <c r="C69" s="212"/>
      <c r="D69" s="212"/>
      <c r="E69" s="249"/>
      <c r="F69" s="212"/>
      <c r="G69" s="341"/>
      <c r="H69" s="343"/>
      <c r="I69" s="348"/>
      <c r="J69" s="287"/>
      <c r="K69" s="287"/>
      <c r="L69" s="287"/>
      <c r="M69" s="269"/>
      <c r="N69" s="249"/>
      <c r="O69" s="255"/>
      <c r="P69" s="250"/>
      <c r="Q69" s="255"/>
      <c r="R69" s="250"/>
      <c r="S69" s="250"/>
      <c r="T69" s="251"/>
      <c r="U69" s="250"/>
      <c r="V69" s="251"/>
      <c r="W69" s="252"/>
      <c r="X69" s="253"/>
      <c r="Y69" s="339"/>
      <c r="Z69" s="346"/>
      <c r="AA69" s="334"/>
      <c r="AB69" s="337"/>
      <c r="AC69" s="281"/>
      <c r="AD69" s="281"/>
      <c r="AE69" s="281"/>
      <c r="AF69" s="281"/>
      <c r="AG69" s="259"/>
      <c r="AK69" s="251"/>
      <c r="AL69" s="251"/>
      <c r="AM69" s="251"/>
      <c r="AN69" s="251"/>
      <c r="AO69" s="261"/>
      <c r="AP69" s="262"/>
      <c r="AQ69" s="257"/>
      <c r="AR69" s="230"/>
      <c r="AS69" s="255"/>
      <c r="AT69" s="255"/>
      <c r="AU69" s="255"/>
      <c r="AV69" s="255"/>
    </row>
    <row r="70" spans="1:48" ht="37.5" customHeight="1" x14ac:dyDescent="0.2">
      <c r="A70" s="211"/>
      <c r="B70" s="305"/>
      <c r="C70" s="212"/>
      <c r="D70" s="212"/>
      <c r="E70" s="249"/>
      <c r="F70" s="212"/>
      <c r="G70" s="341"/>
      <c r="H70" s="344"/>
      <c r="I70" s="348"/>
      <c r="J70" s="287"/>
      <c r="K70" s="287"/>
      <c r="L70" s="287"/>
      <c r="M70" s="269"/>
      <c r="N70" s="249"/>
      <c r="O70" s="255"/>
      <c r="P70" s="250"/>
      <c r="Q70" s="255"/>
      <c r="R70" s="250"/>
      <c r="S70" s="250"/>
      <c r="T70" s="251"/>
      <c r="U70" s="250"/>
      <c r="V70" s="251"/>
      <c r="W70" s="252"/>
      <c r="X70" s="253"/>
      <c r="Y70" s="340"/>
      <c r="Z70" s="347"/>
      <c r="AA70" s="335"/>
      <c r="AB70" s="338"/>
      <c r="AC70" s="272"/>
      <c r="AD70" s="272"/>
      <c r="AE70" s="272"/>
      <c r="AF70" s="272"/>
      <c r="AG70" s="260"/>
      <c r="AK70" s="251"/>
      <c r="AL70" s="251"/>
      <c r="AM70" s="251"/>
      <c r="AN70" s="251"/>
      <c r="AO70" s="261"/>
      <c r="AP70" s="262"/>
      <c r="AQ70" s="257"/>
      <c r="AR70" s="230"/>
      <c r="AS70" s="255"/>
      <c r="AT70" s="255"/>
      <c r="AU70" s="255"/>
      <c r="AV70" s="255"/>
    </row>
    <row r="71" spans="1:48" ht="14.45" customHeight="1" x14ac:dyDescent="0.2">
      <c r="Z71" s="205"/>
      <c r="AA71" s="189"/>
      <c r="AB71" s="190"/>
    </row>
    <row r="72" spans="1:48" ht="15" x14ac:dyDescent="0.2">
      <c r="F72" s="185"/>
      <c r="G72" s="185"/>
      <c r="H72" s="206"/>
      <c r="I72" s="207"/>
      <c r="M72" s="208"/>
    </row>
    <row r="73" spans="1:48" ht="15.75" x14ac:dyDescent="0.2">
      <c r="B73" s="351" t="s">
        <v>281</v>
      </c>
      <c r="C73" s="351"/>
      <c r="D73" s="351"/>
      <c r="E73" s="351"/>
      <c r="I73" s="207"/>
      <c r="M73" s="208"/>
    </row>
    <row r="74" spans="1:48" ht="15.75" x14ac:dyDescent="0.2">
      <c r="B74" s="209" t="s">
        <v>282</v>
      </c>
      <c r="C74" s="209" t="s">
        <v>16</v>
      </c>
      <c r="D74" s="350" t="s">
        <v>283</v>
      </c>
      <c r="E74" s="350"/>
      <c r="I74" s="207"/>
      <c r="M74" s="208"/>
    </row>
    <row r="75" spans="1:48" ht="55.5" customHeight="1" x14ac:dyDescent="0.2">
      <c r="B75" s="373">
        <v>45897</v>
      </c>
      <c r="C75" s="374" t="s">
        <v>473</v>
      </c>
      <c r="D75" s="372" t="s">
        <v>481</v>
      </c>
      <c r="E75" s="372"/>
      <c r="I75" s="207"/>
      <c r="M75" s="208"/>
    </row>
    <row r="76" spans="1:48" ht="15" x14ac:dyDescent="0.2">
      <c r="I76" s="207"/>
      <c r="M76" s="208"/>
    </row>
    <row r="77" spans="1:48" ht="15" x14ac:dyDescent="0.2">
      <c r="M77" s="208"/>
    </row>
    <row r="78" spans="1:48" ht="15" x14ac:dyDescent="0.2"/>
    <row r="79" spans="1:48" ht="15" x14ac:dyDescent="0.2"/>
    <row r="80" spans="1:48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15" x14ac:dyDescent="0.2"/>
    <row r="94" ht="15" x14ac:dyDescent="0.2"/>
    <row r="95" ht="15" x14ac:dyDescent="0.2"/>
    <row r="96" ht="15" x14ac:dyDescent="0.2"/>
    <row r="97" ht="15" x14ac:dyDescent="0.2"/>
    <row r="98" ht="15" x14ac:dyDescent="0.2"/>
    <row r="99" ht="15" x14ac:dyDescent="0.2"/>
    <row r="100" ht="15" x14ac:dyDescent="0.2"/>
    <row r="101" ht="15" x14ac:dyDescent="0.2"/>
    <row r="102" ht="15" x14ac:dyDescent="0.2"/>
    <row r="103" ht="15" x14ac:dyDescent="0.2"/>
    <row r="104" ht="15" x14ac:dyDescent="0.2"/>
    <row r="105" ht="15" x14ac:dyDescent="0.2"/>
    <row r="106" ht="15" x14ac:dyDescent="0.2"/>
    <row r="107" ht="15" x14ac:dyDescent="0.2"/>
    <row r="108" ht="15" x14ac:dyDescent="0.2"/>
    <row r="109" ht="15" x14ac:dyDescent="0.2"/>
    <row r="110" ht="15" x14ac:dyDescent="0.2"/>
    <row r="111" ht="15" x14ac:dyDescent="0.2"/>
    <row r="112" ht="15" x14ac:dyDescent="0.2"/>
    <row r="113" ht="15" x14ac:dyDescent="0.2"/>
    <row r="114" ht="15" x14ac:dyDescent="0.2"/>
    <row r="115" ht="15" x14ac:dyDescent="0.2"/>
    <row r="116" ht="15" x14ac:dyDescent="0.2"/>
    <row r="117" ht="15" x14ac:dyDescent="0.2"/>
    <row r="118" ht="15" x14ac:dyDescent="0.2"/>
    <row r="119" ht="15" x14ac:dyDescent="0.2"/>
    <row r="120" ht="15" x14ac:dyDescent="0.2"/>
    <row r="121" ht="15" x14ac:dyDescent="0.2"/>
    <row r="122" ht="15" x14ac:dyDescent="0.2"/>
    <row r="123" ht="15" x14ac:dyDescent="0.2"/>
    <row r="124" ht="15" x14ac:dyDescent="0.2"/>
    <row r="125" ht="15" x14ac:dyDescent="0.2"/>
    <row r="126" ht="15" x14ac:dyDescent="0.2"/>
    <row r="127" ht="15" x14ac:dyDescent="0.2"/>
    <row r="128" ht="15" x14ac:dyDescent="0.2"/>
    <row r="129" ht="15" x14ac:dyDescent="0.2"/>
    <row r="130" ht="15" x14ac:dyDescent="0.2"/>
    <row r="131" ht="15" x14ac:dyDescent="0.2"/>
    <row r="132" ht="15" x14ac:dyDescent="0.2"/>
    <row r="133" ht="15" x14ac:dyDescent="0.2"/>
    <row r="134" ht="15" x14ac:dyDescent="0.2"/>
    <row r="135" ht="15" x14ac:dyDescent="0.2"/>
    <row r="136" ht="15" x14ac:dyDescent="0.2"/>
    <row r="137" ht="15" x14ac:dyDescent="0.2"/>
    <row r="138" ht="15" x14ac:dyDescent="0.2"/>
    <row r="139" ht="15" x14ac:dyDescent="0.2"/>
    <row r="140" ht="15" x14ac:dyDescent="0.2"/>
    <row r="141" ht="15" x14ac:dyDescent="0.2"/>
    <row r="142" ht="15" x14ac:dyDescent="0.2"/>
    <row r="143" ht="15" x14ac:dyDescent="0.2"/>
    <row r="144" ht="15" x14ac:dyDescent="0.2"/>
    <row r="145" ht="15" x14ac:dyDescent="0.2"/>
    <row r="146" ht="15" x14ac:dyDescent="0.2"/>
    <row r="147" ht="15" x14ac:dyDescent="0.2"/>
    <row r="148" ht="15" x14ac:dyDescent="0.2"/>
    <row r="149" ht="15" x14ac:dyDescent="0.2"/>
    <row r="150" ht="15" x14ac:dyDescent="0.2"/>
    <row r="151" ht="15" x14ac:dyDescent="0.2"/>
    <row r="152" ht="15" x14ac:dyDescent="0.2"/>
    <row r="153" ht="15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</sheetData>
  <sheetProtection formatCells="0" formatColumns="0" formatRows="0"/>
  <mergeCells count="788">
    <mergeCell ref="AT68:AT70"/>
    <mergeCell ref="AU68:AU70"/>
    <mergeCell ref="AV68:AV70"/>
    <mergeCell ref="B73:E73"/>
    <mergeCell ref="W68:W70"/>
    <mergeCell ref="X68:X70"/>
    <mergeCell ref="M68:M70"/>
    <mergeCell ref="N68:N70"/>
    <mergeCell ref="O68:O70"/>
    <mergeCell ref="P68:P70"/>
    <mergeCell ref="Q68:Q70"/>
    <mergeCell ref="R68:R70"/>
    <mergeCell ref="G68:G70"/>
    <mergeCell ref="H68:H70"/>
    <mergeCell ref="I68:I70"/>
    <mergeCell ref="J68:J70"/>
    <mergeCell ref="K68:K70"/>
    <mergeCell ref="L68:L70"/>
    <mergeCell ref="D74:E74"/>
    <mergeCell ref="D75:E75"/>
    <mergeCell ref="AN68:AN70"/>
    <mergeCell ref="AO68:AO70"/>
    <mergeCell ref="AP68:AP70"/>
    <mergeCell ref="AQ68:AQ70"/>
    <mergeCell ref="AR68:AR70"/>
    <mergeCell ref="AS68:AS70"/>
    <mergeCell ref="AE68:AE70"/>
    <mergeCell ref="AF68:AF70"/>
    <mergeCell ref="AG68:AG70"/>
    <mergeCell ref="AK68:AK70"/>
    <mergeCell ref="AL68:AL70"/>
    <mergeCell ref="AM68:AM70"/>
    <mergeCell ref="Y68:Y70"/>
    <mergeCell ref="Z68:Z70"/>
    <mergeCell ref="AA68:AA70"/>
    <mergeCell ref="AB68:AB70"/>
    <mergeCell ref="AC68:AC70"/>
    <mergeCell ref="AD68:AD70"/>
    <mergeCell ref="S68:S70"/>
    <mergeCell ref="T68:T70"/>
    <mergeCell ref="U68:U70"/>
    <mergeCell ref="V68:V70"/>
    <mergeCell ref="A68:A70"/>
    <mergeCell ref="B68:B70"/>
    <mergeCell ref="C68:C70"/>
    <mergeCell ref="D68:D70"/>
    <mergeCell ref="E68:E70"/>
    <mergeCell ref="F68:F70"/>
    <mergeCell ref="AQ65:AQ67"/>
    <mergeCell ref="AR65:AR67"/>
    <mergeCell ref="AS65:AS67"/>
    <mergeCell ref="V65:V67"/>
    <mergeCell ref="W65:W67"/>
    <mergeCell ref="X65:X67"/>
    <mergeCell ref="Y65:Y67"/>
    <mergeCell ref="Z65:Z67"/>
    <mergeCell ref="AA65:AA67"/>
    <mergeCell ref="P65:P67"/>
    <mergeCell ref="Q65:Q67"/>
    <mergeCell ref="R65:R67"/>
    <mergeCell ref="S65:S67"/>
    <mergeCell ref="T65:T67"/>
    <mergeCell ref="U65:U67"/>
    <mergeCell ref="J65:J67"/>
    <mergeCell ref="K65:K67"/>
    <mergeCell ref="L65:L67"/>
    <mergeCell ref="AU65:AU67"/>
    <mergeCell ref="AV65:AV67"/>
    <mergeCell ref="AK65:AK67"/>
    <mergeCell ref="AL65:AL67"/>
    <mergeCell ref="AM65:AM67"/>
    <mergeCell ref="AN65:AN67"/>
    <mergeCell ref="AO65:AO67"/>
    <mergeCell ref="AP65:AP67"/>
    <mergeCell ref="AB65:AB67"/>
    <mergeCell ref="AC65:AC67"/>
    <mergeCell ref="AD65:AD67"/>
    <mergeCell ref="AE65:AE67"/>
    <mergeCell ref="AF65:AF67"/>
    <mergeCell ref="AG65:AG67"/>
    <mergeCell ref="AT65:AT67"/>
    <mergeCell ref="M65:M67"/>
    <mergeCell ref="N65:N67"/>
    <mergeCell ref="O65:O67"/>
    <mergeCell ref="AV62:AV64"/>
    <mergeCell ref="A65:A67"/>
    <mergeCell ref="B65:B67"/>
    <mergeCell ref="C65:C67"/>
    <mergeCell ref="D65:D67"/>
    <mergeCell ref="E65:E67"/>
    <mergeCell ref="F65:F67"/>
    <mergeCell ref="G65:G67"/>
    <mergeCell ref="H65:H67"/>
    <mergeCell ref="I65:I67"/>
    <mergeCell ref="AP62:AP64"/>
    <mergeCell ref="AQ62:AQ64"/>
    <mergeCell ref="AR62:AR64"/>
    <mergeCell ref="AS62:AS64"/>
    <mergeCell ref="AT62:AT64"/>
    <mergeCell ref="AU62:AU64"/>
    <mergeCell ref="AG62:AG64"/>
    <mergeCell ref="AK62:AK64"/>
    <mergeCell ref="AL62:AL64"/>
    <mergeCell ref="AM62:AM64"/>
    <mergeCell ref="AN62:AN64"/>
    <mergeCell ref="AO62:AO64"/>
    <mergeCell ref="AA62:AA64"/>
    <mergeCell ref="AB62:AB64"/>
    <mergeCell ref="AC62:AC64"/>
    <mergeCell ref="AD62:AD64"/>
    <mergeCell ref="AE62:AE64"/>
    <mergeCell ref="AF62:AF64"/>
    <mergeCell ref="U62:U64"/>
    <mergeCell ref="V62:V64"/>
    <mergeCell ref="W62:W64"/>
    <mergeCell ref="X62:X64"/>
    <mergeCell ref="Y62:Y64"/>
    <mergeCell ref="Z62:Z64"/>
    <mergeCell ref="O62:O64"/>
    <mergeCell ref="P62:P64"/>
    <mergeCell ref="Q62:Q64"/>
    <mergeCell ref="R62:R64"/>
    <mergeCell ref="S62:S64"/>
    <mergeCell ref="T62:T64"/>
    <mergeCell ref="I62:I64"/>
    <mergeCell ref="J62:J64"/>
    <mergeCell ref="K62:K64"/>
    <mergeCell ref="L62:L64"/>
    <mergeCell ref="M62:M64"/>
    <mergeCell ref="N62:N64"/>
    <mergeCell ref="AU59:AU61"/>
    <mergeCell ref="AV59:AV61"/>
    <mergeCell ref="A62:A64"/>
    <mergeCell ref="B62:B64"/>
    <mergeCell ref="C62:C64"/>
    <mergeCell ref="D62:D64"/>
    <mergeCell ref="E62:E64"/>
    <mergeCell ref="F62:F64"/>
    <mergeCell ref="G62:G64"/>
    <mergeCell ref="H62:H64"/>
    <mergeCell ref="AO59:AO61"/>
    <mergeCell ref="AP59:AP61"/>
    <mergeCell ref="AQ59:AQ61"/>
    <mergeCell ref="AR59:AR61"/>
    <mergeCell ref="AS59:AS61"/>
    <mergeCell ref="AT59:AT61"/>
    <mergeCell ref="AF59:AF61"/>
    <mergeCell ref="AG59:AG61"/>
    <mergeCell ref="AK59:AK61"/>
    <mergeCell ref="AL59:AL61"/>
    <mergeCell ref="AM59:AM61"/>
    <mergeCell ref="AN59:AN61"/>
    <mergeCell ref="Z59:Z61"/>
    <mergeCell ref="AA59:AA61"/>
    <mergeCell ref="AB59:AB61"/>
    <mergeCell ref="AC59:AC61"/>
    <mergeCell ref="AD59:AD61"/>
    <mergeCell ref="AE59:AE61"/>
    <mergeCell ref="T59:T61"/>
    <mergeCell ref="U59:U61"/>
    <mergeCell ref="V59:V61"/>
    <mergeCell ref="W59:W61"/>
    <mergeCell ref="X59:X61"/>
    <mergeCell ref="Y59:Y61"/>
    <mergeCell ref="N59:N61"/>
    <mergeCell ref="O59:O61"/>
    <mergeCell ref="P59:P61"/>
    <mergeCell ref="Q59:Q61"/>
    <mergeCell ref="R59:R61"/>
    <mergeCell ref="S59:S61"/>
    <mergeCell ref="H59:H61"/>
    <mergeCell ref="I59:I61"/>
    <mergeCell ref="J59:J61"/>
    <mergeCell ref="K59:K61"/>
    <mergeCell ref="L59:L61"/>
    <mergeCell ref="M59:M61"/>
    <mergeCell ref="AT56:AT58"/>
    <mergeCell ref="AU56:AU58"/>
    <mergeCell ref="AV56:AV58"/>
    <mergeCell ref="A59:A61"/>
    <mergeCell ref="B59:B61"/>
    <mergeCell ref="C59:C61"/>
    <mergeCell ref="D59:D61"/>
    <mergeCell ref="E59:E61"/>
    <mergeCell ref="F59:F61"/>
    <mergeCell ref="G59:G61"/>
    <mergeCell ref="AN56:AN58"/>
    <mergeCell ref="AO56:AO58"/>
    <mergeCell ref="AP56:AP58"/>
    <mergeCell ref="AQ56:AQ58"/>
    <mergeCell ref="AR56:AR58"/>
    <mergeCell ref="AS56:AS58"/>
    <mergeCell ref="AE56:AE58"/>
    <mergeCell ref="AF56:AF58"/>
    <mergeCell ref="AG56:AG58"/>
    <mergeCell ref="AK56:AK58"/>
    <mergeCell ref="AL56:AL58"/>
    <mergeCell ref="AM56:AM58"/>
    <mergeCell ref="Y56:Y58"/>
    <mergeCell ref="Z56:Z58"/>
    <mergeCell ref="AA56:AA58"/>
    <mergeCell ref="AB56:AB58"/>
    <mergeCell ref="AC56:AC58"/>
    <mergeCell ref="AD56:AD58"/>
    <mergeCell ref="S56:S58"/>
    <mergeCell ref="T56:T58"/>
    <mergeCell ref="U56:U58"/>
    <mergeCell ref="V56:V58"/>
    <mergeCell ref="W56:W58"/>
    <mergeCell ref="X56:X58"/>
    <mergeCell ref="M56:M58"/>
    <mergeCell ref="N56:N58"/>
    <mergeCell ref="O56:O58"/>
    <mergeCell ref="P56:P58"/>
    <mergeCell ref="Q56:Q58"/>
    <mergeCell ref="R56:R58"/>
    <mergeCell ref="G56:G58"/>
    <mergeCell ref="H56:H58"/>
    <mergeCell ref="I56:I58"/>
    <mergeCell ref="J56:J58"/>
    <mergeCell ref="K56:K58"/>
    <mergeCell ref="L56:L58"/>
    <mergeCell ref="A56:A58"/>
    <mergeCell ref="B56:B58"/>
    <mergeCell ref="C56:C58"/>
    <mergeCell ref="D56:D58"/>
    <mergeCell ref="E56:E58"/>
    <mergeCell ref="F56:F58"/>
    <mergeCell ref="AR53:AR55"/>
    <mergeCell ref="AS53:AS55"/>
    <mergeCell ref="AT53:AT55"/>
    <mergeCell ref="U53:U55"/>
    <mergeCell ref="V53:V55"/>
    <mergeCell ref="W53:W55"/>
    <mergeCell ref="X53:X55"/>
    <mergeCell ref="Y53:Y55"/>
    <mergeCell ref="O53:O55"/>
    <mergeCell ref="P53:P55"/>
    <mergeCell ref="Q53:Q55"/>
    <mergeCell ref="R53:R55"/>
    <mergeCell ref="S53:S55"/>
    <mergeCell ref="T53:T55"/>
    <mergeCell ref="I53:I55"/>
    <mergeCell ref="J53:J55"/>
    <mergeCell ref="K53:K55"/>
    <mergeCell ref="L53:L55"/>
    <mergeCell ref="AU53:AU55"/>
    <mergeCell ref="AV53:AV55"/>
    <mergeCell ref="Z54:Z55"/>
    <mergeCell ref="AB54:AB55"/>
    <mergeCell ref="AL53:AL55"/>
    <mergeCell ref="AM53:AM55"/>
    <mergeCell ref="AN53:AN55"/>
    <mergeCell ref="AO53:AO55"/>
    <mergeCell ref="AP53:AP55"/>
    <mergeCell ref="AQ53:AQ55"/>
    <mergeCell ref="AC53:AC55"/>
    <mergeCell ref="AD53:AD55"/>
    <mergeCell ref="AE53:AE55"/>
    <mergeCell ref="AF53:AF55"/>
    <mergeCell ref="AG53:AG55"/>
    <mergeCell ref="AK53:AK55"/>
    <mergeCell ref="AA53:AA55"/>
    <mergeCell ref="N50:N52"/>
    <mergeCell ref="O50:O52"/>
    <mergeCell ref="P50:P52"/>
    <mergeCell ref="Q50:Q52"/>
    <mergeCell ref="R50:R52"/>
    <mergeCell ref="S50:S52"/>
    <mergeCell ref="H50:H52"/>
    <mergeCell ref="I50:I52"/>
    <mergeCell ref="J50:J52"/>
    <mergeCell ref="K50:K52"/>
    <mergeCell ref="L50:L52"/>
    <mergeCell ref="M50:M52"/>
    <mergeCell ref="M53:M55"/>
    <mergeCell ref="N53:N55"/>
    <mergeCell ref="A53:A55"/>
    <mergeCell ref="B53:B55"/>
    <mergeCell ref="C53:C55"/>
    <mergeCell ref="D53:D55"/>
    <mergeCell ref="E53:E55"/>
    <mergeCell ref="F53:F55"/>
    <mergeCell ref="G53:G55"/>
    <mergeCell ref="H53:H55"/>
    <mergeCell ref="AQ50:AQ52"/>
    <mergeCell ref="AR50:AR52"/>
    <mergeCell ref="AS50:AS52"/>
    <mergeCell ref="AT50:AT52"/>
    <mergeCell ref="AU50:AU52"/>
    <mergeCell ref="AV50:AV52"/>
    <mergeCell ref="AK50:AK52"/>
    <mergeCell ref="AL50:AL52"/>
    <mergeCell ref="AM50:AM52"/>
    <mergeCell ref="AN50:AN52"/>
    <mergeCell ref="AO50:AO52"/>
    <mergeCell ref="AP50:AP52"/>
    <mergeCell ref="AC50:AC52"/>
    <mergeCell ref="AD50:AD52"/>
    <mergeCell ref="AE50:AE52"/>
    <mergeCell ref="AF50:AF52"/>
    <mergeCell ref="AG50:AG52"/>
    <mergeCell ref="T50:T52"/>
    <mergeCell ref="U50:U52"/>
    <mergeCell ref="V50:V52"/>
    <mergeCell ref="W50:W52"/>
    <mergeCell ref="X50:X52"/>
    <mergeCell ref="Y50:Y52"/>
    <mergeCell ref="AA50:AA52"/>
    <mergeCell ref="AT47:AT49"/>
    <mergeCell ref="AU47:AU49"/>
    <mergeCell ref="AV47:AV49"/>
    <mergeCell ref="A50:A52"/>
    <mergeCell ref="B50:B52"/>
    <mergeCell ref="C50:C52"/>
    <mergeCell ref="D50:D52"/>
    <mergeCell ref="E50:E52"/>
    <mergeCell ref="F50:F52"/>
    <mergeCell ref="G50:G52"/>
    <mergeCell ref="AN47:AN49"/>
    <mergeCell ref="AO47:AO49"/>
    <mergeCell ref="AP47:AP49"/>
    <mergeCell ref="AQ47:AQ49"/>
    <mergeCell ref="AR47:AR49"/>
    <mergeCell ref="AS47:AS49"/>
    <mergeCell ref="AE47:AE49"/>
    <mergeCell ref="AF47:AF49"/>
    <mergeCell ref="AG47:AG49"/>
    <mergeCell ref="AK47:AK49"/>
    <mergeCell ref="AL47:AL49"/>
    <mergeCell ref="AM47:AM49"/>
    <mergeCell ref="Y47:Y49"/>
    <mergeCell ref="Z47:Z49"/>
    <mergeCell ref="AA47:AA49"/>
    <mergeCell ref="AB47:AB49"/>
    <mergeCell ref="AC47:AC49"/>
    <mergeCell ref="AD47:AD49"/>
    <mergeCell ref="S47:S49"/>
    <mergeCell ref="T47:T49"/>
    <mergeCell ref="U47:U49"/>
    <mergeCell ref="V47:V49"/>
    <mergeCell ref="W47:W49"/>
    <mergeCell ref="X47:X49"/>
    <mergeCell ref="M47:M49"/>
    <mergeCell ref="N47:N49"/>
    <mergeCell ref="O47:O49"/>
    <mergeCell ref="P47:P49"/>
    <mergeCell ref="Q47:Q49"/>
    <mergeCell ref="R47:R49"/>
    <mergeCell ref="G47:G49"/>
    <mergeCell ref="H47:H49"/>
    <mergeCell ref="I47:I49"/>
    <mergeCell ref="J47:J49"/>
    <mergeCell ref="K47:K49"/>
    <mergeCell ref="L47:L49"/>
    <mergeCell ref="AS44:AS46"/>
    <mergeCell ref="AT44:AT46"/>
    <mergeCell ref="AU44:AU46"/>
    <mergeCell ref="AV44:AV46"/>
    <mergeCell ref="A47:A49"/>
    <mergeCell ref="B47:B49"/>
    <mergeCell ref="C47:C49"/>
    <mergeCell ref="D47:D49"/>
    <mergeCell ref="E47:E49"/>
    <mergeCell ref="F47:F49"/>
    <mergeCell ref="AM44:AM46"/>
    <mergeCell ref="AN44:AN46"/>
    <mergeCell ref="AO44:AO46"/>
    <mergeCell ref="AP44:AP46"/>
    <mergeCell ref="AQ44:AQ46"/>
    <mergeCell ref="AR44:AR46"/>
    <mergeCell ref="AD44:AD46"/>
    <mergeCell ref="AE44:AE46"/>
    <mergeCell ref="AF44:AF46"/>
    <mergeCell ref="AG44:AG46"/>
    <mergeCell ref="AK44:AK46"/>
    <mergeCell ref="AL44:AL46"/>
    <mergeCell ref="X44:X46"/>
    <mergeCell ref="Y44:Y46"/>
    <mergeCell ref="Z44:Z46"/>
    <mergeCell ref="AA44:AA46"/>
    <mergeCell ref="AB44:AB46"/>
    <mergeCell ref="AC44:AC46"/>
    <mergeCell ref="R44:R46"/>
    <mergeCell ref="S44:S46"/>
    <mergeCell ref="T44:T46"/>
    <mergeCell ref="U44:U46"/>
    <mergeCell ref="V44:V46"/>
    <mergeCell ref="W44:W46"/>
    <mergeCell ref="O44:O46"/>
    <mergeCell ref="P44:P46"/>
    <mergeCell ref="Q44:Q46"/>
    <mergeCell ref="F44:F46"/>
    <mergeCell ref="G44:G46"/>
    <mergeCell ref="H44:H46"/>
    <mergeCell ref="I44:I46"/>
    <mergeCell ref="J44:J46"/>
    <mergeCell ref="K44:K46"/>
    <mergeCell ref="A44:A46"/>
    <mergeCell ref="B44:B46"/>
    <mergeCell ref="C44:C46"/>
    <mergeCell ref="D44:D46"/>
    <mergeCell ref="E44:E46"/>
    <mergeCell ref="AQ41:AQ43"/>
    <mergeCell ref="AR41:AR43"/>
    <mergeCell ref="AS41:AS43"/>
    <mergeCell ref="AT41:AT43"/>
    <mergeCell ref="N41:N43"/>
    <mergeCell ref="O41:O43"/>
    <mergeCell ref="P41:P43"/>
    <mergeCell ref="Q41:Q43"/>
    <mergeCell ref="R41:R43"/>
    <mergeCell ref="S41:S43"/>
    <mergeCell ref="H41:H43"/>
    <mergeCell ref="I41:I43"/>
    <mergeCell ref="J41:J43"/>
    <mergeCell ref="K41:K43"/>
    <mergeCell ref="L41:L43"/>
    <mergeCell ref="M41:M43"/>
    <mergeCell ref="L44:L46"/>
    <mergeCell ref="M44:M46"/>
    <mergeCell ref="N44:N46"/>
    <mergeCell ref="AU41:AU43"/>
    <mergeCell ref="AV41:AV43"/>
    <mergeCell ref="AK41:AK43"/>
    <mergeCell ref="AL41:AL43"/>
    <mergeCell ref="AM41:AM43"/>
    <mergeCell ref="AN41:AN43"/>
    <mergeCell ref="AO41:AO43"/>
    <mergeCell ref="AP41:AP43"/>
    <mergeCell ref="T41:T43"/>
    <mergeCell ref="U41:U43"/>
    <mergeCell ref="V41:V43"/>
    <mergeCell ref="W41:W43"/>
    <mergeCell ref="X41:X43"/>
    <mergeCell ref="AB41:AB43"/>
    <mergeCell ref="AC41:AC43"/>
    <mergeCell ref="AD41:AD43"/>
    <mergeCell ref="AE41:AE43"/>
    <mergeCell ref="AF41:AF43"/>
    <mergeCell ref="AG41:AG43"/>
    <mergeCell ref="Y41:Y43"/>
    <mergeCell ref="Z41:Z43"/>
    <mergeCell ref="AA41:AA43"/>
    <mergeCell ref="AE39:AE40"/>
    <mergeCell ref="AF39:AF40"/>
    <mergeCell ref="AG39:AG40"/>
    <mergeCell ref="A41:A43"/>
    <mergeCell ref="B41:B43"/>
    <mergeCell ref="C41:C43"/>
    <mergeCell ref="D41:D43"/>
    <mergeCell ref="E41:E43"/>
    <mergeCell ref="F41:F43"/>
    <mergeCell ref="G41:G43"/>
    <mergeCell ref="Y39:Y40"/>
    <mergeCell ref="Z39:Z40"/>
    <mergeCell ref="AA39:AA40"/>
    <mergeCell ref="AB39:AB40"/>
    <mergeCell ref="AC39:AC40"/>
    <mergeCell ref="AD39:AD40"/>
    <mergeCell ref="S38:S40"/>
    <mergeCell ref="T38:T40"/>
    <mergeCell ref="U38:U40"/>
    <mergeCell ref="V38:V40"/>
    <mergeCell ref="W38:W40"/>
    <mergeCell ref="X38:X40"/>
    <mergeCell ref="M38:M40"/>
    <mergeCell ref="N38:N40"/>
    <mergeCell ref="AQ38:AQ40"/>
    <mergeCell ref="AR38:AR40"/>
    <mergeCell ref="AS38:AS40"/>
    <mergeCell ref="AT38:AT40"/>
    <mergeCell ref="AU38:AU40"/>
    <mergeCell ref="AV38:AV40"/>
    <mergeCell ref="AK38:AK40"/>
    <mergeCell ref="AL38:AL40"/>
    <mergeCell ref="AM38:AM40"/>
    <mergeCell ref="AN38:AN40"/>
    <mergeCell ref="AO38:AO40"/>
    <mergeCell ref="AP38:AP40"/>
    <mergeCell ref="O38:O40"/>
    <mergeCell ref="P38:P40"/>
    <mergeCell ref="Q38:Q40"/>
    <mergeCell ref="R38:R40"/>
    <mergeCell ref="G38:G40"/>
    <mergeCell ref="H38:H40"/>
    <mergeCell ref="I38:I40"/>
    <mergeCell ref="J38:J40"/>
    <mergeCell ref="K38:K40"/>
    <mergeCell ref="L38:L40"/>
    <mergeCell ref="A38:A40"/>
    <mergeCell ref="B38:B40"/>
    <mergeCell ref="C38:C40"/>
    <mergeCell ref="D38:D40"/>
    <mergeCell ref="E38:E40"/>
    <mergeCell ref="F38:F40"/>
    <mergeCell ref="AR35:AR37"/>
    <mergeCell ref="AS35:AS37"/>
    <mergeCell ref="AT35:AT37"/>
    <mergeCell ref="T35:T37"/>
    <mergeCell ref="U35:U37"/>
    <mergeCell ref="V35:V37"/>
    <mergeCell ref="W35:W37"/>
    <mergeCell ref="X35:X37"/>
    <mergeCell ref="N35:N37"/>
    <mergeCell ref="O35:O37"/>
    <mergeCell ref="P35:P37"/>
    <mergeCell ref="Q35:Q37"/>
    <mergeCell ref="R35:R37"/>
    <mergeCell ref="S35:S37"/>
    <mergeCell ref="H35:H37"/>
    <mergeCell ref="I35:I37"/>
    <mergeCell ref="J35:J37"/>
    <mergeCell ref="K35:K37"/>
    <mergeCell ref="AU35:AU37"/>
    <mergeCell ref="AV35:AV37"/>
    <mergeCell ref="Y36:Y37"/>
    <mergeCell ref="Z36:Z37"/>
    <mergeCell ref="AA36:AA37"/>
    <mergeCell ref="AB36:AB37"/>
    <mergeCell ref="AC36:AC37"/>
    <mergeCell ref="AL35:AL37"/>
    <mergeCell ref="AM35:AM37"/>
    <mergeCell ref="AN35:AN37"/>
    <mergeCell ref="AO35:AO37"/>
    <mergeCell ref="AP35:AP37"/>
    <mergeCell ref="AQ35:AQ37"/>
    <mergeCell ref="AK35:AK37"/>
    <mergeCell ref="AD36:AD37"/>
    <mergeCell ref="AE36:AE37"/>
    <mergeCell ref="AF36:AF37"/>
    <mergeCell ref="AG36:AG37"/>
    <mergeCell ref="L35:L37"/>
    <mergeCell ref="M35:M37"/>
    <mergeCell ref="AE33:AE34"/>
    <mergeCell ref="AF33:AF34"/>
    <mergeCell ref="AG33:AG34"/>
    <mergeCell ref="A35:A37"/>
    <mergeCell ref="B35:B37"/>
    <mergeCell ref="C35:C37"/>
    <mergeCell ref="D35:D37"/>
    <mergeCell ref="E35:E37"/>
    <mergeCell ref="F35:F37"/>
    <mergeCell ref="G35:G37"/>
    <mergeCell ref="Y33:Y34"/>
    <mergeCell ref="Z33:Z34"/>
    <mergeCell ref="AA33:AA34"/>
    <mergeCell ref="AB33:AB34"/>
    <mergeCell ref="AC33:AC34"/>
    <mergeCell ref="AD33:AD34"/>
    <mergeCell ref="S32:S34"/>
    <mergeCell ref="T32:T34"/>
    <mergeCell ref="U32:U34"/>
    <mergeCell ref="V32:V34"/>
    <mergeCell ref="W32:W34"/>
    <mergeCell ref="X32:X34"/>
    <mergeCell ref="AQ32:AQ34"/>
    <mergeCell ref="AR32:AR34"/>
    <mergeCell ref="AS32:AS34"/>
    <mergeCell ref="AT32:AT34"/>
    <mergeCell ref="AU32:AU34"/>
    <mergeCell ref="AV32:AV34"/>
    <mergeCell ref="AK32:AK34"/>
    <mergeCell ref="AL32:AL34"/>
    <mergeCell ref="AM32:AM34"/>
    <mergeCell ref="AN32:AN34"/>
    <mergeCell ref="AO32:AO34"/>
    <mergeCell ref="AP32:AP34"/>
    <mergeCell ref="M32:M34"/>
    <mergeCell ref="N32:N34"/>
    <mergeCell ref="O32:O34"/>
    <mergeCell ref="P32:P34"/>
    <mergeCell ref="Q32:Q34"/>
    <mergeCell ref="R32:R34"/>
    <mergeCell ref="G32:G34"/>
    <mergeCell ref="H32:H34"/>
    <mergeCell ref="I32:I34"/>
    <mergeCell ref="J32:J34"/>
    <mergeCell ref="K32:K34"/>
    <mergeCell ref="L32:L34"/>
    <mergeCell ref="A32:A34"/>
    <mergeCell ref="B32:B34"/>
    <mergeCell ref="C32:C34"/>
    <mergeCell ref="D32:D34"/>
    <mergeCell ref="E32:E34"/>
    <mergeCell ref="F32:F34"/>
    <mergeCell ref="AQ29:AQ31"/>
    <mergeCell ref="AR29:AR31"/>
    <mergeCell ref="AS29:AS31"/>
    <mergeCell ref="S29:S31"/>
    <mergeCell ref="T29:T31"/>
    <mergeCell ref="U29:U31"/>
    <mergeCell ref="V29:V31"/>
    <mergeCell ref="W29:W31"/>
    <mergeCell ref="X29:X31"/>
    <mergeCell ref="M29:M31"/>
    <mergeCell ref="N29:N31"/>
    <mergeCell ref="O29:O31"/>
    <mergeCell ref="P29:P31"/>
    <mergeCell ref="Q29:Q31"/>
    <mergeCell ref="R29:R31"/>
    <mergeCell ref="G29:G31"/>
    <mergeCell ref="H29:H31"/>
    <mergeCell ref="I29:I31"/>
    <mergeCell ref="AT29:AT31"/>
    <mergeCell ref="AU29:AU31"/>
    <mergeCell ref="AV29:AV31"/>
    <mergeCell ref="AK29:AK31"/>
    <mergeCell ref="AL29:AL31"/>
    <mergeCell ref="AM29:AM31"/>
    <mergeCell ref="AN29:AN31"/>
    <mergeCell ref="AO29:AO31"/>
    <mergeCell ref="AP29:AP31"/>
    <mergeCell ref="J29:J31"/>
    <mergeCell ref="K29:K31"/>
    <mergeCell ref="L29:L31"/>
    <mergeCell ref="A29:A31"/>
    <mergeCell ref="B29:B31"/>
    <mergeCell ref="C29:C31"/>
    <mergeCell ref="D29:D31"/>
    <mergeCell ref="E29:E31"/>
    <mergeCell ref="F29:F31"/>
    <mergeCell ref="AQ26:AQ28"/>
    <mergeCell ref="AR26:AR28"/>
    <mergeCell ref="AS26:AS28"/>
    <mergeCell ref="AT26:AT28"/>
    <mergeCell ref="AU26:AU28"/>
    <mergeCell ref="AV26:AV28"/>
    <mergeCell ref="AK26:AK28"/>
    <mergeCell ref="AL26:AL28"/>
    <mergeCell ref="AM26:AM28"/>
    <mergeCell ref="AN26:AN28"/>
    <mergeCell ref="AO26:AO28"/>
    <mergeCell ref="AP26:AP28"/>
    <mergeCell ref="S26:S28"/>
    <mergeCell ref="T26:T28"/>
    <mergeCell ref="U26:U28"/>
    <mergeCell ref="V26:V28"/>
    <mergeCell ref="W26:W28"/>
    <mergeCell ref="X26:X28"/>
    <mergeCell ref="M26:M28"/>
    <mergeCell ref="N26:N28"/>
    <mergeCell ref="O26:O28"/>
    <mergeCell ref="P26:P28"/>
    <mergeCell ref="Q26:Q28"/>
    <mergeCell ref="R26:R28"/>
    <mergeCell ref="G26:G28"/>
    <mergeCell ref="H26:H28"/>
    <mergeCell ref="I26:I28"/>
    <mergeCell ref="J26:J28"/>
    <mergeCell ref="K26:K28"/>
    <mergeCell ref="L26:L28"/>
    <mergeCell ref="A26:A28"/>
    <mergeCell ref="B26:B28"/>
    <mergeCell ref="C26:C28"/>
    <mergeCell ref="D26:D28"/>
    <mergeCell ref="E26:E28"/>
    <mergeCell ref="F26:F28"/>
    <mergeCell ref="AQ23:AQ25"/>
    <mergeCell ref="AR23:AR25"/>
    <mergeCell ref="AS23:AS25"/>
    <mergeCell ref="AT23:AT25"/>
    <mergeCell ref="AU23:AU25"/>
    <mergeCell ref="AV23:AV25"/>
    <mergeCell ref="AK23:AK25"/>
    <mergeCell ref="AL23:AL25"/>
    <mergeCell ref="AM23:AM25"/>
    <mergeCell ref="AN23:AN25"/>
    <mergeCell ref="AO23:AO25"/>
    <mergeCell ref="AP23:AP25"/>
    <mergeCell ref="S23:S25"/>
    <mergeCell ref="T23:T25"/>
    <mergeCell ref="U23:U25"/>
    <mergeCell ref="V23:V25"/>
    <mergeCell ref="W23:W25"/>
    <mergeCell ref="X23:X25"/>
    <mergeCell ref="M23:M25"/>
    <mergeCell ref="N23:N25"/>
    <mergeCell ref="O23:O25"/>
    <mergeCell ref="P23:P25"/>
    <mergeCell ref="Q23:Q25"/>
    <mergeCell ref="R23:R25"/>
    <mergeCell ref="G23:G25"/>
    <mergeCell ref="H23:H25"/>
    <mergeCell ref="I23:I25"/>
    <mergeCell ref="J23:J25"/>
    <mergeCell ref="K23:K25"/>
    <mergeCell ref="L23:L25"/>
    <mergeCell ref="A23:A25"/>
    <mergeCell ref="B23:B25"/>
    <mergeCell ref="C23:C25"/>
    <mergeCell ref="D23:D25"/>
    <mergeCell ref="E23:E25"/>
    <mergeCell ref="F23:F25"/>
    <mergeCell ref="AQ20:AQ22"/>
    <mergeCell ref="AR20:AR22"/>
    <mergeCell ref="AS20:AS22"/>
    <mergeCell ref="AT20:AT22"/>
    <mergeCell ref="AU20:AU22"/>
    <mergeCell ref="AV20:AV22"/>
    <mergeCell ref="AK20:AK22"/>
    <mergeCell ref="AL20:AL22"/>
    <mergeCell ref="AM20:AM22"/>
    <mergeCell ref="AN20:AN22"/>
    <mergeCell ref="AO20:AO22"/>
    <mergeCell ref="AP20:AP22"/>
    <mergeCell ref="S20:S22"/>
    <mergeCell ref="T20:T22"/>
    <mergeCell ref="U20:U22"/>
    <mergeCell ref="V20:V22"/>
    <mergeCell ref="W20:W22"/>
    <mergeCell ref="X20:X22"/>
    <mergeCell ref="M20:M22"/>
    <mergeCell ref="N20:N22"/>
    <mergeCell ref="O20:O22"/>
    <mergeCell ref="P20:P22"/>
    <mergeCell ref="Q20:Q22"/>
    <mergeCell ref="R20:R22"/>
    <mergeCell ref="G20:G22"/>
    <mergeCell ref="H20:H22"/>
    <mergeCell ref="I20:I22"/>
    <mergeCell ref="J20:J22"/>
    <mergeCell ref="K20:K22"/>
    <mergeCell ref="L20:L22"/>
    <mergeCell ref="A20:A22"/>
    <mergeCell ref="B20:B22"/>
    <mergeCell ref="C20:C22"/>
    <mergeCell ref="D20:D22"/>
    <mergeCell ref="E20:E22"/>
    <mergeCell ref="F20:F22"/>
    <mergeCell ref="AQ17:AQ19"/>
    <mergeCell ref="AR17:AR19"/>
    <mergeCell ref="AS17:AS19"/>
    <mergeCell ref="AT17:AT19"/>
    <mergeCell ref="AU17:AU19"/>
    <mergeCell ref="AV17:AV19"/>
    <mergeCell ref="AK17:AK19"/>
    <mergeCell ref="AL17:AL19"/>
    <mergeCell ref="AM17:AM19"/>
    <mergeCell ref="AN17:AN19"/>
    <mergeCell ref="AO17:AO19"/>
    <mergeCell ref="AP17:AP19"/>
    <mergeCell ref="Q15:R15"/>
    <mergeCell ref="S15:T15"/>
    <mergeCell ref="U15:V15"/>
    <mergeCell ref="AK15:AL15"/>
    <mergeCell ref="AM15:AN15"/>
    <mergeCell ref="Y13:AG14"/>
    <mergeCell ref="E17:E19"/>
    <mergeCell ref="F17:F19"/>
    <mergeCell ref="S17:S19"/>
    <mergeCell ref="T17:T19"/>
    <mergeCell ref="U17:U19"/>
    <mergeCell ref="V17:V19"/>
    <mergeCell ref="W17:W19"/>
    <mergeCell ref="X17:X19"/>
    <mergeCell ref="M17:M19"/>
    <mergeCell ref="N17:N19"/>
    <mergeCell ref="O17:O19"/>
    <mergeCell ref="P17:P19"/>
    <mergeCell ref="Q17:Q19"/>
    <mergeCell ref="R17:R19"/>
    <mergeCell ref="G17:G19"/>
    <mergeCell ref="H17:H19"/>
    <mergeCell ref="I17:I19"/>
    <mergeCell ref="J17:J19"/>
    <mergeCell ref="Q13:X13"/>
    <mergeCell ref="B5:J5"/>
    <mergeCell ref="C6:J6"/>
    <mergeCell ref="C7:J7"/>
    <mergeCell ref="C8:D8"/>
    <mergeCell ref="E8:F8"/>
    <mergeCell ref="G8:J8"/>
    <mergeCell ref="AK13:AQ14"/>
    <mergeCell ref="AR13:AV14"/>
    <mergeCell ref="O14:P14"/>
    <mergeCell ref="A17:A19"/>
    <mergeCell ref="B17:B19"/>
    <mergeCell ref="C17:C19"/>
    <mergeCell ref="D17:D19"/>
    <mergeCell ref="C9:D9"/>
    <mergeCell ref="E9:F9"/>
    <mergeCell ref="G9:J9"/>
    <mergeCell ref="B11:N11"/>
    <mergeCell ref="A13:P13"/>
    <mergeCell ref="O15:P15"/>
    <mergeCell ref="K17:K19"/>
    <mergeCell ref="L17:L19"/>
  </mergeCells>
  <conditionalFormatting sqref="T17 AL17:AL70">
    <cfRule type="cellIs" dxfId="485" priority="463" operator="equal">
      <formula>"Improbable"</formula>
    </cfRule>
    <cfRule type="cellIs" dxfId="484" priority="464" operator="equal">
      <formula>"Rara Vez"</formula>
    </cfRule>
    <cfRule type="cellIs" dxfId="483" priority="461" operator="equal">
      <formula>"Probable"</formula>
    </cfRule>
    <cfRule type="cellIs" dxfId="482" priority="467" operator="equal">
      <formula>"Media"</formula>
    </cfRule>
    <cfRule type="cellIs" dxfId="481" priority="468" operator="equal">
      <formula>"Baja"</formula>
    </cfRule>
    <cfRule type="cellIs" dxfId="480" priority="469" operator="equal">
      <formula>"Muy Baja"</formula>
    </cfRule>
    <cfRule type="cellIs" dxfId="479" priority="465" operator="equal">
      <formula>"Muy Alta"</formula>
    </cfRule>
    <cfRule type="cellIs" dxfId="478" priority="462" operator="equal">
      <formula>"Posible"</formula>
    </cfRule>
    <cfRule type="cellIs" dxfId="477" priority="466" operator="equal">
      <formula>"Alta"</formula>
    </cfRule>
    <cfRule type="cellIs" dxfId="476" priority="460" operator="equal">
      <formula>"Seguro"</formula>
    </cfRule>
  </conditionalFormatting>
  <conditionalFormatting sqref="T20">
    <cfRule type="cellIs" dxfId="475" priority="446" operator="equal">
      <formula>"Seguro"</formula>
    </cfRule>
    <cfRule type="cellIs" dxfId="474" priority="453" operator="equal">
      <formula>"Media"</formula>
    </cfRule>
    <cfRule type="cellIs" dxfId="473" priority="455" operator="equal">
      <formula>"Muy Baja"</formula>
    </cfRule>
    <cfRule type="cellIs" dxfId="472" priority="454" operator="equal">
      <formula>"Baja"</formula>
    </cfRule>
    <cfRule type="cellIs" dxfId="471" priority="452" operator="equal">
      <formula>"Alta"</formula>
    </cfRule>
    <cfRule type="cellIs" dxfId="470" priority="451" operator="equal">
      <formula>"Muy Alta"</formula>
    </cfRule>
    <cfRule type="cellIs" dxfId="469" priority="450" operator="equal">
      <formula>"Rara Vez"</formula>
    </cfRule>
    <cfRule type="cellIs" dxfId="468" priority="449" operator="equal">
      <formula>"Improbable"</formula>
    </cfRule>
    <cfRule type="cellIs" dxfId="467" priority="448" operator="equal">
      <formula>"Posible"</formula>
    </cfRule>
    <cfRule type="cellIs" dxfId="466" priority="447" operator="equal">
      <formula>"Probable"</formula>
    </cfRule>
  </conditionalFormatting>
  <conditionalFormatting sqref="T23">
    <cfRule type="cellIs" dxfId="465" priority="420" operator="equal">
      <formula>"Probable"</formula>
    </cfRule>
    <cfRule type="cellIs" dxfId="464" priority="427" operator="equal">
      <formula>"Baja"</formula>
    </cfRule>
    <cfRule type="cellIs" dxfId="463" priority="425" operator="equal">
      <formula>"Alta"</formula>
    </cfRule>
    <cfRule type="cellIs" dxfId="462" priority="426" operator="equal">
      <formula>"Media"</formula>
    </cfRule>
    <cfRule type="cellIs" dxfId="461" priority="428" operator="equal">
      <formula>"Muy Baja"</formula>
    </cfRule>
    <cfRule type="cellIs" dxfId="460" priority="424" operator="equal">
      <formula>"Muy Alta"</formula>
    </cfRule>
    <cfRule type="cellIs" dxfId="459" priority="423" operator="equal">
      <formula>"Rara Vez"</formula>
    </cfRule>
    <cfRule type="cellIs" dxfId="458" priority="422" operator="equal">
      <formula>"Improbable"</formula>
    </cfRule>
    <cfRule type="cellIs" dxfId="457" priority="421" operator="equal">
      <formula>"Posible"</formula>
    </cfRule>
    <cfRule type="cellIs" dxfId="456" priority="419" operator="equal">
      <formula>"Seguro"</formula>
    </cfRule>
  </conditionalFormatting>
  <conditionalFormatting sqref="T26">
    <cfRule type="cellIs" dxfId="455" priority="396" operator="equal">
      <formula>"Rara Vez"</formula>
    </cfRule>
    <cfRule type="cellIs" dxfId="454" priority="395" operator="equal">
      <formula>"Improbable"</formula>
    </cfRule>
    <cfRule type="cellIs" dxfId="453" priority="394" operator="equal">
      <formula>"Posible"</formula>
    </cfRule>
    <cfRule type="cellIs" dxfId="452" priority="398" operator="equal">
      <formula>"Alta"</formula>
    </cfRule>
    <cfRule type="cellIs" dxfId="451" priority="399" operator="equal">
      <formula>"Media"</formula>
    </cfRule>
    <cfRule type="cellIs" dxfId="450" priority="400" operator="equal">
      <formula>"Baja"</formula>
    </cfRule>
    <cfRule type="cellIs" dxfId="449" priority="401" operator="equal">
      <formula>"Muy Baja"</formula>
    </cfRule>
    <cfRule type="cellIs" dxfId="448" priority="392" operator="equal">
      <formula>"Seguro"</formula>
    </cfRule>
    <cfRule type="cellIs" dxfId="447" priority="393" operator="equal">
      <formula>"Probable"</formula>
    </cfRule>
    <cfRule type="cellIs" dxfId="446" priority="397" operator="equal">
      <formula>"Muy Alta"</formula>
    </cfRule>
  </conditionalFormatting>
  <conditionalFormatting sqref="T29">
    <cfRule type="cellIs" dxfId="445" priority="374" operator="equal">
      <formula>"Muy Baja"</formula>
    </cfRule>
    <cfRule type="cellIs" dxfId="444" priority="372" operator="equal">
      <formula>"Media"</formula>
    </cfRule>
    <cfRule type="cellIs" dxfId="443" priority="373" operator="equal">
      <formula>"Baja"</formula>
    </cfRule>
    <cfRule type="cellIs" dxfId="442" priority="371" operator="equal">
      <formula>"Alta"</formula>
    </cfRule>
    <cfRule type="cellIs" dxfId="441" priority="370" operator="equal">
      <formula>"Muy Alta"</formula>
    </cfRule>
    <cfRule type="cellIs" dxfId="440" priority="369" operator="equal">
      <formula>"Rara Vez"</formula>
    </cfRule>
    <cfRule type="cellIs" dxfId="439" priority="368" operator="equal">
      <formula>"Improbable"</formula>
    </cfRule>
    <cfRule type="cellIs" dxfId="438" priority="365" operator="equal">
      <formula>"Seguro"</formula>
    </cfRule>
    <cfRule type="cellIs" dxfId="437" priority="367" operator="equal">
      <formula>"Posible"</formula>
    </cfRule>
    <cfRule type="cellIs" dxfId="436" priority="366" operator="equal">
      <formula>"Probable"</formula>
    </cfRule>
  </conditionalFormatting>
  <conditionalFormatting sqref="T32">
    <cfRule type="cellIs" dxfId="435" priority="345" operator="equal">
      <formula>"Media"</formula>
    </cfRule>
    <cfRule type="cellIs" dxfId="434" priority="346" operator="equal">
      <formula>"Baja"</formula>
    </cfRule>
    <cfRule type="cellIs" dxfId="433" priority="347" operator="equal">
      <formula>"Muy Baja"</formula>
    </cfRule>
    <cfRule type="cellIs" dxfId="432" priority="344" operator="equal">
      <formula>"Alta"</formula>
    </cfRule>
    <cfRule type="cellIs" dxfId="431" priority="343" operator="equal">
      <formula>"Muy Alta"</formula>
    </cfRule>
    <cfRule type="cellIs" dxfId="430" priority="342" operator="equal">
      <formula>"Rara Vez"</formula>
    </cfRule>
    <cfRule type="cellIs" dxfId="429" priority="341" operator="equal">
      <formula>"Improbable"</formula>
    </cfRule>
    <cfRule type="cellIs" dxfId="428" priority="340" operator="equal">
      <formula>"Posible"</formula>
    </cfRule>
    <cfRule type="cellIs" dxfId="427" priority="339" operator="equal">
      <formula>"Probable"</formula>
    </cfRule>
    <cfRule type="cellIs" dxfId="426" priority="338" operator="equal">
      <formula>"Seguro"</formula>
    </cfRule>
  </conditionalFormatting>
  <conditionalFormatting sqref="T35">
    <cfRule type="cellIs" dxfId="425" priority="316" operator="equal">
      <formula>"Muy Alta"</formula>
    </cfRule>
    <cfRule type="cellIs" dxfId="424" priority="311" operator="equal">
      <formula>"Seguro"</formula>
    </cfRule>
    <cfRule type="cellIs" dxfId="423" priority="320" operator="equal">
      <formula>"Muy Baja"</formula>
    </cfRule>
    <cfRule type="cellIs" dxfId="422" priority="315" operator="equal">
      <formula>"Rara Vez"</formula>
    </cfRule>
    <cfRule type="cellIs" dxfId="421" priority="314" operator="equal">
      <formula>"Improbable"</formula>
    </cfRule>
    <cfRule type="cellIs" dxfId="420" priority="313" operator="equal">
      <formula>"Posible"</formula>
    </cfRule>
    <cfRule type="cellIs" dxfId="419" priority="312" operator="equal">
      <formula>"Probable"</formula>
    </cfRule>
    <cfRule type="cellIs" dxfId="418" priority="319" operator="equal">
      <formula>"Baja"</formula>
    </cfRule>
    <cfRule type="cellIs" dxfId="417" priority="318" operator="equal">
      <formula>"Media"</formula>
    </cfRule>
    <cfRule type="cellIs" dxfId="416" priority="317" operator="equal">
      <formula>"Alta"</formula>
    </cfRule>
  </conditionalFormatting>
  <conditionalFormatting sqref="T38">
    <cfRule type="cellIs" dxfId="415" priority="291" operator="equal">
      <formula>"Media"</formula>
    </cfRule>
    <cfRule type="cellIs" dxfId="414" priority="292" operator="equal">
      <formula>"Baja"</formula>
    </cfRule>
    <cfRule type="cellIs" dxfId="413" priority="285" operator="equal">
      <formula>"Probable"</formula>
    </cfRule>
    <cfRule type="cellIs" dxfId="412" priority="290" operator="equal">
      <formula>"Alta"</formula>
    </cfRule>
    <cfRule type="cellIs" dxfId="411" priority="289" operator="equal">
      <formula>"Muy Alta"</formula>
    </cfRule>
    <cfRule type="cellIs" dxfId="410" priority="286" operator="equal">
      <formula>"Posible"</formula>
    </cfRule>
    <cfRule type="cellIs" dxfId="409" priority="287" operator="equal">
      <formula>"Improbable"</formula>
    </cfRule>
    <cfRule type="cellIs" dxfId="408" priority="288" operator="equal">
      <formula>"Rara Vez"</formula>
    </cfRule>
    <cfRule type="cellIs" dxfId="407" priority="284" operator="equal">
      <formula>"Seguro"</formula>
    </cfRule>
    <cfRule type="cellIs" dxfId="406" priority="293" operator="equal">
      <formula>"Muy Baja"</formula>
    </cfRule>
  </conditionalFormatting>
  <conditionalFormatting sqref="T41">
    <cfRule type="cellIs" dxfId="405" priority="258" operator="equal">
      <formula>"Probable"</formula>
    </cfRule>
    <cfRule type="cellIs" dxfId="404" priority="259" operator="equal">
      <formula>"Posible"</formula>
    </cfRule>
    <cfRule type="cellIs" dxfId="403" priority="265" operator="equal">
      <formula>"Baja"</formula>
    </cfRule>
    <cfRule type="cellIs" dxfId="402" priority="262" operator="equal">
      <formula>"Muy Alta"</formula>
    </cfRule>
    <cfRule type="cellIs" dxfId="401" priority="261" operator="equal">
      <formula>"Rara Vez"</formula>
    </cfRule>
    <cfRule type="cellIs" dxfId="400" priority="260" operator="equal">
      <formula>"Improbable"</formula>
    </cfRule>
    <cfRule type="cellIs" dxfId="399" priority="266" operator="equal">
      <formula>"Muy Baja"</formula>
    </cfRule>
    <cfRule type="cellIs" dxfId="398" priority="257" operator="equal">
      <formula>"Seguro"</formula>
    </cfRule>
    <cfRule type="cellIs" dxfId="397" priority="264" operator="equal">
      <formula>"Media"</formula>
    </cfRule>
    <cfRule type="cellIs" dxfId="396" priority="263" operator="equal">
      <formula>"Alta"</formula>
    </cfRule>
  </conditionalFormatting>
  <conditionalFormatting sqref="T44">
    <cfRule type="cellIs" dxfId="395" priority="212" operator="equal">
      <formula>"Muy Baja"</formula>
    </cfRule>
    <cfRule type="cellIs" dxfId="394" priority="211" operator="equal">
      <formula>"Baja"</formula>
    </cfRule>
    <cfRule type="cellIs" dxfId="393" priority="210" operator="equal">
      <formula>"Media"</formula>
    </cfRule>
    <cfRule type="cellIs" dxfId="392" priority="209" operator="equal">
      <formula>"Alta"</formula>
    </cfRule>
    <cfRule type="cellIs" dxfId="391" priority="208" operator="equal">
      <formula>"Muy Alta"</formula>
    </cfRule>
    <cfRule type="cellIs" dxfId="390" priority="203" operator="equal">
      <formula>"Seguro"</formula>
    </cfRule>
    <cfRule type="cellIs" dxfId="389" priority="206" operator="equal">
      <formula>"Improbable"</formula>
    </cfRule>
    <cfRule type="cellIs" dxfId="388" priority="204" operator="equal">
      <formula>"Probable"</formula>
    </cfRule>
    <cfRule type="cellIs" dxfId="387" priority="207" operator="equal">
      <formula>"Rara Vez"</formula>
    </cfRule>
    <cfRule type="cellIs" dxfId="386" priority="205" operator="equal">
      <formula>"Posible"</formula>
    </cfRule>
  </conditionalFormatting>
  <conditionalFormatting sqref="T47">
    <cfRule type="cellIs" dxfId="385" priority="235" operator="equal">
      <formula>"Muy Alta"</formula>
    </cfRule>
    <cfRule type="cellIs" dxfId="384" priority="233" operator="equal">
      <formula>"Improbable"</formula>
    </cfRule>
    <cfRule type="cellIs" dxfId="383" priority="232" operator="equal">
      <formula>"Posible"</formula>
    </cfRule>
    <cfRule type="cellIs" dxfId="382" priority="238" operator="equal">
      <formula>"Baja"</formula>
    </cfRule>
    <cfRule type="cellIs" dxfId="381" priority="237" operator="equal">
      <formula>"Media"</formula>
    </cfRule>
    <cfRule type="cellIs" dxfId="380" priority="236" operator="equal">
      <formula>"Alta"</formula>
    </cfRule>
    <cfRule type="cellIs" dxfId="379" priority="234" operator="equal">
      <formula>"Rara Vez"</formula>
    </cfRule>
    <cfRule type="cellIs" dxfId="378" priority="231" operator="equal">
      <formula>"Probable"</formula>
    </cfRule>
    <cfRule type="cellIs" dxfId="377" priority="230" operator="equal">
      <formula>"Seguro"</formula>
    </cfRule>
    <cfRule type="cellIs" dxfId="376" priority="239" operator="equal">
      <formula>"Muy Baja"</formula>
    </cfRule>
  </conditionalFormatting>
  <conditionalFormatting sqref="T50">
    <cfRule type="cellIs" dxfId="375" priority="184" operator="equal">
      <formula>"Baja"</formula>
    </cfRule>
    <cfRule type="cellIs" dxfId="374" priority="185" operator="equal">
      <formula>"Muy Baja"</formula>
    </cfRule>
    <cfRule type="cellIs" dxfId="373" priority="182" operator="equal">
      <formula>"Alta"</formula>
    </cfRule>
    <cfRule type="cellIs" dxfId="372" priority="181" operator="equal">
      <formula>"Muy Alta"</formula>
    </cfRule>
    <cfRule type="cellIs" dxfId="371" priority="179" operator="equal">
      <formula>"Improbable"</formula>
    </cfRule>
    <cfRule type="cellIs" dxfId="370" priority="178" operator="equal">
      <formula>"Posible"</formula>
    </cfRule>
    <cfRule type="cellIs" dxfId="369" priority="177" operator="equal">
      <formula>"Probable"</formula>
    </cfRule>
    <cfRule type="cellIs" dxfId="368" priority="180" operator="equal">
      <formula>"Rara Vez"</formula>
    </cfRule>
    <cfRule type="cellIs" dxfId="367" priority="183" operator="equal">
      <formula>"Media"</formula>
    </cfRule>
    <cfRule type="cellIs" dxfId="366" priority="176" operator="equal">
      <formula>"Seguro"</formula>
    </cfRule>
  </conditionalFormatting>
  <conditionalFormatting sqref="T53">
    <cfRule type="cellIs" dxfId="365" priority="152" operator="equal">
      <formula>"Improbable"</formula>
    </cfRule>
    <cfRule type="cellIs" dxfId="364" priority="154" operator="equal">
      <formula>"Muy Alta"</formula>
    </cfRule>
    <cfRule type="cellIs" dxfId="363" priority="155" operator="equal">
      <formula>"Alta"</formula>
    </cfRule>
    <cfRule type="cellIs" dxfId="362" priority="156" operator="equal">
      <formula>"Media"</formula>
    </cfRule>
    <cfRule type="cellIs" dxfId="361" priority="157" operator="equal">
      <formula>"Baja"</formula>
    </cfRule>
    <cfRule type="cellIs" dxfId="360" priority="153" operator="equal">
      <formula>"Rara Vez"</formula>
    </cfRule>
    <cfRule type="cellIs" dxfId="359" priority="158" operator="equal">
      <formula>"Muy Baja"</formula>
    </cfRule>
    <cfRule type="cellIs" dxfId="358" priority="149" operator="equal">
      <formula>"Seguro"</formula>
    </cfRule>
    <cfRule type="cellIs" dxfId="357" priority="150" operator="equal">
      <formula>"Probable"</formula>
    </cfRule>
    <cfRule type="cellIs" dxfId="356" priority="151" operator="equal">
      <formula>"Posible"</formula>
    </cfRule>
  </conditionalFormatting>
  <conditionalFormatting sqref="T56">
    <cfRule type="cellIs" dxfId="355" priority="131" operator="equal">
      <formula>"Muy Baja"</formula>
    </cfRule>
    <cfRule type="cellIs" dxfId="354" priority="122" operator="equal">
      <formula>"Seguro"</formula>
    </cfRule>
    <cfRule type="cellIs" dxfId="353" priority="124" operator="equal">
      <formula>"Posible"</formula>
    </cfRule>
    <cfRule type="cellIs" dxfId="352" priority="125" operator="equal">
      <formula>"Improbable"</formula>
    </cfRule>
    <cfRule type="cellIs" dxfId="351" priority="126" operator="equal">
      <formula>"Rara Vez"</formula>
    </cfRule>
    <cfRule type="cellIs" dxfId="350" priority="128" operator="equal">
      <formula>"Alta"</formula>
    </cfRule>
    <cfRule type="cellIs" dxfId="349" priority="129" operator="equal">
      <formula>"Media"</formula>
    </cfRule>
    <cfRule type="cellIs" dxfId="348" priority="127" operator="equal">
      <formula>"Muy Alta"</formula>
    </cfRule>
    <cfRule type="cellIs" dxfId="347" priority="123" operator="equal">
      <formula>"Probable"</formula>
    </cfRule>
    <cfRule type="cellIs" dxfId="346" priority="130" operator="equal">
      <formula>"Baja"</formula>
    </cfRule>
  </conditionalFormatting>
  <conditionalFormatting sqref="T59">
    <cfRule type="cellIs" dxfId="345" priority="98" operator="equal">
      <formula>"Improbable"</formula>
    </cfRule>
    <cfRule type="cellIs" dxfId="344" priority="103" operator="equal">
      <formula>"Baja"</formula>
    </cfRule>
    <cfRule type="cellIs" dxfId="343" priority="102" operator="equal">
      <formula>"Media"</formula>
    </cfRule>
    <cfRule type="cellIs" dxfId="342" priority="101" operator="equal">
      <formula>"Alta"</formula>
    </cfRule>
    <cfRule type="cellIs" dxfId="341" priority="100" operator="equal">
      <formula>"Muy Alta"</formula>
    </cfRule>
    <cfRule type="cellIs" dxfId="340" priority="99" operator="equal">
      <formula>"Rara Vez"</formula>
    </cfRule>
    <cfRule type="cellIs" dxfId="339" priority="97" operator="equal">
      <formula>"Posible"</formula>
    </cfRule>
    <cfRule type="cellIs" dxfId="338" priority="96" operator="equal">
      <formula>"Probable"</formula>
    </cfRule>
    <cfRule type="cellIs" dxfId="337" priority="95" operator="equal">
      <formula>"Seguro"</formula>
    </cfRule>
    <cfRule type="cellIs" dxfId="336" priority="104" operator="equal">
      <formula>"Muy Baja"</formula>
    </cfRule>
  </conditionalFormatting>
  <conditionalFormatting sqref="T62">
    <cfRule type="cellIs" dxfId="335" priority="69" operator="equal">
      <formula>"Probable"</formula>
    </cfRule>
    <cfRule type="cellIs" dxfId="334" priority="68" operator="equal">
      <formula>"Seguro"</formula>
    </cfRule>
    <cfRule type="cellIs" dxfId="333" priority="71" operator="equal">
      <formula>"Improbable"</formula>
    </cfRule>
    <cfRule type="cellIs" dxfId="332" priority="76" operator="equal">
      <formula>"Baja"</formula>
    </cfRule>
    <cfRule type="cellIs" dxfId="331" priority="77" operator="equal">
      <formula>"Muy Baja"</formula>
    </cfRule>
    <cfRule type="cellIs" dxfId="330" priority="73" operator="equal">
      <formula>"Muy Alta"</formula>
    </cfRule>
    <cfRule type="cellIs" dxfId="329" priority="72" operator="equal">
      <formula>"Rara Vez"</formula>
    </cfRule>
    <cfRule type="cellIs" dxfId="328" priority="70" operator="equal">
      <formula>"Posible"</formula>
    </cfRule>
    <cfRule type="cellIs" dxfId="327" priority="75" operator="equal">
      <formula>"Media"</formula>
    </cfRule>
    <cfRule type="cellIs" dxfId="326" priority="74" operator="equal">
      <formula>"Alta"</formula>
    </cfRule>
  </conditionalFormatting>
  <conditionalFormatting sqref="T65">
    <cfRule type="cellIs" dxfId="325" priority="43" operator="equal">
      <formula>"Posible"</formula>
    </cfRule>
    <cfRule type="cellIs" dxfId="324" priority="44" operator="equal">
      <formula>"Improbable"</formula>
    </cfRule>
    <cfRule type="cellIs" dxfId="323" priority="46" operator="equal">
      <formula>"Muy Alta"</formula>
    </cfRule>
    <cfRule type="cellIs" dxfId="322" priority="48" operator="equal">
      <formula>"Media"</formula>
    </cfRule>
    <cfRule type="cellIs" dxfId="321" priority="49" operator="equal">
      <formula>"Baja"</formula>
    </cfRule>
    <cfRule type="cellIs" dxfId="320" priority="50" operator="equal">
      <formula>"Muy Baja"</formula>
    </cfRule>
    <cfRule type="cellIs" dxfId="319" priority="47" operator="equal">
      <formula>"Alta"</formula>
    </cfRule>
    <cfRule type="cellIs" dxfId="318" priority="45" operator="equal">
      <formula>"Rara Vez"</formula>
    </cfRule>
    <cfRule type="cellIs" dxfId="317" priority="41" operator="equal">
      <formula>"Seguro"</formula>
    </cfRule>
    <cfRule type="cellIs" dxfId="316" priority="42" operator="equal">
      <formula>"Probable"</formula>
    </cfRule>
  </conditionalFormatting>
  <conditionalFormatting sqref="T68">
    <cfRule type="cellIs" dxfId="315" priority="22" operator="equal">
      <formula>"Baja"</formula>
    </cfRule>
    <cfRule type="cellIs" dxfId="314" priority="14" operator="equal">
      <formula>"Seguro"</formula>
    </cfRule>
    <cfRule type="cellIs" dxfId="313" priority="23" operator="equal">
      <formula>"Muy Baja"</formula>
    </cfRule>
    <cfRule type="cellIs" dxfId="312" priority="21" operator="equal">
      <formula>"Media"</formula>
    </cfRule>
    <cfRule type="cellIs" dxfId="311" priority="20" operator="equal">
      <formula>"Alta"</formula>
    </cfRule>
    <cfRule type="cellIs" dxfId="310" priority="19" operator="equal">
      <formula>"Muy Alta"</formula>
    </cfRule>
    <cfRule type="cellIs" dxfId="309" priority="18" operator="equal">
      <formula>"Rara Vez"</formula>
    </cfRule>
    <cfRule type="cellIs" dxfId="308" priority="17" operator="equal">
      <formula>"Improbable"</formula>
    </cfRule>
    <cfRule type="cellIs" dxfId="307" priority="16" operator="equal">
      <formula>"Posible"</formula>
    </cfRule>
    <cfRule type="cellIs" dxfId="306" priority="15" operator="equal">
      <formula>"Probable"</formula>
    </cfRule>
  </conditionalFormatting>
  <conditionalFormatting sqref="V17 AN17:AN70">
    <cfRule type="cellIs" dxfId="305" priority="481" operator="equal">
      <formula>"Menor"</formula>
    </cfRule>
    <cfRule type="cellIs" dxfId="304" priority="480" operator="equal">
      <formula>"Moderado"</formula>
    </cfRule>
    <cfRule type="cellIs" dxfId="303" priority="479" operator="equal">
      <formula>"Mayor"</formula>
    </cfRule>
    <cfRule type="cellIs" dxfId="302" priority="478" operator="equal">
      <formula>"Catastrófico"</formula>
    </cfRule>
    <cfRule type="cellIs" dxfId="301" priority="482" operator="equal">
      <formula>"Leve"</formula>
    </cfRule>
  </conditionalFormatting>
  <conditionalFormatting sqref="V20">
    <cfRule type="cellIs" dxfId="300" priority="437" operator="equal">
      <formula>"Insignificante"</formula>
    </cfRule>
    <cfRule type="cellIs" dxfId="299" priority="436" operator="equal">
      <formula>"Menor"</formula>
    </cfRule>
    <cfRule type="cellIs" dxfId="298" priority="435" operator="equal">
      <formula>"Moderado"</formula>
    </cfRule>
    <cfRule type="cellIs" dxfId="297" priority="434" operator="equal">
      <formula>"Mayor"</formula>
    </cfRule>
    <cfRule type="cellIs" dxfId="296" priority="433" operator="equal">
      <formula>"Catastrófico"</formula>
    </cfRule>
  </conditionalFormatting>
  <conditionalFormatting sqref="V23">
    <cfRule type="cellIs" dxfId="295" priority="415" operator="equal">
      <formula>"Mayor"</formula>
    </cfRule>
    <cfRule type="cellIs" dxfId="294" priority="417" operator="equal">
      <formula>"Menor"</formula>
    </cfRule>
    <cfRule type="cellIs" dxfId="293" priority="418" operator="equal">
      <formula>"Insignificante"</formula>
    </cfRule>
    <cfRule type="cellIs" dxfId="292" priority="414" operator="equal">
      <formula>"Catastrófico"</formula>
    </cfRule>
    <cfRule type="cellIs" dxfId="291" priority="416" operator="equal">
      <formula>"Moderado"</formula>
    </cfRule>
  </conditionalFormatting>
  <conditionalFormatting sqref="V26">
    <cfRule type="cellIs" dxfId="290" priority="389" operator="equal">
      <formula>"Moderado"</formula>
    </cfRule>
    <cfRule type="cellIs" dxfId="289" priority="390" operator="equal">
      <formula>"Menor"</formula>
    </cfRule>
    <cfRule type="cellIs" dxfId="288" priority="391" operator="equal">
      <formula>"Insignificante"</formula>
    </cfRule>
    <cfRule type="cellIs" dxfId="287" priority="387" operator="equal">
      <formula>"Catastrófico"</formula>
    </cfRule>
    <cfRule type="cellIs" dxfId="286" priority="388" operator="equal">
      <formula>"Mayor"</formula>
    </cfRule>
  </conditionalFormatting>
  <conditionalFormatting sqref="V29">
    <cfRule type="cellIs" dxfId="285" priority="363" operator="equal">
      <formula>"Menor"</formula>
    </cfRule>
    <cfRule type="cellIs" dxfId="284" priority="360" operator="equal">
      <formula>"Catastrófico"</formula>
    </cfRule>
    <cfRule type="cellIs" dxfId="283" priority="361" operator="equal">
      <formula>"Mayor"</formula>
    </cfRule>
    <cfRule type="cellIs" dxfId="282" priority="364" operator="equal">
      <formula>"Insignificante"</formula>
    </cfRule>
    <cfRule type="cellIs" dxfId="281" priority="362" operator="equal">
      <formula>"Moderado"</formula>
    </cfRule>
  </conditionalFormatting>
  <conditionalFormatting sqref="V32">
    <cfRule type="cellIs" dxfId="280" priority="336" operator="equal">
      <formula>"Menor"</formula>
    </cfRule>
    <cfRule type="cellIs" dxfId="279" priority="337" operator="equal">
      <formula>"Insignificante"</formula>
    </cfRule>
    <cfRule type="cellIs" dxfId="278" priority="334" operator="equal">
      <formula>"Mayor"</formula>
    </cfRule>
    <cfRule type="cellIs" dxfId="277" priority="333" operator="equal">
      <formula>"Catastrófico"</formula>
    </cfRule>
    <cfRule type="cellIs" dxfId="276" priority="335" operator="equal">
      <formula>"Moderado"</formula>
    </cfRule>
  </conditionalFormatting>
  <conditionalFormatting sqref="V35">
    <cfRule type="cellIs" dxfId="275" priority="310" operator="equal">
      <formula>"Insignificante"</formula>
    </cfRule>
    <cfRule type="cellIs" dxfId="274" priority="309" operator="equal">
      <formula>"Menor"</formula>
    </cfRule>
    <cfRule type="cellIs" dxfId="273" priority="306" operator="equal">
      <formula>"Catastrófico"</formula>
    </cfRule>
    <cfRule type="cellIs" dxfId="272" priority="307" operator="equal">
      <formula>"Mayor"</formula>
    </cfRule>
    <cfRule type="cellIs" dxfId="271" priority="308" operator="equal">
      <formula>"Moderado"</formula>
    </cfRule>
  </conditionalFormatting>
  <conditionalFormatting sqref="V38">
    <cfRule type="cellIs" dxfId="270" priority="283" operator="equal">
      <formula>"Insignificante"</formula>
    </cfRule>
    <cfRule type="cellIs" dxfId="269" priority="282" operator="equal">
      <formula>"Menor"</formula>
    </cfRule>
    <cfRule type="cellIs" dxfId="268" priority="279" operator="equal">
      <formula>"Catastrófico"</formula>
    </cfRule>
    <cfRule type="cellIs" dxfId="267" priority="280" operator="equal">
      <formula>"Mayor"</formula>
    </cfRule>
    <cfRule type="cellIs" dxfId="266" priority="281" operator="equal">
      <formula>"Moderado"</formula>
    </cfRule>
  </conditionalFormatting>
  <conditionalFormatting sqref="V41">
    <cfRule type="cellIs" dxfId="265" priority="256" operator="equal">
      <formula>"Insignificante"</formula>
    </cfRule>
    <cfRule type="cellIs" dxfId="264" priority="255" operator="equal">
      <formula>"Menor"</formula>
    </cfRule>
    <cfRule type="cellIs" dxfId="263" priority="254" operator="equal">
      <formula>"Moderado"</formula>
    </cfRule>
    <cfRule type="cellIs" dxfId="262" priority="253" operator="equal">
      <formula>"Mayor"</formula>
    </cfRule>
    <cfRule type="cellIs" dxfId="261" priority="252" operator="equal">
      <formula>"Catastrófico"</formula>
    </cfRule>
  </conditionalFormatting>
  <conditionalFormatting sqref="V44">
    <cfRule type="cellIs" dxfId="260" priority="202" operator="equal">
      <formula>"Insignificante"</formula>
    </cfRule>
    <cfRule type="cellIs" dxfId="259" priority="201" operator="equal">
      <formula>"Menor"</formula>
    </cfRule>
    <cfRule type="cellIs" dxfId="258" priority="200" operator="equal">
      <formula>"Moderado"</formula>
    </cfRule>
    <cfRule type="cellIs" dxfId="257" priority="199" operator="equal">
      <formula>"Mayor"</formula>
    </cfRule>
    <cfRule type="cellIs" dxfId="256" priority="198" operator="equal">
      <formula>"Catastrófico"</formula>
    </cfRule>
  </conditionalFormatting>
  <conditionalFormatting sqref="V47">
    <cfRule type="cellIs" dxfId="255" priority="229" operator="equal">
      <formula>"Insignificante"</formula>
    </cfRule>
    <cfRule type="cellIs" dxfId="254" priority="225" operator="equal">
      <formula>"Catastrófico"</formula>
    </cfRule>
    <cfRule type="cellIs" dxfId="253" priority="226" operator="equal">
      <formula>"Mayor"</formula>
    </cfRule>
    <cfRule type="cellIs" dxfId="252" priority="227" operator="equal">
      <formula>"Moderado"</formula>
    </cfRule>
    <cfRule type="cellIs" dxfId="251" priority="228" operator="equal">
      <formula>"Menor"</formula>
    </cfRule>
  </conditionalFormatting>
  <conditionalFormatting sqref="V50">
    <cfRule type="cellIs" dxfId="250" priority="171" operator="equal">
      <formula>"Catastrófico"</formula>
    </cfRule>
    <cfRule type="cellIs" dxfId="249" priority="175" operator="equal">
      <formula>"Insignificante"</formula>
    </cfRule>
    <cfRule type="cellIs" dxfId="248" priority="174" operator="equal">
      <formula>"Menor"</formula>
    </cfRule>
    <cfRule type="cellIs" dxfId="247" priority="173" operator="equal">
      <formula>"Moderado"</formula>
    </cfRule>
    <cfRule type="cellIs" dxfId="246" priority="172" operator="equal">
      <formula>"Mayor"</formula>
    </cfRule>
  </conditionalFormatting>
  <conditionalFormatting sqref="V53">
    <cfRule type="cellIs" dxfId="245" priority="144" operator="equal">
      <formula>"Catastrófico"</formula>
    </cfRule>
    <cfRule type="cellIs" dxfId="244" priority="148" operator="equal">
      <formula>"Insignificante"</formula>
    </cfRule>
    <cfRule type="cellIs" dxfId="243" priority="147" operator="equal">
      <formula>"Menor"</formula>
    </cfRule>
    <cfRule type="cellIs" dxfId="242" priority="145" operator="equal">
      <formula>"Mayor"</formula>
    </cfRule>
    <cfRule type="cellIs" dxfId="241" priority="146" operator="equal">
      <formula>"Moderado"</formula>
    </cfRule>
  </conditionalFormatting>
  <conditionalFormatting sqref="V56">
    <cfRule type="cellIs" dxfId="240" priority="119" operator="equal">
      <formula>"Moderado"</formula>
    </cfRule>
    <cfRule type="cellIs" dxfId="239" priority="120" operator="equal">
      <formula>"Menor"</formula>
    </cfRule>
    <cfRule type="cellIs" dxfId="238" priority="121" operator="equal">
      <formula>"Insignificante"</formula>
    </cfRule>
    <cfRule type="cellIs" dxfId="237" priority="117" operator="equal">
      <formula>"Catastrófico"</formula>
    </cfRule>
    <cfRule type="cellIs" dxfId="236" priority="118" operator="equal">
      <formula>"Mayor"</formula>
    </cfRule>
  </conditionalFormatting>
  <conditionalFormatting sqref="V59">
    <cfRule type="cellIs" dxfId="235" priority="90" operator="equal">
      <formula>"Catastrófico"</formula>
    </cfRule>
    <cfRule type="cellIs" dxfId="234" priority="91" operator="equal">
      <formula>"Mayor"</formula>
    </cfRule>
    <cfRule type="cellIs" dxfId="233" priority="92" operator="equal">
      <formula>"Moderado"</formula>
    </cfRule>
    <cfRule type="cellIs" dxfId="232" priority="94" operator="equal">
      <formula>"Insignificante"</formula>
    </cfRule>
    <cfRule type="cellIs" dxfId="231" priority="93" operator="equal">
      <formula>"Menor"</formula>
    </cfRule>
  </conditionalFormatting>
  <conditionalFormatting sqref="V62">
    <cfRule type="cellIs" dxfId="230" priority="67" operator="equal">
      <formula>"Insignificante"</formula>
    </cfRule>
    <cfRule type="cellIs" dxfId="229" priority="66" operator="equal">
      <formula>"Menor"</formula>
    </cfRule>
    <cfRule type="cellIs" dxfId="228" priority="65" operator="equal">
      <formula>"Moderado"</formula>
    </cfRule>
    <cfRule type="cellIs" dxfId="227" priority="64" operator="equal">
      <formula>"Mayor"</formula>
    </cfRule>
    <cfRule type="cellIs" dxfId="226" priority="63" operator="equal">
      <formula>"Catastrófico"</formula>
    </cfRule>
  </conditionalFormatting>
  <conditionalFormatting sqref="V65">
    <cfRule type="cellIs" dxfId="225" priority="36" operator="equal">
      <formula>"Catastrófico"</formula>
    </cfRule>
    <cfRule type="cellIs" dxfId="224" priority="40" operator="equal">
      <formula>"Insignificante"</formula>
    </cfRule>
    <cfRule type="cellIs" dxfId="223" priority="39" operator="equal">
      <formula>"Menor"</formula>
    </cfRule>
    <cfRule type="cellIs" dxfId="222" priority="38" operator="equal">
      <formula>"Moderado"</formula>
    </cfRule>
    <cfRule type="cellIs" dxfId="221" priority="37" operator="equal">
      <formula>"Mayor"</formula>
    </cfRule>
  </conditionalFormatting>
  <conditionalFormatting sqref="V68">
    <cfRule type="cellIs" dxfId="220" priority="13" operator="equal">
      <formula>"Insignificante"</formula>
    </cfRule>
    <cfRule type="cellIs" dxfId="219" priority="12" operator="equal">
      <formula>"Menor"</formula>
    </cfRule>
    <cfRule type="cellIs" dxfId="218" priority="11" operator="equal">
      <formula>"Moderado"</formula>
    </cfRule>
    <cfRule type="cellIs" dxfId="217" priority="10" operator="equal">
      <formula>"Mayor"</formula>
    </cfRule>
    <cfRule type="cellIs" dxfId="216" priority="9" operator="equal">
      <formula>"Catastrófico"</formula>
    </cfRule>
  </conditionalFormatting>
  <conditionalFormatting sqref="X17">
    <cfRule type="containsText" dxfId="215" priority="484" operator="containsText" text="MODERADO">
      <formula>NOT(ISERROR(SEARCH("MODERADO",X17)))</formula>
    </cfRule>
    <cfRule type="containsText" dxfId="214" priority="483" operator="containsText" text="BAJO">
      <formula>NOT(ISERROR(SEARCH("BAJO",X17)))</formula>
    </cfRule>
    <cfRule type="containsText" dxfId="213" priority="486" operator="containsText" text="EXTREMO">
      <formula>NOT(ISERROR(SEARCH("EXTREMO",X17)))</formula>
    </cfRule>
    <cfRule type="containsText" dxfId="212" priority="485" operator="containsText" text="ALTO">
      <formula>NOT(ISERROR(SEARCH("ALTO",X17)))</formula>
    </cfRule>
  </conditionalFormatting>
  <conditionalFormatting sqref="X20">
    <cfRule type="containsText" dxfId="211" priority="459" operator="containsText" text="EXTREMO">
      <formula>NOT(ISERROR(SEARCH("EXTREMO",X20)))</formula>
    </cfRule>
    <cfRule type="containsText" dxfId="210" priority="458" operator="containsText" text="ALTO">
      <formula>NOT(ISERROR(SEARCH("ALTO",X20)))</formula>
    </cfRule>
    <cfRule type="containsText" dxfId="209" priority="457" operator="containsText" text="MODERADO">
      <formula>NOT(ISERROR(SEARCH("MODERADO",X20)))</formula>
    </cfRule>
    <cfRule type="containsText" dxfId="208" priority="456" operator="containsText" text="BAJO">
      <formula>NOT(ISERROR(SEARCH("BAJO",X20)))</formula>
    </cfRule>
  </conditionalFormatting>
  <conditionalFormatting sqref="X23">
    <cfRule type="containsText" dxfId="207" priority="430" operator="containsText" text="MODERADO">
      <formula>NOT(ISERROR(SEARCH("MODERADO",X23)))</formula>
    </cfRule>
    <cfRule type="containsText" dxfId="206" priority="429" operator="containsText" text="BAJO">
      <formula>NOT(ISERROR(SEARCH("BAJO",X23)))</formula>
    </cfRule>
    <cfRule type="containsText" dxfId="205" priority="431" operator="containsText" text="ALTO">
      <formula>NOT(ISERROR(SEARCH("ALTO",X23)))</formula>
    </cfRule>
    <cfRule type="containsText" dxfId="204" priority="432" operator="containsText" text="EXTREMO">
      <formula>NOT(ISERROR(SEARCH("EXTREMO",X23)))</formula>
    </cfRule>
  </conditionalFormatting>
  <conditionalFormatting sqref="X26">
    <cfRule type="containsText" dxfId="203" priority="404" operator="containsText" text="ALTO">
      <formula>NOT(ISERROR(SEARCH("ALTO",X26)))</formula>
    </cfRule>
    <cfRule type="containsText" dxfId="202" priority="403" operator="containsText" text="MODERADO">
      <formula>NOT(ISERROR(SEARCH("MODERADO",X26)))</formula>
    </cfRule>
    <cfRule type="containsText" dxfId="201" priority="402" operator="containsText" text="BAJO">
      <formula>NOT(ISERROR(SEARCH("BAJO",X26)))</formula>
    </cfRule>
    <cfRule type="containsText" dxfId="200" priority="405" operator="containsText" text="EXTREMO">
      <formula>NOT(ISERROR(SEARCH("EXTREMO",X26)))</formula>
    </cfRule>
  </conditionalFormatting>
  <conditionalFormatting sqref="X29">
    <cfRule type="containsText" dxfId="199" priority="375" operator="containsText" text="BAJO">
      <formula>NOT(ISERROR(SEARCH("BAJO",X29)))</formula>
    </cfRule>
    <cfRule type="containsText" dxfId="198" priority="376" operator="containsText" text="MODERADO">
      <formula>NOT(ISERROR(SEARCH("MODERADO",X29)))</formula>
    </cfRule>
    <cfRule type="containsText" dxfId="197" priority="378" operator="containsText" text="EXTREMO">
      <formula>NOT(ISERROR(SEARCH("EXTREMO",X29)))</formula>
    </cfRule>
    <cfRule type="containsText" dxfId="196" priority="377" operator="containsText" text="ALTO">
      <formula>NOT(ISERROR(SEARCH("ALTO",X29)))</formula>
    </cfRule>
  </conditionalFormatting>
  <conditionalFormatting sqref="X32">
    <cfRule type="containsText" dxfId="195" priority="348" operator="containsText" text="BAJO">
      <formula>NOT(ISERROR(SEARCH("BAJO",X32)))</formula>
    </cfRule>
    <cfRule type="containsText" dxfId="194" priority="351" operator="containsText" text="EXTREMO">
      <formula>NOT(ISERROR(SEARCH("EXTREMO",X32)))</formula>
    </cfRule>
    <cfRule type="containsText" dxfId="193" priority="350" operator="containsText" text="ALTO">
      <formula>NOT(ISERROR(SEARCH("ALTO",X32)))</formula>
    </cfRule>
    <cfRule type="containsText" dxfId="192" priority="349" operator="containsText" text="MODERADO">
      <formula>NOT(ISERROR(SEARCH("MODERADO",X32)))</formula>
    </cfRule>
  </conditionalFormatting>
  <conditionalFormatting sqref="X35">
    <cfRule type="containsText" dxfId="191" priority="324" operator="containsText" text="EXTREMO">
      <formula>NOT(ISERROR(SEARCH("EXTREMO",X35)))</formula>
    </cfRule>
    <cfRule type="containsText" dxfId="190" priority="323" operator="containsText" text="ALTO">
      <formula>NOT(ISERROR(SEARCH("ALTO",X35)))</formula>
    </cfRule>
    <cfRule type="containsText" dxfId="189" priority="322" operator="containsText" text="MODERADO">
      <formula>NOT(ISERROR(SEARCH("MODERADO",X35)))</formula>
    </cfRule>
    <cfRule type="containsText" dxfId="188" priority="321" operator="containsText" text="BAJO">
      <formula>NOT(ISERROR(SEARCH("BAJO",X35)))</formula>
    </cfRule>
  </conditionalFormatting>
  <conditionalFormatting sqref="X38">
    <cfRule type="containsText" dxfId="187" priority="297" operator="containsText" text="EXTREMO">
      <formula>NOT(ISERROR(SEARCH("EXTREMO",X38)))</formula>
    </cfRule>
    <cfRule type="containsText" dxfId="186" priority="294" operator="containsText" text="BAJO">
      <formula>NOT(ISERROR(SEARCH("BAJO",X38)))</formula>
    </cfRule>
    <cfRule type="containsText" dxfId="185" priority="295" operator="containsText" text="MODERADO">
      <formula>NOT(ISERROR(SEARCH("MODERADO",X38)))</formula>
    </cfRule>
    <cfRule type="containsText" dxfId="184" priority="296" operator="containsText" text="ALTO">
      <formula>NOT(ISERROR(SEARCH("ALTO",X38)))</formula>
    </cfRule>
  </conditionalFormatting>
  <conditionalFormatting sqref="X41">
    <cfRule type="containsText" dxfId="183" priority="270" operator="containsText" text="EXTREMO">
      <formula>NOT(ISERROR(SEARCH("EXTREMO",X41)))</formula>
    </cfRule>
    <cfRule type="containsText" dxfId="182" priority="269" operator="containsText" text="ALTO">
      <formula>NOT(ISERROR(SEARCH("ALTO",X41)))</formula>
    </cfRule>
    <cfRule type="containsText" dxfId="181" priority="268" operator="containsText" text="MODERADO">
      <formula>NOT(ISERROR(SEARCH("MODERADO",X41)))</formula>
    </cfRule>
    <cfRule type="containsText" dxfId="180" priority="267" operator="containsText" text="BAJO">
      <formula>NOT(ISERROR(SEARCH("BAJO",X41)))</formula>
    </cfRule>
  </conditionalFormatting>
  <conditionalFormatting sqref="X44">
    <cfRule type="containsText" dxfId="179" priority="216" operator="containsText" text="EXTREMO">
      <formula>NOT(ISERROR(SEARCH("EXTREMO",X44)))</formula>
    </cfRule>
    <cfRule type="containsText" dxfId="178" priority="213" operator="containsText" text="BAJO">
      <formula>NOT(ISERROR(SEARCH("BAJO",X44)))</formula>
    </cfRule>
    <cfRule type="containsText" dxfId="177" priority="214" operator="containsText" text="MODERADO">
      <formula>NOT(ISERROR(SEARCH("MODERADO",X44)))</formula>
    </cfRule>
    <cfRule type="containsText" dxfId="176" priority="215" operator="containsText" text="ALTO">
      <formula>NOT(ISERROR(SEARCH("ALTO",X44)))</formula>
    </cfRule>
  </conditionalFormatting>
  <conditionalFormatting sqref="X47">
    <cfRule type="containsText" dxfId="175" priority="243" operator="containsText" text="EXTREMO">
      <formula>NOT(ISERROR(SEARCH("EXTREMO",X47)))</formula>
    </cfRule>
    <cfRule type="containsText" dxfId="174" priority="242" operator="containsText" text="ALTO">
      <formula>NOT(ISERROR(SEARCH("ALTO",X47)))</formula>
    </cfRule>
    <cfRule type="containsText" dxfId="173" priority="241" operator="containsText" text="MODERADO">
      <formula>NOT(ISERROR(SEARCH("MODERADO",X47)))</formula>
    </cfRule>
    <cfRule type="containsText" dxfId="172" priority="240" operator="containsText" text="BAJO">
      <formula>NOT(ISERROR(SEARCH("BAJO",X47)))</formula>
    </cfRule>
  </conditionalFormatting>
  <conditionalFormatting sqref="X50">
    <cfRule type="containsText" dxfId="171" priority="187" operator="containsText" text="MODERADO">
      <formula>NOT(ISERROR(SEARCH("MODERADO",X50)))</formula>
    </cfRule>
    <cfRule type="containsText" dxfId="170" priority="189" operator="containsText" text="EXTREMO">
      <formula>NOT(ISERROR(SEARCH("EXTREMO",X50)))</formula>
    </cfRule>
    <cfRule type="containsText" dxfId="169" priority="188" operator="containsText" text="ALTO">
      <formula>NOT(ISERROR(SEARCH("ALTO",X50)))</formula>
    </cfRule>
    <cfRule type="containsText" dxfId="168" priority="186" operator="containsText" text="BAJO">
      <formula>NOT(ISERROR(SEARCH("BAJO",X50)))</formula>
    </cfRule>
  </conditionalFormatting>
  <conditionalFormatting sqref="X53">
    <cfRule type="containsText" dxfId="167" priority="160" operator="containsText" text="MODERADO">
      <formula>NOT(ISERROR(SEARCH("MODERADO",X53)))</formula>
    </cfRule>
    <cfRule type="containsText" dxfId="166" priority="162" operator="containsText" text="EXTREMO">
      <formula>NOT(ISERROR(SEARCH("EXTREMO",X53)))</formula>
    </cfRule>
    <cfRule type="containsText" dxfId="165" priority="161" operator="containsText" text="ALTO">
      <formula>NOT(ISERROR(SEARCH("ALTO",X53)))</formula>
    </cfRule>
    <cfRule type="containsText" dxfId="164" priority="159" operator="containsText" text="BAJO">
      <formula>NOT(ISERROR(SEARCH("BAJO",X53)))</formula>
    </cfRule>
  </conditionalFormatting>
  <conditionalFormatting sqref="X56">
    <cfRule type="containsText" dxfId="163" priority="132" operator="containsText" text="BAJO">
      <formula>NOT(ISERROR(SEARCH("BAJO",X56)))</formula>
    </cfRule>
    <cfRule type="containsText" dxfId="162" priority="133" operator="containsText" text="MODERADO">
      <formula>NOT(ISERROR(SEARCH("MODERADO",X56)))</formula>
    </cfRule>
    <cfRule type="containsText" dxfId="161" priority="134" operator="containsText" text="ALTO">
      <formula>NOT(ISERROR(SEARCH("ALTO",X56)))</formula>
    </cfRule>
    <cfRule type="containsText" dxfId="160" priority="135" operator="containsText" text="EXTREMO">
      <formula>NOT(ISERROR(SEARCH("EXTREMO",X56)))</formula>
    </cfRule>
  </conditionalFormatting>
  <conditionalFormatting sqref="X59">
    <cfRule type="containsText" dxfId="159" priority="107" operator="containsText" text="ALTO">
      <formula>NOT(ISERROR(SEARCH("ALTO",X59)))</formula>
    </cfRule>
    <cfRule type="containsText" dxfId="158" priority="106" operator="containsText" text="MODERADO">
      <formula>NOT(ISERROR(SEARCH("MODERADO",X59)))</formula>
    </cfRule>
    <cfRule type="containsText" dxfId="157" priority="105" operator="containsText" text="BAJO">
      <formula>NOT(ISERROR(SEARCH("BAJO",X59)))</formula>
    </cfRule>
    <cfRule type="containsText" dxfId="156" priority="108" operator="containsText" text="EXTREMO">
      <formula>NOT(ISERROR(SEARCH("EXTREMO",X59)))</formula>
    </cfRule>
  </conditionalFormatting>
  <conditionalFormatting sqref="X62">
    <cfRule type="containsText" dxfId="155" priority="80" operator="containsText" text="ALTO">
      <formula>NOT(ISERROR(SEARCH("ALTO",X62)))</formula>
    </cfRule>
    <cfRule type="containsText" dxfId="154" priority="78" operator="containsText" text="BAJO">
      <formula>NOT(ISERROR(SEARCH("BAJO",X62)))</formula>
    </cfRule>
    <cfRule type="containsText" dxfId="153" priority="79" operator="containsText" text="MODERADO">
      <formula>NOT(ISERROR(SEARCH("MODERADO",X62)))</formula>
    </cfRule>
    <cfRule type="containsText" dxfId="152" priority="81" operator="containsText" text="EXTREMO">
      <formula>NOT(ISERROR(SEARCH("EXTREMO",X62)))</formula>
    </cfRule>
  </conditionalFormatting>
  <conditionalFormatting sqref="X65">
    <cfRule type="containsText" dxfId="151" priority="53" operator="containsText" text="ALTO">
      <formula>NOT(ISERROR(SEARCH("ALTO",X65)))</formula>
    </cfRule>
    <cfRule type="containsText" dxfId="150" priority="52" operator="containsText" text="MODERADO">
      <formula>NOT(ISERROR(SEARCH("MODERADO",X65)))</formula>
    </cfRule>
    <cfRule type="containsText" dxfId="149" priority="51" operator="containsText" text="BAJO">
      <formula>NOT(ISERROR(SEARCH("BAJO",X65)))</formula>
    </cfRule>
    <cfRule type="containsText" dxfId="148" priority="54" operator="containsText" text="EXTREMO">
      <formula>NOT(ISERROR(SEARCH("EXTREMO",X65)))</formula>
    </cfRule>
  </conditionalFormatting>
  <conditionalFormatting sqref="X68">
    <cfRule type="containsText" dxfId="147" priority="27" operator="containsText" text="EXTREMO">
      <formula>NOT(ISERROR(SEARCH("EXTREMO",X68)))</formula>
    </cfRule>
    <cfRule type="containsText" dxfId="146" priority="26" operator="containsText" text="ALTO">
      <formula>NOT(ISERROR(SEARCH("ALTO",X68)))</formula>
    </cfRule>
    <cfRule type="containsText" dxfId="145" priority="24" operator="containsText" text="BAJO">
      <formula>NOT(ISERROR(SEARCH("BAJO",X68)))</formula>
    </cfRule>
    <cfRule type="containsText" dxfId="144" priority="25" operator="containsText" text="MODERADO">
      <formula>NOT(ISERROR(SEARCH("MODERADO",X68)))</formula>
    </cfRule>
  </conditionalFormatting>
  <conditionalFormatting sqref="AP17">
    <cfRule type="containsText" dxfId="143" priority="470" operator="containsText" text="BAJO">
      <formula>NOT(ISERROR(SEARCH("BAJO",AP17)))</formula>
    </cfRule>
    <cfRule type="containsText" dxfId="142" priority="471" operator="containsText" text="MODERADO">
      <formula>NOT(ISERROR(SEARCH("MODERADO",AP17)))</formula>
    </cfRule>
    <cfRule type="containsText" dxfId="141" priority="472" operator="containsText" text="ALTO">
      <formula>NOT(ISERROR(SEARCH("ALTO",AP17)))</formula>
    </cfRule>
    <cfRule type="containsText" dxfId="140" priority="473" operator="containsText" text="EXTREMO">
      <formula>NOT(ISERROR(SEARCH("EXTREMO",AP17)))</formula>
    </cfRule>
  </conditionalFormatting>
  <conditionalFormatting sqref="AP20">
    <cfRule type="containsText" dxfId="139" priority="440" operator="containsText" text="ALTO">
      <formula>NOT(ISERROR(SEARCH("ALTO",AP20)))</formula>
    </cfRule>
    <cfRule type="containsText" dxfId="138" priority="439" operator="containsText" text="MODERADO">
      <formula>NOT(ISERROR(SEARCH("MODERADO",AP20)))</formula>
    </cfRule>
    <cfRule type="containsText" dxfId="137" priority="438" operator="containsText" text="BAJO">
      <formula>NOT(ISERROR(SEARCH("BAJO",AP20)))</formula>
    </cfRule>
    <cfRule type="containsText" dxfId="136" priority="441" operator="containsText" text="EXTREMO">
      <formula>NOT(ISERROR(SEARCH("EXTREMO",AP20)))</formula>
    </cfRule>
  </conditionalFormatting>
  <conditionalFormatting sqref="AP23">
    <cfRule type="containsText" dxfId="135" priority="406" operator="containsText" text="BAJO">
      <formula>NOT(ISERROR(SEARCH("BAJO",AP23)))</formula>
    </cfRule>
    <cfRule type="containsText" dxfId="134" priority="407" operator="containsText" text="MODERADO">
      <formula>NOT(ISERROR(SEARCH("MODERADO",AP23)))</formula>
    </cfRule>
    <cfRule type="containsText" dxfId="133" priority="408" operator="containsText" text="ALTO">
      <formula>NOT(ISERROR(SEARCH("ALTO",AP23)))</formula>
    </cfRule>
    <cfRule type="containsText" dxfId="132" priority="409" operator="containsText" text="EXTREMO">
      <formula>NOT(ISERROR(SEARCH("EXTREMO",AP23)))</formula>
    </cfRule>
  </conditionalFormatting>
  <conditionalFormatting sqref="AP26">
    <cfRule type="containsText" dxfId="131" priority="382" operator="containsText" text="EXTREMO">
      <formula>NOT(ISERROR(SEARCH("EXTREMO",AP26)))</formula>
    </cfRule>
    <cfRule type="containsText" dxfId="130" priority="381" operator="containsText" text="ALTO">
      <formula>NOT(ISERROR(SEARCH("ALTO",AP26)))</formula>
    </cfRule>
    <cfRule type="containsText" dxfId="129" priority="380" operator="containsText" text="MODERADO">
      <formula>NOT(ISERROR(SEARCH("MODERADO",AP26)))</formula>
    </cfRule>
    <cfRule type="containsText" dxfId="128" priority="379" operator="containsText" text="BAJO">
      <formula>NOT(ISERROR(SEARCH("BAJO",AP26)))</formula>
    </cfRule>
  </conditionalFormatting>
  <conditionalFormatting sqref="AP29">
    <cfRule type="containsText" dxfId="127" priority="355" operator="containsText" text="EXTREMO">
      <formula>NOT(ISERROR(SEARCH("EXTREMO",AP29)))</formula>
    </cfRule>
    <cfRule type="containsText" dxfId="126" priority="354" operator="containsText" text="ALTO">
      <formula>NOT(ISERROR(SEARCH("ALTO",AP29)))</formula>
    </cfRule>
    <cfRule type="containsText" dxfId="125" priority="353" operator="containsText" text="MODERADO">
      <formula>NOT(ISERROR(SEARCH("MODERADO",AP29)))</formula>
    </cfRule>
    <cfRule type="containsText" dxfId="124" priority="352" operator="containsText" text="BAJO">
      <formula>NOT(ISERROR(SEARCH("BAJO",AP29)))</formula>
    </cfRule>
  </conditionalFormatting>
  <conditionalFormatting sqref="AP32">
    <cfRule type="containsText" dxfId="123" priority="327" operator="containsText" text="ALTO">
      <formula>NOT(ISERROR(SEARCH("ALTO",AP32)))</formula>
    </cfRule>
    <cfRule type="containsText" dxfId="122" priority="328" operator="containsText" text="EXTREMO">
      <formula>NOT(ISERROR(SEARCH("EXTREMO",AP32)))</formula>
    </cfRule>
    <cfRule type="containsText" dxfId="121" priority="326" operator="containsText" text="MODERADO">
      <formula>NOT(ISERROR(SEARCH("MODERADO",AP32)))</formula>
    </cfRule>
    <cfRule type="containsText" dxfId="120" priority="325" operator="containsText" text="BAJO">
      <formula>NOT(ISERROR(SEARCH("BAJO",AP32)))</formula>
    </cfRule>
  </conditionalFormatting>
  <conditionalFormatting sqref="AP35">
    <cfRule type="containsText" dxfId="119" priority="298" operator="containsText" text="BAJO">
      <formula>NOT(ISERROR(SEARCH("BAJO",AP35)))</formula>
    </cfRule>
    <cfRule type="containsText" dxfId="118" priority="300" operator="containsText" text="ALTO">
      <formula>NOT(ISERROR(SEARCH("ALTO",AP35)))</formula>
    </cfRule>
    <cfRule type="containsText" dxfId="117" priority="301" operator="containsText" text="EXTREMO">
      <formula>NOT(ISERROR(SEARCH("EXTREMO",AP35)))</formula>
    </cfRule>
    <cfRule type="containsText" dxfId="116" priority="299" operator="containsText" text="MODERADO">
      <formula>NOT(ISERROR(SEARCH("MODERADO",AP35)))</formula>
    </cfRule>
  </conditionalFormatting>
  <conditionalFormatting sqref="AP38">
    <cfRule type="containsText" dxfId="115" priority="274" operator="containsText" text="EXTREMO">
      <formula>NOT(ISERROR(SEARCH("EXTREMO",AP38)))</formula>
    </cfRule>
    <cfRule type="containsText" dxfId="114" priority="273" operator="containsText" text="ALTO">
      <formula>NOT(ISERROR(SEARCH("ALTO",AP38)))</formula>
    </cfRule>
    <cfRule type="containsText" dxfId="113" priority="272" operator="containsText" text="MODERADO">
      <formula>NOT(ISERROR(SEARCH("MODERADO",AP38)))</formula>
    </cfRule>
    <cfRule type="containsText" dxfId="112" priority="271" operator="containsText" text="BAJO">
      <formula>NOT(ISERROR(SEARCH("BAJO",AP38)))</formula>
    </cfRule>
  </conditionalFormatting>
  <conditionalFormatting sqref="AP41">
    <cfRule type="containsText" dxfId="111" priority="247" operator="containsText" text="EXTREMO">
      <formula>NOT(ISERROR(SEARCH("EXTREMO",AP41)))</formula>
    </cfRule>
    <cfRule type="containsText" dxfId="110" priority="244" operator="containsText" text="BAJO">
      <formula>NOT(ISERROR(SEARCH("BAJO",AP41)))</formula>
    </cfRule>
    <cfRule type="containsText" dxfId="109" priority="245" operator="containsText" text="MODERADO">
      <formula>NOT(ISERROR(SEARCH("MODERADO",AP41)))</formula>
    </cfRule>
    <cfRule type="containsText" dxfId="108" priority="246" operator="containsText" text="ALTO">
      <formula>NOT(ISERROR(SEARCH("ALTO",AP41)))</formula>
    </cfRule>
  </conditionalFormatting>
  <conditionalFormatting sqref="AP44">
    <cfRule type="containsText" dxfId="107" priority="191" operator="containsText" text="MODERADO">
      <formula>NOT(ISERROR(SEARCH("MODERADO",AP44)))</formula>
    </cfRule>
    <cfRule type="containsText" dxfId="106" priority="190" operator="containsText" text="BAJO">
      <formula>NOT(ISERROR(SEARCH("BAJO",AP44)))</formula>
    </cfRule>
    <cfRule type="containsText" dxfId="105" priority="193" operator="containsText" text="EXTREMO">
      <formula>NOT(ISERROR(SEARCH("EXTREMO",AP44)))</formula>
    </cfRule>
    <cfRule type="containsText" dxfId="104" priority="192" operator="containsText" text="ALTO">
      <formula>NOT(ISERROR(SEARCH("ALTO",AP44)))</formula>
    </cfRule>
  </conditionalFormatting>
  <conditionalFormatting sqref="AP47">
    <cfRule type="containsText" dxfId="103" priority="220" operator="containsText" text="EXTREMO">
      <formula>NOT(ISERROR(SEARCH("EXTREMO",AP47)))</formula>
    </cfRule>
    <cfRule type="containsText" dxfId="102" priority="218" operator="containsText" text="MODERADO">
      <formula>NOT(ISERROR(SEARCH("MODERADO",AP47)))</formula>
    </cfRule>
    <cfRule type="containsText" dxfId="101" priority="219" operator="containsText" text="ALTO">
      <formula>NOT(ISERROR(SEARCH("ALTO",AP47)))</formula>
    </cfRule>
    <cfRule type="containsText" dxfId="100" priority="217" operator="containsText" text="BAJO">
      <formula>NOT(ISERROR(SEARCH("BAJO",AP47)))</formula>
    </cfRule>
  </conditionalFormatting>
  <conditionalFormatting sqref="AP50">
    <cfRule type="containsText" dxfId="99" priority="163" operator="containsText" text="BAJO">
      <formula>NOT(ISERROR(SEARCH("BAJO",AP50)))</formula>
    </cfRule>
    <cfRule type="containsText" dxfId="98" priority="166" operator="containsText" text="EXTREMO">
      <formula>NOT(ISERROR(SEARCH("EXTREMO",AP50)))</formula>
    </cfRule>
    <cfRule type="containsText" dxfId="97" priority="164" operator="containsText" text="MODERADO">
      <formula>NOT(ISERROR(SEARCH("MODERADO",AP50)))</formula>
    </cfRule>
    <cfRule type="containsText" dxfId="96" priority="165" operator="containsText" text="ALTO">
      <formula>NOT(ISERROR(SEARCH("ALTO",AP50)))</formula>
    </cfRule>
  </conditionalFormatting>
  <conditionalFormatting sqref="AP53">
    <cfRule type="containsText" dxfId="95" priority="136" operator="containsText" text="BAJO">
      <formula>NOT(ISERROR(SEARCH("BAJO",AP53)))</formula>
    </cfRule>
    <cfRule type="containsText" dxfId="94" priority="139" operator="containsText" text="EXTREMO">
      <formula>NOT(ISERROR(SEARCH("EXTREMO",AP53)))</formula>
    </cfRule>
    <cfRule type="containsText" dxfId="93" priority="137" operator="containsText" text="MODERADO">
      <formula>NOT(ISERROR(SEARCH("MODERADO",AP53)))</formula>
    </cfRule>
    <cfRule type="containsText" dxfId="92" priority="138" operator="containsText" text="ALTO">
      <formula>NOT(ISERROR(SEARCH("ALTO",AP53)))</formula>
    </cfRule>
  </conditionalFormatting>
  <conditionalFormatting sqref="AP56">
    <cfRule type="containsText" dxfId="91" priority="109" operator="containsText" text="BAJO">
      <formula>NOT(ISERROR(SEARCH("BAJO",AP56)))</formula>
    </cfRule>
    <cfRule type="containsText" dxfId="90" priority="112" operator="containsText" text="EXTREMO">
      <formula>NOT(ISERROR(SEARCH("EXTREMO",AP56)))</formula>
    </cfRule>
    <cfRule type="containsText" dxfId="89" priority="111" operator="containsText" text="ALTO">
      <formula>NOT(ISERROR(SEARCH("ALTO",AP56)))</formula>
    </cfRule>
    <cfRule type="containsText" dxfId="88" priority="110" operator="containsText" text="MODERADO">
      <formula>NOT(ISERROR(SEARCH("MODERADO",AP56)))</formula>
    </cfRule>
  </conditionalFormatting>
  <conditionalFormatting sqref="AP59">
    <cfRule type="containsText" dxfId="87" priority="82" operator="containsText" text="BAJO">
      <formula>NOT(ISERROR(SEARCH("BAJO",AP59)))</formula>
    </cfRule>
    <cfRule type="containsText" dxfId="86" priority="84" operator="containsText" text="ALTO">
      <formula>NOT(ISERROR(SEARCH("ALTO",AP59)))</formula>
    </cfRule>
    <cfRule type="containsText" dxfId="85" priority="83" operator="containsText" text="MODERADO">
      <formula>NOT(ISERROR(SEARCH("MODERADO",AP59)))</formula>
    </cfRule>
    <cfRule type="containsText" dxfId="84" priority="85" operator="containsText" text="EXTREMO">
      <formula>NOT(ISERROR(SEARCH("EXTREMO",AP59)))</formula>
    </cfRule>
  </conditionalFormatting>
  <conditionalFormatting sqref="AP62">
    <cfRule type="containsText" dxfId="83" priority="58" operator="containsText" text="EXTREMO">
      <formula>NOT(ISERROR(SEARCH("EXTREMO",AP62)))</formula>
    </cfRule>
    <cfRule type="containsText" dxfId="82" priority="57" operator="containsText" text="ALTO">
      <formula>NOT(ISERROR(SEARCH("ALTO",AP62)))</formula>
    </cfRule>
    <cfRule type="containsText" dxfId="81" priority="56" operator="containsText" text="MODERADO">
      <formula>NOT(ISERROR(SEARCH("MODERADO",AP62)))</formula>
    </cfRule>
    <cfRule type="containsText" dxfId="80" priority="55" operator="containsText" text="BAJO">
      <formula>NOT(ISERROR(SEARCH("BAJO",AP62)))</formula>
    </cfRule>
  </conditionalFormatting>
  <conditionalFormatting sqref="AP65">
    <cfRule type="containsText" dxfId="79" priority="30" operator="containsText" text="ALTO">
      <formula>NOT(ISERROR(SEARCH("ALTO",AP65)))</formula>
    </cfRule>
    <cfRule type="containsText" dxfId="78" priority="31" operator="containsText" text="EXTREMO">
      <formula>NOT(ISERROR(SEARCH("EXTREMO",AP65)))</formula>
    </cfRule>
    <cfRule type="containsText" dxfId="77" priority="29" operator="containsText" text="MODERADO">
      <formula>NOT(ISERROR(SEARCH("MODERADO",AP65)))</formula>
    </cfRule>
    <cfRule type="containsText" dxfId="76" priority="28" operator="containsText" text="BAJO">
      <formula>NOT(ISERROR(SEARCH("BAJO",AP65)))</formula>
    </cfRule>
  </conditionalFormatting>
  <conditionalFormatting sqref="AP68">
    <cfRule type="containsText" dxfId="75" priority="2" operator="containsText" text="MODERADO">
      <formula>NOT(ISERROR(SEARCH("MODERADO",AP68)))</formula>
    </cfRule>
    <cfRule type="containsText" dxfId="74" priority="3" operator="containsText" text="ALTO">
      <formula>NOT(ISERROR(SEARCH("ALTO",AP68)))</formula>
    </cfRule>
    <cfRule type="containsText" dxfId="73" priority="1" operator="containsText" text="BAJO">
      <formula>NOT(ISERROR(SEARCH("BAJO",AP68)))</formula>
    </cfRule>
    <cfRule type="containsText" dxfId="72" priority="4" operator="containsText" text="EXTREMO">
      <formula>NOT(ISERROR(SEARCH("EXTREMO",AP68)))</formula>
    </cfRule>
  </conditionalFormatting>
  <conditionalFormatting sqref="AQ17">
    <cfRule type="containsText" dxfId="71" priority="475" operator="containsText" text="RIESGO MODERADO">
      <formula>NOT(ISERROR(SEARCH("RIESGO MODERADO",AQ17)))</formula>
    </cfRule>
    <cfRule type="containsText" dxfId="70" priority="474" operator="containsText" text="RIESGO BAJO">
      <formula>NOT(ISERROR(SEARCH("RIESGO BAJO",AQ17)))</formula>
    </cfRule>
    <cfRule type="containsText" dxfId="69" priority="477" operator="containsText" text="RIESGO EXTREMO">
      <formula>NOT(ISERROR(SEARCH("RIESGO EXTREMO",AQ17)))</formula>
    </cfRule>
    <cfRule type="containsText" dxfId="68" priority="476" operator="containsText" text="RIESGO ALTO">
      <formula>NOT(ISERROR(SEARCH("RIESGO ALTO",AQ17)))</formula>
    </cfRule>
  </conditionalFormatting>
  <conditionalFormatting sqref="AQ20">
    <cfRule type="containsText" dxfId="67" priority="442" operator="containsText" text="RIESGO BAJO">
      <formula>NOT(ISERROR(SEARCH("RIESGO BAJO",AQ20)))</formula>
    </cfRule>
    <cfRule type="containsText" dxfId="66" priority="445" operator="containsText" text="RIESGO EXTREMO">
      <formula>NOT(ISERROR(SEARCH("RIESGO EXTREMO",AQ20)))</formula>
    </cfRule>
    <cfRule type="containsText" dxfId="65" priority="443" operator="containsText" text="RIESGO MODERADO">
      <formula>NOT(ISERROR(SEARCH("RIESGO MODERADO",AQ20)))</formula>
    </cfRule>
    <cfRule type="containsText" dxfId="64" priority="444" operator="containsText" text="RIESGO ALTO">
      <formula>NOT(ISERROR(SEARCH("RIESGO ALTO",AQ20)))</formula>
    </cfRule>
  </conditionalFormatting>
  <conditionalFormatting sqref="AQ23">
    <cfRule type="containsText" dxfId="63" priority="410" operator="containsText" text="RIESGO BAJO">
      <formula>NOT(ISERROR(SEARCH("RIESGO BAJO",AQ23)))</formula>
    </cfRule>
    <cfRule type="containsText" dxfId="62" priority="412" operator="containsText" text="RIESGO ALTO">
      <formula>NOT(ISERROR(SEARCH("RIESGO ALTO",AQ23)))</formula>
    </cfRule>
    <cfRule type="containsText" dxfId="61" priority="411" operator="containsText" text="RIESGO MODERADO">
      <formula>NOT(ISERROR(SEARCH("RIESGO MODERADO",AQ23)))</formula>
    </cfRule>
    <cfRule type="containsText" dxfId="60" priority="413" operator="containsText" text="RIESGO EXTREMO">
      <formula>NOT(ISERROR(SEARCH("RIESGO EXTREMO",AQ23)))</formula>
    </cfRule>
  </conditionalFormatting>
  <conditionalFormatting sqref="AQ26">
    <cfRule type="containsText" dxfId="59" priority="385" operator="containsText" text="RIESGO ALTO">
      <formula>NOT(ISERROR(SEARCH("RIESGO ALTO",AQ26)))</formula>
    </cfRule>
    <cfRule type="containsText" dxfId="58" priority="386" operator="containsText" text="RIESGO EXTREMO">
      <formula>NOT(ISERROR(SEARCH("RIESGO EXTREMO",AQ26)))</formula>
    </cfRule>
    <cfRule type="containsText" dxfId="57" priority="384" operator="containsText" text="RIESGO MODERADO">
      <formula>NOT(ISERROR(SEARCH("RIESGO MODERADO",AQ26)))</formula>
    </cfRule>
    <cfRule type="containsText" dxfId="56" priority="383" operator="containsText" text="RIESGO BAJO">
      <formula>NOT(ISERROR(SEARCH("RIESGO BAJO",AQ26)))</formula>
    </cfRule>
  </conditionalFormatting>
  <conditionalFormatting sqref="AQ29">
    <cfRule type="containsText" dxfId="55" priority="358" operator="containsText" text="RIESGO ALTO">
      <formula>NOT(ISERROR(SEARCH("RIESGO ALTO",AQ29)))</formula>
    </cfRule>
    <cfRule type="containsText" dxfId="54" priority="359" operator="containsText" text="RIESGO EXTREMO">
      <formula>NOT(ISERROR(SEARCH("RIESGO EXTREMO",AQ29)))</formula>
    </cfRule>
    <cfRule type="containsText" dxfId="53" priority="356" operator="containsText" text="RIESGO BAJO">
      <formula>NOT(ISERROR(SEARCH("RIESGO BAJO",AQ29)))</formula>
    </cfRule>
    <cfRule type="containsText" dxfId="52" priority="357" operator="containsText" text="RIESGO MODERADO">
      <formula>NOT(ISERROR(SEARCH("RIESGO MODERADO",AQ29)))</formula>
    </cfRule>
  </conditionalFormatting>
  <conditionalFormatting sqref="AQ32">
    <cfRule type="containsText" dxfId="51" priority="332" operator="containsText" text="RIESGO EXTREMO">
      <formula>NOT(ISERROR(SEARCH("RIESGO EXTREMO",AQ32)))</formula>
    </cfRule>
    <cfRule type="containsText" dxfId="50" priority="331" operator="containsText" text="RIESGO ALTO">
      <formula>NOT(ISERROR(SEARCH("RIESGO ALTO",AQ32)))</formula>
    </cfRule>
    <cfRule type="containsText" dxfId="49" priority="330" operator="containsText" text="RIESGO MODERADO">
      <formula>NOT(ISERROR(SEARCH("RIESGO MODERADO",AQ32)))</formula>
    </cfRule>
    <cfRule type="containsText" dxfId="48" priority="329" operator="containsText" text="RIESGO BAJO">
      <formula>NOT(ISERROR(SEARCH("RIESGO BAJO",AQ32)))</formula>
    </cfRule>
  </conditionalFormatting>
  <conditionalFormatting sqref="AQ35">
    <cfRule type="containsText" dxfId="47" priority="304" operator="containsText" text="RIESGO ALTO">
      <formula>NOT(ISERROR(SEARCH("RIESGO ALTO",AQ35)))</formula>
    </cfRule>
    <cfRule type="containsText" dxfId="46" priority="305" operator="containsText" text="RIESGO EXTREMO">
      <formula>NOT(ISERROR(SEARCH("RIESGO EXTREMO",AQ35)))</formula>
    </cfRule>
    <cfRule type="containsText" dxfId="45" priority="303" operator="containsText" text="RIESGO MODERADO">
      <formula>NOT(ISERROR(SEARCH("RIESGO MODERADO",AQ35)))</formula>
    </cfRule>
    <cfRule type="containsText" dxfId="44" priority="302" operator="containsText" text="RIESGO BAJO">
      <formula>NOT(ISERROR(SEARCH("RIESGO BAJO",AQ35)))</formula>
    </cfRule>
  </conditionalFormatting>
  <conditionalFormatting sqref="AQ38">
    <cfRule type="containsText" dxfId="43" priority="278" operator="containsText" text="RIESGO EXTREMO">
      <formula>NOT(ISERROR(SEARCH("RIESGO EXTREMO",AQ38)))</formula>
    </cfRule>
    <cfRule type="containsText" dxfId="42" priority="276" operator="containsText" text="RIESGO MODERADO">
      <formula>NOT(ISERROR(SEARCH("RIESGO MODERADO",AQ38)))</formula>
    </cfRule>
    <cfRule type="containsText" dxfId="41" priority="275" operator="containsText" text="RIESGO BAJO">
      <formula>NOT(ISERROR(SEARCH("RIESGO BAJO",AQ38)))</formula>
    </cfRule>
    <cfRule type="containsText" dxfId="40" priority="277" operator="containsText" text="RIESGO ALTO">
      <formula>NOT(ISERROR(SEARCH("RIESGO ALTO",AQ38)))</formula>
    </cfRule>
  </conditionalFormatting>
  <conditionalFormatting sqref="AQ41">
    <cfRule type="containsText" dxfId="39" priority="250" operator="containsText" text="RIESGO ALTO">
      <formula>NOT(ISERROR(SEARCH("RIESGO ALTO",AQ41)))</formula>
    </cfRule>
    <cfRule type="containsText" dxfId="38" priority="251" operator="containsText" text="RIESGO EXTREMO">
      <formula>NOT(ISERROR(SEARCH("RIESGO EXTREMO",AQ41)))</formula>
    </cfRule>
    <cfRule type="containsText" dxfId="37" priority="249" operator="containsText" text="RIESGO MODERADO">
      <formula>NOT(ISERROR(SEARCH("RIESGO MODERADO",AQ41)))</formula>
    </cfRule>
    <cfRule type="containsText" dxfId="36" priority="248" operator="containsText" text="RIESGO BAJO">
      <formula>NOT(ISERROR(SEARCH("RIESGO BAJO",AQ41)))</formula>
    </cfRule>
  </conditionalFormatting>
  <conditionalFormatting sqref="AQ44">
    <cfRule type="containsText" dxfId="35" priority="195" operator="containsText" text="RIESGO MODERADO">
      <formula>NOT(ISERROR(SEARCH("RIESGO MODERADO",AQ44)))</formula>
    </cfRule>
    <cfRule type="containsText" dxfId="34" priority="194" operator="containsText" text="RIESGO BAJO">
      <formula>NOT(ISERROR(SEARCH("RIESGO BAJO",AQ44)))</formula>
    </cfRule>
    <cfRule type="containsText" dxfId="33" priority="197" operator="containsText" text="RIESGO EXTREMO">
      <formula>NOT(ISERROR(SEARCH("RIESGO EXTREMO",AQ44)))</formula>
    </cfRule>
    <cfRule type="containsText" dxfId="32" priority="196" operator="containsText" text="RIESGO ALTO">
      <formula>NOT(ISERROR(SEARCH("RIESGO ALTO",AQ44)))</formula>
    </cfRule>
  </conditionalFormatting>
  <conditionalFormatting sqref="AQ47">
    <cfRule type="containsText" dxfId="31" priority="223" operator="containsText" text="RIESGO ALTO">
      <formula>NOT(ISERROR(SEARCH("RIESGO ALTO",AQ47)))</formula>
    </cfRule>
    <cfRule type="containsText" dxfId="30" priority="221" operator="containsText" text="RIESGO BAJO">
      <formula>NOT(ISERROR(SEARCH("RIESGO BAJO",AQ47)))</formula>
    </cfRule>
    <cfRule type="containsText" dxfId="29" priority="222" operator="containsText" text="RIESGO MODERADO">
      <formula>NOT(ISERROR(SEARCH("RIESGO MODERADO",AQ47)))</formula>
    </cfRule>
    <cfRule type="containsText" dxfId="28" priority="224" operator="containsText" text="RIESGO EXTREMO">
      <formula>NOT(ISERROR(SEARCH("RIESGO EXTREMO",AQ47)))</formula>
    </cfRule>
  </conditionalFormatting>
  <conditionalFormatting sqref="AQ50">
    <cfRule type="containsText" dxfId="27" priority="170" operator="containsText" text="RIESGO EXTREMO">
      <formula>NOT(ISERROR(SEARCH("RIESGO EXTREMO",AQ50)))</formula>
    </cfRule>
    <cfRule type="containsText" dxfId="26" priority="168" operator="containsText" text="RIESGO MODERADO">
      <formula>NOT(ISERROR(SEARCH("RIESGO MODERADO",AQ50)))</formula>
    </cfRule>
    <cfRule type="containsText" dxfId="25" priority="169" operator="containsText" text="RIESGO ALTO">
      <formula>NOT(ISERROR(SEARCH("RIESGO ALTO",AQ50)))</formula>
    </cfRule>
    <cfRule type="containsText" dxfId="24" priority="167" operator="containsText" text="RIESGO BAJO">
      <formula>NOT(ISERROR(SEARCH("RIESGO BAJO",AQ50)))</formula>
    </cfRule>
  </conditionalFormatting>
  <conditionalFormatting sqref="AQ53">
    <cfRule type="containsText" dxfId="23" priority="143" operator="containsText" text="RIESGO EXTREMO">
      <formula>NOT(ISERROR(SEARCH("RIESGO EXTREMO",AQ53)))</formula>
    </cfRule>
    <cfRule type="containsText" dxfId="22" priority="141" operator="containsText" text="RIESGO MODERADO">
      <formula>NOT(ISERROR(SEARCH("RIESGO MODERADO",AQ53)))</formula>
    </cfRule>
    <cfRule type="containsText" dxfId="21" priority="140" operator="containsText" text="RIESGO BAJO">
      <formula>NOT(ISERROR(SEARCH("RIESGO BAJO",AQ53)))</formula>
    </cfRule>
    <cfRule type="containsText" dxfId="20" priority="142" operator="containsText" text="RIESGO ALTO">
      <formula>NOT(ISERROR(SEARCH("RIESGO ALTO",AQ53)))</formula>
    </cfRule>
  </conditionalFormatting>
  <conditionalFormatting sqref="AQ56">
    <cfRule type="containsText" dxfId="19" priority="116" operator="containsText" text="RIESGO EXTREMO">
      <formula>NOT(ISERROR(SEARCH("RIESGO EXTREMO",AQ56)))</formula>
    </cfRule>
    <cfRule type="containsText" dxfId="18" priority="113" operator="containsText" text="RIESGO BAJO">
      <formula>NOT(ISERROR(SEARCH("RIESGO BAJO",AQ56)))</formula>
    </cfRule>
    <cfRule type="containsText" dxfId="17" priority="114" operator="containsText" text="RIESGO MODERADO">
      <formula>NOT(ISERROR(SEARCH("RIESGO MODERADO",AQ56)))</formula>
    </cfRule>
    <cfRule type="containsText" dxfId="16" priority="115" operator="containsText" text="RIESGO ALTO">
      <formula>NOT(ISERROR(SEARCH("RIESGO ALTO",AQ56)))</formula>
    </cfRule>
  </conditionalFormatting>
  <conditionalFormatting sqref="AQ59">
    <cfRule type="containsText" dxfId="15" priority="88" operator="containsText" text="RIESGO ALTO">
      <formula>NOT(ISERROR(SEARCH("RIESGO ALTO",AQ59)))</formula>
    </cfRule>
    <cfRule type="containsText" dxfId="14" priority="89" operator="containsText" text="RIESGO EXTREMO">
      <formula>NOT(ISERROR(SEARCH("RIESGO EXTREMO",AQ59)))</formula>
    </cfRule>
    <cfRule type="containsText" dxfId="13" priority="86" operator="containsText" text="RIESGO BAJO">
      <formula>NOT(ISERROR(SEARCH("RIESGO BAJO",AQ59)))</formula>
    </cfRule>
    <cfRule type="containsText" dxfId="12" priority="87" operator="containsText" text="RIESGO MODERADO">
      <formula>NOT(ISERROR(SEARCH("RIESGO MODERADO",AQ59)))</formula>
    </cfRule>
  </conditionalFormatting>
  <conditionalFormatting sqref="AQ62">
    <cfRule type="containsText" dxfId="11" priority="62" operator="containsText" text="RIESGO EXTREMO">
      <formula>NOT(ISERROR(SEARCH("RIESGO EXTREMO",AQ62)))</formula>
    </cfRule>
    <cfRule type="containsText" dxfId="10" priority="60" operator="containsText" text="RIESGO MODERADO">
      <formula>NOT(ISERROR(SEARCH("RIESGO MODERADO",AQ62)))</formula>
    </cfRule>
    <cfRule type="containsText" dxfId="9" priority="61" operator="containsText" text="RIESGO ALTO">
      <formula>NOT(ISERROR(SEARCH("RIESGO ALTO",AQ62)))</formula>
    </cfRule>
    <cfRule type="containsText" dxfId="8" priority="59" operator="containsText" text="RIESGO BAJO">
      <formula>NOT(ISERROR(SEARCH("RIESGO BAJO",AQ62)))</formula>
    </cfRule>
  </conditionalFormatting>
  <conditionalFormatting sqref="AQ65">
    <cfRule type="containsText" dxfId="7" priority="35" operator="containsText" text="RIESGO EXTREMO">
      <formula>NOT(ISERROR(SEARCH("RIESGO EXTREMO",AQ65)))</formula>
    </cfRule>
    <cfRule type="containsText" dxfId="6" priority="34" operator="containsText" text="RIESGO ALTO">
      <formula>NOT(ISERROR(SEARCH("RIESGO ALTO",AQ65)))</formula>
    </cfRule>
    <cfRule type="containsText" dxfId="5" priority="32" operator="containsText" text="RIESGO BAJO">
      <formula>NOT(ISERROR(SEARCH("RIESGO BAJO",AQ65)))</formula>
    </cfRule>
    <cfRule type="containsText" dxfId="4" priority="33" operator="containsText" text="RIESGO MODERADO">
      <formula>NOT(ISERROR(SEARCH("RIESGO MODERADO",AQ65)))</formula>
    </cfRule>
  </conditionalFormatting>
  <conditionalFormatting sqref="AQ68">
    <cfRule type="containsText" dxfId="3" priority="8" operator="containsText" text="RIESGO EXTREMO">
      <formula>NOT(ISERROR(SEARCH("RIESGO EXTREMO",AQ68)))</formula>
    </cfRule>
    <cfRule type="containsText" dxfId="2" priority="7" operator="containsText" text="RIESGO ALTO">
      <formula>NOT(ISERROR(SEARCH("RIESGO ALTO",AQ68)))</formula>
    </cfRule>
    <cfRule type="containsText" dxfId="1" priority="6" operator="containsText" text="RIESGO MODERADO">
      <formula>NOT(ISERROR(SEARCH("RIESGO MODERADO",AQ68)))</formula>
    </cfRule>
    <cfRule type="containsText" dxfId="0" priority="5" operator="containsText" text="RIESGO BAJO">
      <formula>NOT(ISERROR(SEARCH("RIESGO BAJO",AQ68)))</formula>
    </cfRule>
  </conditionalFormatting>
  <dataValidations disablePrompts="1" count="1">
    <dataValidation type="list" allowBlank="1" showInputMessage="1" showErrorMessage="1" sqref="G17:G70" xr:uid="{6E133627-B910-4E82-A888-C43FA009418F}">
      <formula1>INDIRECT(F17)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InputMessage="1" showErrorMessage="1" xr:uid="{C084736C-0202-4EB2-9747-1DD5FB594980}">
          <x14:formula1>
            <xm:f>Datos!$G$9:$G$13</xm:f>
          </x14:formula1>
          <xm:sqref>F17 F20 F23 F26 F29 F32 F35 F38 F41 F44 F47 F50 F53 F56 F59 F62 F65 F68</xm:sqref>
        </x14:dataValidation>
        <x14:dataValidation type="list" allowBlank="1" showInputMessage="1" showErrorMessage="1" xr:uid="{29A29DB3-C206-44FF-8F45-29654ECFD09D}">
          <x14:formula1>
            <xm:f>Datos!$F$9:$F$15</xm:f>
          </x14:formula1>
          <xm:sqref>N17 N20 N23 N26 N29 N32 N35 N38 N41 N44 N47 N50 N53 N56 N59 N62 N65 N68</xm:sqref>
        </x14:dataValidation>
        <x14:dataValidation type="list" allowBlank="1" showInputMessage="1" showErrorMessage="1" xr:uid="{F7C3B8CF-871A-4F4F-B9CE-839D6E6EDB6A}">
          <x14:formula1>
            <xm:f>Datos!$L$25:$L$29</xm:f>
          </x14:formula1>
          <xm:sqref>O17:O70</xm:sqref>
        </x14:dataValidation>
        <x14:dataValidation type="list" allowBlank="1" showInputMessage="1" showErrorMessage="1" xr:uid="{61F0364C-0414-48C8-B84A-2308C23DE26D}">
          <x14:formula1>
            <xm:f>Datos!$G$25:$G$29</xm:f>
          </x14:formula1>
          <xm:sqref>Q17 Q20 Q23 Q41 Q47 Q65 Q68 Q26 Q29 Q32 Q35 Q38 Q44 Q50 Q53 Q56 Q59 Q62</xm:sqref>
        </x14:dataValidation>
        <x14:dataValidation type="list" allowBlank="1" showInputMessage="1" showErrorMessage="1" xr:uid="{A9E360CE-6FA1-4D09-BFF5-8F745AAF9920}">
          <x14:formula1>
            <xm:f>Datos!$C$63:$C$65</xm:f>
          </x14:formula1>
          <xm:sqref>AC59 AC38:AC39 AC41 AC44 AC47 AC50 AC53 AC56 AC62 AC65 AC68 AC17:AC33 AC35:AC36</xm:sqref>
        </x14:dataValidation>
        <x14:dataValidation type="list" allowBlank="1" showInputMessage="1" showErrorMessage="1" xr:uid="{3A54C58D-16AB-4D90-88EF-DDA96B4CC15F}">
          <x14:formula1>
            <xm:f>Datos!$E$63:$E$64</xm:f>
          </x14:formula1>
          <xm:sqref>AE65 AE53 AE62 AE68 AE56 AE17:AE33 AE35:AE36 AE38:AE39 AE41 AE44 AE47 AE50 AE59</xm:sqref>
        </x14:dataValidation>
        <x14:dataValidation type="list" allowBlank="1" showInputMessage="1" showErrorMessage="1" xr:uid="{1664303C-7FDA-4750-A33D-27F35C478618}">
          <x14:formula1>
            <xm:f>Datos!$D$63:$D$64</xm:f>
          </x14:formula1>
          <xm:sqref>AD65 AD53 AD62 AD68 AD56 AD17:AD33 AD35:AD36 AD38:AD39 AD41 AD44 AD47 AD50 AD59</xm:sqref>
        </x14:dataValidation>
        <x14:dataValidation type="list" allowBlank="1" showInputMessage="1" showErrorMessage="1" xr:uid="{90550E9D-3D27-4332-9F76-B3C6893E0E92}">
          <x14:formula1>
            <xm:f>Datos!$F$63:$F$71</xm:f>
          </x14:formula1>
          <xm:sqref>AF65 AF53 AF62 AF68 AF56 AF17:AF33 AF35:AF36 AF38:AF39 AF41 AF44 AF47 AF50 AF59</xm:sqref>
        </x14:dataValidation>
        <x14:dataValidation type="list" allowBlank="1" showInputMessage="1" showErrorMessage="1" xr:uid="{F8BF9EB5-ED51-4C43-A125-35ADBBA14E50}">
          <x14:formula1>
            <xm:f>Datos!$G$63:$G$65</xm:f>
          </x14:formula1>
          <xm:sqref>AG65 AG53 AG62 AG68 AG56 AG17:AG33 AG35:AG36 AG38:AG39 AG41 AG44 AG47 AG50 AG59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3BEAF-15DE-423B-A862-3F8585E4EDDC}">
  <sheetPr>
    <tabColor theme="0" tint="-0.249977111117893"/>
  </sheetPr>
  <dimension ref="A1:F47"/>
  <sheetViews>
    <sheetView showGridLines="0" topLeftCell="A29" zoomScaleNormal="100" workbookViewId="0">
      <selection activeCell="A43" sqref="A43"/>
    </sheetView>
  </sheetViews>
  <sheetFormatPr baseColWidth="10" defaultColWidth="11.42578125" defaultRowHeight="15" x14ac:dyDescent="0.25"/>
  <cols>
    <col min="1" max="1" width="15.42578125" customWidth="1"/>
    <col min="2" max="2" width="13.42578125" customWidth="1"/>
    <col min="3" max="5" width="39.140625" customWidth="1"/>
  </cols>
  <sheetData>
    <row r="1" spans="1:5" ht="21" x14ac:dyDescent="0.35">
      <c r="A1" s="362" t="s">
        <v>38</v>
      </c>
      <c r="B1" s="362"/>
      <c r="C1" s="362"/>
      <c r="D1" s="362"/>
      <c r="E1" s="362"/>
    </row>
    <row r="2" spans="1:5" ht="15.75" thickBot="1" x14ac:dyDescent="0.3"/>
    <row r="3" spans="1:5" ht="15.75" thickBot="1" x14ac:dyDescent="0.3">
      <c r="B3" s="359" t="s">
        <v>284</v>
      </c>
      <c r="C3" s="360"/>
      <c r="D3" s="361"/>
    </row>
    <row r="4" spans="1:5" ht="15.75" thickBot="1" x14ac:dyDescent="0.3"/>
    <row r="5" spans="1:5" ht="15.75" thickBot="1" x14ac:dyDescent="0.3">
      <c r="B5" s="68"/>
      <c r="C5" s="65" t="s">
        <v>285</v>
      </c>
      <c r="D5" s="65" t="s">
        <v>286</v>
      </c>
    </row>
    <row r="6" spans="1:5" ht="26.25" thickBot="1" x14ac:dyDescent="0.3">
      <c r="B6" s="60" t="s">
        <v>287</v>
      </c>
      <c r="C6" s="66" t="s">
        <v>288</v>
      </c>
      <c r="D6" s="67">
        <v>0.2</v>
      </c>
    </row>
    <row r="7" spans="1:5" ht="26.25" thickBot="1" x14ac:dyDescent="0.3">
      <c r="B7" s="61" t="s">
        <v>289</v>
      </c>
      <c r="C7" s="66" t="s">
        <v>290</v>
      </c>
      <c r="D7" s="67">
        <v>0.4</v>
      </c>
    </row>
    <row r="8" spans="1:5" ht="26.25" thickBot="1" x14ac:dyDescent="0.3">
      <c r="B8" s="62" t="s">
        <v>291</v>
      </c>
      <c r="C8" s="66" t="s">
        <v>292</v>
      </c>
      <c r="D8" s="67">
        <v>0.6</v>
      </c>
    </row>
    <row r="9" spans="1:5" ht="39" thickBot="1" x14ac:dyDescent="0.3">
      <c r="B9" s="63" t="s">
        <v>293</v>
      </c>
      <c r="C9" s="66" t="s">
        <v>294</v>
      </c>
      <c r="D9" s="67">
        <v>0.8</v>
      </c>
    </row>
    <row r="10" spans="1:5" ht="26.25" thickBot="1" x14ac:dyDescent="0.3">
      <c r="B10" s="64" t="s">
        <v>295</v>
      </c>
      <c r="C10" s="66" t="s">
        <v>296</v>
      </c>
      <c r="D10" s="67">
        <v>1</v>
      </c>
    </row>
    <row r="12" spans="1:5" ht="15.75" thickBot="1" x14ac:dyDescent="0.3"/>
    <row r="13" spans="1:5" ht="15.75" thickBot="1" x14ac:dyDescent="0.3">
      <c r="B13" s="359" t="s">
        <v>297</v>
      </c>
      <c r="C13" s="360"/>
      <c r="D13" s="361"/>
    </row>
    <row r="14" spans="1:5" ht="15.75" thickBot="1" x14ac:dyDescent="0.3"/>
    <row r="15" spans="1:5" ht="15.75" thickBot="1" x14ac:dyDescent="0.3">
      <c r="B15" s="69"/>
      <c r="C15" s="70" t="s">
        <v>285</v>
      </c>
      <c r="D15" s="70" t="s">
        <v>286</v>
      </c>
    </row>
    <row r="16" spans="1:5" ht="39" thickBot="1" x14ac:dyDescent="0.3">
      <c r="B16" s="71" t="s">
        <v>298</v>
      </c>
      <c r="C16" s="72" t="s">
        <v>72</v>
      </c>
      <c r="D16" s="72" t="s">
        <v>299</v>
      </c>
    </row>
    <row r="17" spans="1:5" ht="15.75" thickBot="1" x14ac:dyDescent="0.3">
      <c r="B17" s="61" t="s">
        <v>300</v>
      </c>
      <c r="C17" s="72" t="s">
        <v>113</v>
      </c>
      <c r="D17" s="72" t="s">
        <v>301</v>
      </c>
    </row>
    <row r="18" spans="1:5" ht="15.75" thickBot="1" x14ac:dyDescent="0.3">
      <c r="B18" s="62" t="s">
        <v>302</v>
      </c>
      <c r="C18" s="72" t="s">
        <v>98</v>
      </c>
      <c r="D18" s="72" t="s">
        <v>303</v>
      </c>
    </row>
    <row r="19" spans="1:5" ht="26.25" thickBot="1" x14ac:dyDescent="0.3">
      <c r="B19" s="63" t="s">
        <v>304</v>
      </c>
      <c r="C19" s="72" t="s">
        <v>305</v>
      </c>
      <c r="D19" s="72" t="s">
        <v>306</v>
      </c>
    </row>
    <row r="20" spans="1:5" ht="26.25" thickBot="1" x14ac:dyDescent="0.3">
      <c r="B20" s="64" t="s">
        <v>307</v>
      </c>
      <c r="C20" s="72" t="s">
        <v>308</v>
      </c>
      <c r="D20" s="72" t="s">
        <v>309</v>
      </c>
    </row>
    <row r="23" spans="1:5" ht="21" x14ac:dyDescent="0.35">
      <c r="A23" s="362" t="s">
        <v>36</v>
      </c>
      <c r="B23" s="362"/>
      <c r="C23" s="362"/>
      <c r="D23" s="362"/>
      <c r="E23" s="362"/>
    </row>
    <row r="25" spans="1:5" x14ac:dyDescent="0.25">
      <c r="A25" s="358" t="s">
        <v>310</v>
      </c>
      <c r="B25" s="358"/>
      <c r="C25" s="52" t="s">
        <v>311</v>
      </c>
      <c r="D25" s="52" t="s">
        <v>312</v>
      </c>
      <c r="E25" s="52" t="s">
        <v>313</v>
      </c>
    </row>
    <row r="26" spans="1:5" ht="54.95" customHeight="1" x14ac:dyDescent="0.25">
      <c r="A26" s="42" t="s">
        <v>314</v>
      </c>
      <c r="B26" s="43">
        <v>0.2</v>
      </c>
      <c r="C26" s="53" t="s">
        <v>315</v>
      </c>
      <c r="D26" s="53" t="s">
        <v>316</v>
      </c>
      <c r="E26" s="53" t="s">
        <v>317</v>
      </c>
    </row>
    <row r="27" spans="1:5" ht="54.95" customHeight="1" x14ac:dyDescent="0.25">
      <c r="A27" s="44" t="s">
        <v>318</v>
      </c>
      <c r="B27" s="45">
        <v>0.4</v>
      </c>
      <c r="C27" s="53" t="s">
        <v>319</v>
      </c>
      <c r="D27" s="53" t="s">
        <v>320</v>
      </c>
      <c r="E27" s="53" t="s">
        <v>321</v>
      </c>
    </row>
    <row r="28" spans="1:5" ht="54.95" customHeight="1" x14ac:dyDescent="0.25">
      <c r="A28" s="46" t="s">
        <v>322</v>
      </c>
      <c r="B28" s="47">
        <v>0.6</v>
      </c>
      <c r="C28" s="53" t="s">
        <v>323</v>
      </c>
      <c r="D28" s="53" t="s">
        <v>324</v>
      </c>
      <c r="E28" s="53" t="s">
        <v>325</v>
      </c>
    </row>
    <row r="29" spans="1:5" ht="54.95" customHeight="1" x14ac:dyDescent="0.25">
      <c r="A29" s="48" t="s">
        <v>326</v>
      </c>
      <c r="B29" s="49">
        <v>0.8</v>
      </c>
      <c r="C29" s="53" t="s">
        <v>327</v>
      </c>
      <c r="D29" s="53" t="s">
        <v>328</v>
      </c>
      <c r="E29" s="53" t="s">
        <v>329</v>
      </c>
    </row>
    <row r="30" spans="1:5" ht="54.95" customHeight="1" x14ac:dyDescent="0.25">
      <c r="A30" s="50" t="s">
        <v>330</v>
      </c>
      <c r="B30" s="51">
        <v>1</v>
      </c>
      <c r="C30" s="53" t="s">
        <v>331</v>
      </c>
      <c r="D30" s="53" t="s">
        <v>332</v>
      </c>
      <c r="E30" s="53" t="s">
        <v>333</v>
      </c>
    </row>
    <row r="31" spans="1:5" ht="46.5" customHeight="1" thickBot="1" x14ac:dyDescent="0.3"/>
    <row r="32" spans="1:5" ht="15.75" thickBot="1" x14ac:dyDescent="0.3">
      <c r="B32" s="359" t="s">
        <v>297</v>
      </c>
      <c r="C32" s="360"/>
      <c r="D32" s="361"/>
    </row>
    <row r="33" spans="1:6" ht="15.75" thickBot="1" x14ac:dyDescent="0.3"/>
    <row r="34" spans="1:6" ht="15.75" thickBot="1" x14ac:dyDescent="0.3">
      <c r="B34" s="65" t="s">
        <v>334</v>
      </c>
      <c r="C34" s="70" t="s">
        <v>335</v>
      </c>
      <c r="D34" s="70" t="s">
        <v>336</v>
      </c>
    </row>
    <row r="35" spans="1:6" ht="26.25" thickBot="1" x14ac:dyDescent="0.3">
      <c r="B35" s="62" t="s">
        <v>322</v>
      </c>
      <c r="C35" s="72" t="s">
        <v>337</v>
      </c>
      <c r="D35" s="72" t="s">
        <v>338</v>
      </c>
    </row>
    <row r="36" spans="1:6" ht="26.25" thickBot="1" x14ac:dyDescent="0.3">
      <c r="B36" s="63" t="s">
        <v>326</v>
      </c>
      <c r="C36" s="72" t="s">
        <v>339</v>
      </c>
      <c r="D36" s="72" t="s">
        <v>340</v>
      </c>
    </row>
    <row r="37" spans="1:6" ht="26.25" thickBot="1" x14ac:dyDescent="0.3">
      <c r="B37" s="64" t="s">
        <v>330</v>
      </c>
      <c r="C37" s="72" t="s">
        <v>341</v>
      </c>
      <c r="D37" s="72" t="s">
        <v>342</v>
      </c>
    </row>
    <row r="40" spans="1:6" ht="21" x14ac:dyDescent="0.35">
      <c r="A40" s="362" t="s">
        <v>343</v>
      </c>
      <c r="B40" s="362"/>
      <c r="C40" s="362"/>
      <c r="D40" s="362"/>
      <c r="E40" s="362"/>
    </row>
    <row r="41" spans="1:6" ht="21.75" thickBot="1" x14ac:dyDescent="0.4">
      <c r="A41" s="96"/>
      <c r="B41" s="96"/>
      <c r="C41" s="96"/>
      <c r="D41" s="96"/>
      <c r="E41" s="96"/>
    </row>
    <row r="42" spans="1:6" ht="24" customHeight="1" x14ac:dyDescent="0.25">
      <c r="B42" s="352" t="s">
        <v>344</v>
      </c>
      <c r="C42" s="354" t="s">
        <v>345</v>
      </c>
      <c r="D42" s="356" t="s">
        <v>346</v>
      </c>
      <c r="E42" s="93"/>
      <c r="F42" s="95"/>
    </row>
    <row r="43" spans="1:6" ht="15.75" thickBot="1" x14ac:dyDescent="0.3">
      <c r="B43" s="353"/>
      <c r="C43" s="355"/>
      <c r="D43" s="357"/>
      <c r="E43" s="94"/>
      <c r="F43" s="95"/>
    </row>
    <row r="44" spans="1:6" ht="77.25" thickBot="1" x14ac:dyDescent="0.3">
      <c r="B44" s="101" t="s">
        <v>8</v>
      </c>
      <c r="C44" s="99" t="s">
        <v>9</v>
      </c>
      <c r="D44" s="97" t="s">
        <v>10</v>
      </c>
      <c r="E44" s="95"/>
      <c r="F44" s="95"/>
    </row>
    <row r="45" spans="1:6" ht="87.6" customHeight="1" thickBot="1" x14ac:dyDescent="0.3">
      <c r="B45" s="102" t="s">
        <v>347</v>
      </c>
      <c r="C45" s="99" t="s">
        <v>11</v>
      </c>
      <c r="D45" s="97" t="s">
        <v>12</v>
      </c>
      <c r="E45" s="95"/>
      <c r="F45" s="95"/>
    </row>
    <row r="46" spans="1:6" ht="64.5" thickBot="1" x14ac:dyDescent="0.3">
      <c r="B46" s="103" t="s">
        <v>348</v>
      </c>
      <c r="C46" s="99" t="s">
        <v>11</v>
      </c>
      <c r="D46" s="97" t="s">
        <v>13</v>
      </c>
      <c r="E46" s="95"/>
      <c r="F46" s="95"/>
    </row>
    <row r="47" spans="1:6" ht="39" thickBot="1" x14ac:dyDescent="0.3">
      <c r="B47" s="98" t="s">
        <v>349</v>
      </c>
      <c r="C47" s="100" t="s">
        <v>14</v>
      </c>
      <c r="D47" s="69" t="s">
        <v>15</v>
      </c>
      <c r="E47" s="95"/>
      <c r="F47" s="95"/>
    </row>
  </sheetData>
  <mergeCells count="10">
    <mergeCell ref="A1:E1"/>
    <mergeCell ref="A23:E23"/>
    <mergeCell ref="B3:D3"/>
    <mergeCell ref="B13:D13"/>
    <mergeCell ref="A40:E40"/>
    <mergeCell ref="B42:B43"/>
    <mergeCell ref="C42:C43"/>
    <mergeCell ref="D42:D43"/>
    <mergeCell ref="A25:B25"/>
    <mergeCell ref="B32:D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5A986-644B-49A2-8465-5C7D33805E87}">
  <sheetPr>
    <tabColor theme="0" tint="-0.249977111117893"/>
  </sheetPr>
  <dimension ref="A5:BW130"/>
  <sheetViews>
    <sheetView zoomScale="55" zoomScaleNormal="55" workbookViewId="0">
      <selection activeCell="E9" sqref="E9"/>
    </sheetView>
  </sheetViews>
  <sheetFormatPr baseColWidth="10" defaultColWidth="11.42578125" defaultRowHeight="15" x14ac:dyDescent="0.25"/>
  <cols>
    <col min="2" max="2" width="35.140625" bestFit="1" customWidth="1"/>
    <col min="3" max="3" width="40.42578125" customWidth="1"/>
    <col min="4" max="4" width="29.85546875" bestFit="1" customWidth="1"/>
    <col min="5" max="5" width="25.42578125" bestFit="1" customWidth="1"/>
    <col min="6" max="6" width="36.85546875" bestFit="1" customWidth="1"/>
    <col min="7" max="7" width="15.85546875" bestFit="1" customWidth="1"/>
    <col min="8" max="12" width="19.140625" style="41" customWidth="1"/>
    <col min="13" max="13" width="16.85546875" customWidth="1"/>
    <col min="14" max="14" width="14" customWidth="1"/>
    <col min="15" max="15" width="19.140625" customWidth="1"/>
    <col min="26" max="26" width="18.42578125" bestFit="1" customWidth="1"/>
    <col min="42" max="43" width="21.140625" bestFit="1" customWidth="1"/>
    <col min="46" max="47" width="21.140625" bestFit="1" customWidth="1"/>
    <col min="48" max="48" width="27.85546875" bestFit="1" customWidth="1"/>
  </cols>
  <sheetData>
    <row r="5" spans="1:75" ht="15.75" x14ac:dyDescent="0.25">
      <c r="A5" s="366" t="s">
        <v>350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</row>
    <row r="8" spans="1:75" ht="47.25" x14ac:dyDescent="0.25">
      <c r="A8" s="33" t="s">
        <v>23</v>
      </c>
      <c r="B8" s="33" t="s">
        <v>24</v>
      </c>
      <c r="C8" s="33" t="s">
        <v>351</v>
      </c>
      <c r="D8" s="33" t="s">
        <v>352</v>
      </c>
      <c r="E8" s="33" t="s">
        <v>353</v>
      </c>
      <c r="F8" s="33" t="s">
        <v>35</v>
      </c>
      <c r="G8" s="33" t="s">
        <v>27</v>
      </c>
      <c r="H8" s="364" t="s">
        <v>28</v>
      </c>
      <c r="I8" s="365"/>
      <c r="J8" s="365"/>
      <c r="K8" s="365"/>
      <c r="L8" s="365"/>
    </row>
    <row r="9" spans="1:75" ht="52.5" customHeight="1" x14ac:dyDescent="0.25">
      <c r="A9" s="1" t="s">
        <v>354</v>
      </c>
      <c r="B9" s="8" t="s">
        <v>355</v>
      </c>
      <c r="C9" s="32" t="s">
        <v>356</v>
      </c>
      <c r="D9" s="32" t="s">
        <v>357</v>
      </c>
      <c r="E9" s="32" t="s">
        <v>63</v>
      </c>
      <c r="F9" s="4" t="s">
        <v>259</v>
      </c>
      <c r="G9" s="9" t="s">
        <v>203</v>
      </c>
      <c r="H9" s="55" t="s">
        <v>203</v>
      </c>
      <c r="I9" s="55" t="s">
        <v>64</v>
      </c>
      <c r="J9" s="55" t="s">
        <v>126</v>
      </c>
      <c r="K9" s="55" t="s">
        <v>140</v>
      </c>
      <c r="L9" s="55" t="s">
        <v>358</v>
      </c>
      <c r="M9" s="4"/>
      <c r="N9" s="4"/>
      <c r="AO9" s="4">
        <v>1</v>
      </c>
      <c r="AP9" s="4" t="s">
        <v>359</v>
      </c>
      <c r="AQ9" s="4" t="s">
        <v>359</v>
      </c>
      <c r="AR9" s="4"/>
      <c r="AS9" s="4">
        <v>1</v>
      </c>
      <c r="AT9" s="4" t="s">
        <v>359</v>
      </c>
      <c r="AU9" s="4" t="s">
        <v>359</v>
      </c>
      <c r="AW9" s="4"/>
      <c r="AX9" s="31"/>
      <c r="BN9" s="9"/>
      <c r="BO9" s="9"/>
      <c r="BP9" s="9"/>
      <c r="BQ9" s="9"/>
      <c r="BR9" s="9"/>
      <c r="BS9" s="4"/>
      <c r="BT9" s="4"/>
      <c r="BU9" s="4"/>
      <c r="BV9" s="4"/>
      <c r="BW9" s="4"/>
    </row>
    <row r="10" spans="1:75" ht="57.75" x14ac:dyDescent="0.25">
      <c r="A10" s="1" t="s">
        <v>360</v>
      </c>
      <c r="B10" s="8" t="s">
        <v>361</v>
      </c>
      <c r="C10" s="32" t="s">
        <v>362</v>
      </c>
      <c r="D10" s="32" t="s">
        <v>363</v>
      </c>
      <c r="E10" s="8"/>
      <c r="F10" s="4" t="s">
        <v>238</v>
      </c>
      <c r="G10" s="9" t="s">
        <v>64</v>
      </c>
      <c r="H10" s="56" t="s">
        <v>234</v>
      </c>
      <c r="I10" s="56" t="s">
        <v>364</v>
      </c>
      <c r="J10" s="56" t="s">
        <v>127</v>
      </c>
      <c r="K10" s="56" t="s">
        <v>365</v>
      </c>
      <c r="L10" s="56" t="s">
        <v>366</v>
      </c>
      <c r="M10" s="4"/>
      <c r="N10" s="4"/>
      <c r="AO10" s="4">
        <v>2</v>
      </c>
      <c r="AP10" s="4" t="s">
        <v>367</v>
      </c>
      <c r="AQ10" s="4" t="s">
        <v>367</v>
      </c>
      <c r="AR10" s="4"/>
      <c r="AS10" s="4">
        <v>2</v>
      </c>
      <c r="AT10" s="4" t="s">
        <v>367</v>
      </c>
      <c r="AU10" s="4" t="s">
        <v>367</v>
      </c>
      <c r="AW10" s="4"/>
      <c r="AX10" s="31"/>
      <c r="BN10" s="9"/>
      <c r="BO10" s="9"/>
      <c r="BP10" s="9"/>
      <c r="BQ10" s="9"/>
      <c r="BR10" s="9"/>
      <c r="BS10" s="4"/>
      <c r="BT10" s="4"/>
      <c r="BU10" s="4"/>
      <c r="BV10" s="4"/>
      <c r="BW10" s="4"/>
    </row>
    <row r="11" spans="1:75" ht="72" x14ac:dyDescent="0.25">
      <c r="A11" s="1" t="s">
        <v>368</v>
      </c>
      <c r="B11" s="8" t="s">
        <v>369</v>
      </c>
      <c r="C11" s="32" t="s">
        <v>370</v>
      </c>
      <c r="D11" s="32" t="s">
        <v>371</v>
      </c>
      <c r="E11" s="8"/>
      <c r="F11" s="4" t="s">
        <v>372</v>
      </c>
      <c r="G11" s="9" t="s">
        <v>126</v>
      </c>
      <c r="H11" s="56" t="s">
        <v>204</v>
      </c>
      <c r="I11" s="56" t="s">
        <v>373</v>
      </c>
      <c r="J11" s="56" t="s">
        <v>190</v>
      </c>
      <c r="K11" s="56" t="s">
        <v>244</v>
      </c>
      <c r="L11" s="56" t="s">
        <v>374</v>
      </c>
      <c r="M11" s="4"/>
      <c r="N11" s="4"/>
      <c r="AO11" s="4">
        <v>3</v>
      </c>
      <c r="AP11" s="4" t="s">
        <v>375</v>
      </c>
      <c r="AQ11" s="4" t="s">
        <v>375</v>
      </c>
      <c r="AR11" s="4"/>
      <c r="AS11" s="4">
        <v>3</v>
      </c>
      <c r="AT11" s="4" t="s">
        <v>375</v>
      </c>
      <c r="AU11" s="4" t="s">
        <v>375</v>
      </c>
      <c r="AW11" s="4"/>
      <c r="AX11" s="31"/>
      <c r="BN11" s="9"/>
      <c r="BO11" s="9"/>
      <c r="BP11" s="9"/>
      <c r="BQ11" s="9"/>
      <c r="BR11" s="9"/>
      <c r="BS11" s="4"/>
      <c r="BT11" s="4"/>
      <c r="BU11" s="4"/>
      <c r="BV11" s="4"/>
      <c r="BW11" s="4"/>
    </row>
    <row r="12" spans="1:75" ht="57.75" x14ac:dyDescent="0.25">
      <c r="A12" s="1" t="s">
        <v>376</v>
      </c>
      <c r="B12" s="8" t="s">
        <v>377</v>
      </c>
      <c r="C12" s="32" t="s">
        <v>378</v>
      </c>
      <c r="D12" s="32" t="s">
        <v>379</v>
      </c>
      <c r="F12" s="4" t="s">
        <v>130</v>
      </c>
      <c r="G12" s="9" t="s">
        <v>140</v>
      </c>
      <c r="H12" s="56" t="s">
        <v>380</v>
      </c>
      <c r="I12" s="56" t="s">
        <v>65</v>
      </c>
      <c r="J12" s="56" t="s">
        <v>381</v>
      </c>
      <c r="K12" s="56" t="s">
        <v>141</v>
      </c>
      <c r="L12" s="56" t="s">
        <v>382</v>
      </c>
      <c r="M12" s="4"/>
      <c r="N12" s="4"/>
      <c r="AO12" s="4">
        <v>4</v>
      </c>
      <c r="AP12" s="4" t="s">
        <v>383</v>
      </c>
      <c r="AQ12" s="4" t="s">
        <v>383</v>
      </c>
      <c r="AR12" s="4"/>
      <c r="AS12" s="4">
        <v>4</v>
      </c>
      <c r="AT12" s="4" t="s">
        <v>383</v>
      </c>
      <c r="AU12" s="4" t="s">
        <v>383</v>
      </c>
      <c r="AW12" s="4"/>
      <c r="AX12" s="31"/>
      <c r="BN12" s="9"/>
      <c r="BO12" s="9"/>
      <c r="BP12" s="9"/>
      <c r="BQ12" s="9"/>
      <c r="BR12" s="9"/>
      <c r="BS12" s="4"/>
      <c r="BT12" s="4"/>
      <c r="BU12" s="4"/>
      <c r="BV12" s="4"/>
      <c r="BW12" s="4"/>
    </row>
    <row r="13" spans="1:75" ht="57.75" x14ac:dyDescent="0.25">
      <c r="A13" s="1" t="s">
        <v>384</v>
      </c>
      <c r="B13" s="8" t="s">
        <v>385</v>
      </c>
      <c r="C13" s="32" t="s">
        <v>386</v>
      </c>
      <c r="D13" s="32" t="s">
        <v>387</v>
      </c>
      <c r="E13" s="8"/>
      <c r="F13" s="4" t="s">
        <v>227</v>
      </c>
      <c r="G13" s="9" t="s">
        <v>358</v>
      </c>
      <c r="H13" s="56" t="s">
        <v>388</v>
      </c>
      <c r="I13" s="56"/>
      <c r="J13" s="56"/>
      <c r="K13" s="56"/>
      <c r="L13" s="56" t="s">
        <v>389</v>
      </c>
      <c r="M13" s="4"/>
      <c r="N13" s="4"/>
      <c r="AO13" s="4">
        <v>5</v>
      </c>
      <c r="AP13" s="4"/>
      <c r="AQ13" s="5"/>
      <c r="AR13" s="4"/>
      <c r="AS13" s="4">
        <v>5</v>
      </c>
      <c r="AT13" s="4"/>
      <c r="AU13" s="5"/>
      <c r="AV13" s="4"/>
      <c r="AW13" s="4"/>
      <c r="AX13" s="31"/>
      <c r="BN13" s="9"/>
      <c r="BO13" s="9"/>
      <c r="BP13" s="9"/>
      <c r="BQ13" s="9"/>
      <c r="BR13" s="9"/>
      <c r="BS13" s="4"/>
      <c r="BT13" s="4"/>
      <c r="BU13" s="4"/>
      <c r="BV13" s="4"/>
      <c r="BW13" s="4"/>
    </row>
    <row r="14" spans="1:75" ht="28.5" x14ac:dyDescent="0.25">
      <c r="A14" s="1" t="s">
        <v>390</v>
      </c>
      <c r="B14" s="8" t="s">
        <v>391</v>
      </c>
      <c r="C14" s="32" t="s">
        <v>392</v>
      </c>
      <c r="D14" s="32" t="s">
        <v>393</v>
      </c>
      <c r="F14" s="4" t="s">
        <v>70</v>
      </c>
      <c r="G14" s="9" t="s">
        <v>394</v>
      </c>
      <c r="I14" s="54"/>
      <c r="J14" s="54"/>
      <c r="K14" s="54"/>
      <c r="L14" s="54"/>
      <c r="M14" s="4"/>
      <c r="N14" s="4"/>
      <c r="AO14" s="4"/>
      <c r="AP14" s="4"/>
      <c r="AQ14" s="5"/>
      <c r="AR14" s="4"/>
      <c r="AS14" s="4"/>
      <c r="AT14" s="4"/>
      <c r="AU14" s="5"/>
      <c r="AV14" s="4"/>
      <c r="AW14" s="4"/>
      <c r="AX14" s="31"/>
      <c r="BN14" s="9"/>
      <c r="BO14" s="9"/>
      <c r="BP14" s="9"/>
      <c r="BQ14" s="9"/>
      <c r="BR14" s="9"/>
      <c r="BS14" s="4"/>
      <c r="BT14" s="4"/>
      <c r="BU14" s="4"/>
      <c r="BV14" s="4"/>
      <c r="BW14" s="4"/>
    </row>
    <row r="15" spans="1:75" ht="28.5" x14ac:dyDescent="0.25">
      <c r="A15" s="1" t="s">
        <v>395</v>
      </c>
      <c r="B15" s="8" t="s">
        <v>396</v>
      </c>
      <c r="C15" s="32" t="s">
        <v>397</v>
      </c>
      <c r="D15" s="32" t="s">
        <v>398</v>
      </c>
      <c r="E15" s="8"/>
      <c r="F15" s="4" t="s">
        <v>146</v>
      </c>
      <c r="G15" s="9" t="s">
        <v>394</v>
      </c>
      <c r="I15" s="35"/>
      <c r="J15" s="35"/>
      <c r="K15" s="35"/>
      <c r="L15" s="35"/>
      <c r="M15" s="4"/>
      <c r="N15" s="4"/>
      <c r="AO15" s="4"/>
      <c r="AP15" s="4"/>
      <c r="AQ15" s="5"/>
      <c r="AR15" s="4"/>
      <c r="AS15" s="4"/>
      <c r="AT15" s="4"/>
      <c r="AU15" s="5"/>
      <c r="AV15" s="4"/>
      <c r="AW15" s="4"/>
      <c r="AX15" s="31"/>
      <c r="BN15" s="9"/>
      <c r="BO15" s="9"/>
      <c r="BP15" s="9"/>
      <c r="BQ15" s="9"/>
      <c r="BR15" s="9"/>
      <c r="BS15" s="4"/>
      <c r="BT15" s="4"/>
      <c r="BU15" s="4"/>
      <c r="BV15" s="4"/>
      <c r="BW15" s="4"/>
    </row>
    <row r="16" spans="1:75" ht="29.25" thickBot="1" x14ac:dyDescent="0.3">
      <c r="A16" s="1" t="s">
        <v>399</v>
      </c>
      <c r="B16" s="8" t="s">
        <v>400</v>
      </c>
      <c r="C16" s="32" t="s">
        <v>397</v>
      </c>
      <c r="D16" s="32" t="s">
        <v>398</v>
      </c>
      <c r="E16" s="8"/>
      <c r="F16" s="4"/>
      <c r="G16" s="9"/>
      <c r="I16" s="35"/>
      <c r="J16" s="35"/>
      <c r="K16" s="35"/>
      <c r="L16" s="35"/>
      <c r="M16" s="4"/>
      <c r="N16" s="4"/>
      <c r="AO16" s="4"/>
      <c r="AP16" s="4"/>
      <c r="AQ16" s="5"/>
      <c r="AR16" s="4" t="s">
        <v>401</v>
      </c>
      <c r="AS16" s="4"/>
      <c r="AT16" s="4"/>
      <c r="AU16" s="5"/>
      <c r="AV16" s="4"/>
      <c r="AW16" s="4"/>
      <c r="AX16" s="31"/>
      <c r="BN16" s="9"/>
      <c r="BO16" s="9"/>
      <c r="BP16" s="9"/>
      <c r="BQ16" s="9"/>
      <c r="BR16" s="9"/>
      <c r="BS16" s="4"/>
      <c r="BT16" s="4"/>
      <c r="BU16" s="4"/>
      <c r="BV16" s="4"/>
      <c r="BW16" s="4"/>
    </row>
    <row r="17" spans="1:75" ht="28.5" x14ac:dyDescent="0.25">
      <c r="A17" s="1" t="s">
        <v>402</v>
      </c>
      <c r="B17" s="8" t="s">
        <v>403</v>
      </c>
      <c r="C17" s="32" t="s">
        <v>279</v>
      </c>
      <c r="D17" s="32" t="s">
        <v>404</v>
      </c>
      <c r="E17" s="8"/>
      <c r="F17" s="4"/>
      <c r="G17" s="9"/>
      <c r="I17" s="35"/>
      <c r="J17" s="35"/>
      <c r="K17" s="35"/>
      <c r="L17" s="35"/>
      <c r="M17" s="4"/>
      <c r="N17" s="4"/>
      <c r="AO17" s="4"/>
      <c r="AP17" s="4"/>
      <c r="AQ17" s="5"/>
      <c r="AR17" s="15">
        <v>1</v>
      </c>
      <c r="AS17" s="4"/>
      <c r="AT17" s="4"/>
      <c r="AU17" s="5"/>
      <c r="AV17" s="4"/>
      <c r="AW17" s="4"/>
      <c r="AX17" s="31"/>
      <c r="BN17" s="9"/>
      <c r="BO17" s="9"/>
      <c r="BP17" s="9"/>
      <c r="BQ17" s="9"/>
      <c r="BR17" s="9"/>
      <c r="BS17" s="4"/>
      <c r="BT17" s="4"/>
      <c r="BU17" s="4"/>
      <c r="BV17" s="4"/>
      <c r="BW17" s="4"/>
    </row>
    <row r="18" spans="1:75" ht="28.5" x14ac:dyDescent="0.25">
      <c r="A18" s="1" t="s">
        <v>405</v>
      </c>
      <c r="B18" s="8" t="s">
        <v>406</v>
      </c>
      <c r="C18" s="32" t="s">
        <v>407</v>
      </c>
      <c r="D18" s="32" t="s">
        <v>408</v>
      </c>
      <c r="E18" s="8"/>
      <c r="F18" s="4"/>
      <c r="G18" s="9"/>
      <c r="I18" s="54"/>
      <c r="J18" s="54"/>
      <c r="K18" s="54"/>
      <c r="L18" s="35"/>
      <c r="M18" s="4"/>
      <c r="N18" s="4"/>
      <c r="AO18" s="4"/>
      <c r="AP18" s="4"/>
      <c r="AQ18" s="5"/>
      <c r="AR18" s="16">
        <v>1</v>
      </c>
      <c r="AS18" s="4"/>
      <c r="AT18" s="4"/>
      <c r="AU18" s="5"/>
      <c r="AV18" s="4"/>
      <c r="AW18" s="4"/>
      <c r="AX18" s="31"/>
      <c r="BN18" s="9"/>
      <c r="BO18" s="9"/>
      <c r="BP18" s="9"/>
      <c r="BQ18" s="9"/>
      <c r="BR18" s="9"/>
      <c r="BS18" s="4"/>
      <c r="BT18" s="4"/>
      <c r="BU18" s="4"/>
      <c r="BV18" s="4"/>
      <c r="BW18" s="4"/>
    </row>
    <row r="19" spans="1:75" x14ac:dyDescent="0.25">
      <c r="A19" s="1" t="s">
        <v>409</v>
      </c>
      <c r="B19" s="8" t="s">
        <v>410</v>
      </c>
      <c r="C19" s="32" t="s">
        <v>411</v>
      </c>
      <c r="D19" s="32" t="s">
        <v>412</v>
      </c>
      <c r="E19" s="8"/>
      <c r="F19" s="4"/>
      <c r="G19" s="9"/>
      <c r="I19" s="35"/>
      <c r="J19" s="35"/>
      <c r="K19" s="35"/>
      <c r="L19" s="35"/>
      <c r="M19" s="4"/>
      <c r="N19" s="4"/>
      <c r="AO19" s="4"/>
      <c r="AP19" s="4"/>
      <c r="AQ19" s="5"/>
      <c r="AR19" s="16">
        <v>1</v>
      </c>
      <c r="AS19" s="4"/>
      <c r="AT19" s="4"/>
      <c r="AU19" s="5"/>
      <c r="AV19" s="4"/>
      <c r="AW19" s="4"/>
      <c r="AX19" s="31"/>
      <c r="BN19" s="9"/>
      <c r="BO19" s="9"/>
      <c r="BP19" s="9"/>
      <c r="BQ19" s="9"/>
      <c r="BR19" s="9"/>
      <c r="BS19" s="4"/>
      <c r="BT19" s="4"/>
      <c r="BU19" s="4"/>
      <c r="BV19" s="4"/>
      <c r="BW19" s="4"/>
    </row>
    <row r="20" spans="1:75" ht="15.75" thickBot="1" x14ac:dyDescent="0.3">
      <c r="A20" s="1"/>
      <c r="B20" s="8"/>
      <c r="C20" s="8"/>
      <c r="D20" s="8"/>
      <c r="E20" s="4"/>
      <c r="F20" s="4"/>
      <c r="G20" s="4"/>
      <c r="I20" s="35"/>
      <c r="J20" s="35"/>
      <c r="K20" s="35"/>
      <c r="L20" s="35"/>
      <c r="M20" s="4"/>
      <c r="N20" s="4"/>
      <c r="AO20" s="4"/>
      <c r="AP20" s="5"/>
      <c r="AQ20" s="17">
        <v>1</v>
      </c>
      <c r="AR20" s="4"/>
      <c r="AS20" s="4"/>
      <c r="AT20" s="5"/>
      <c r="AU20" s="4"/>
      <c r="AV20" s="4"/>
      <c r="AW20" s="31"/>
      <c r="AX20" s="3"/>
      <c r="BN20" s="9"/>
      <c r="BO20" s="9"/>
      <c r="BP20" s="9"/>
      <c r="BQ20" s="9"/>
      <c r="BR20" s="4"/>
      <c r="BS20" s="4"/>
      <c r="BT20" s="4"/>
      <c r="BU20" s="4"/>
      <c r="BV20" s="4"/>
    </row>
    <row r="21" spans="1:75" ht="12.95" customHeight="1" x14ac:dyDescent="0.25">
      <c r="A21" s="1"/>
      <c r="B21" s="8"/>
      <c r="C21" s="8"/>
      <c r="D21" s="8"/>
      <c r="E21" s="4"/>
      <c r="F21" s="4"/>
      <c r="G21" s="4"/>
      <c r="I21" s="5"/>
      <c r="J21" s="5"/>
      <c r="K21" s="5"/>
      <c r="L21" s="5"/>
      <c r="M21" s="4"/>
      <c r="N21" s="4"/>
      <c r="AO21" s="4"/>
      <c r="AP21" s="5"/>
      <c r="AQ21" s="4"/>
      <c r="AR21" s="4"/>
      <c r="AS21" s="4"/>
      <c r="AT21" s="5"/>
      <c r="AU21" s="4"/>
      <c r="AV21" s="4"/>
      <c r="AW21" s="31"/>
      <c r="AX21" s="3"/>
      <c r="BN21" s="9"/>
      <c r="BO21" s="9"/>
      <c r="BP21" s="9"/>
      <c r="BQ21" s="9"/>
      <c r="BR21" s="4"/>
      <c r="BS21" s="4"/>
      <c r="BT21" s="4"/>
      <c r="BU21" s="4"/>
      <c r="BV21" s="4"/>
    </row>
    <row r="22" spans="1:75" ht="39" customHeight="1" x14ac:dyDescent="0.25">
      <c r="A22" s="366" t="s">
        <v>413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7"/>
      <c r="L22" s="367"/>
    </row>
    <row r="23" spans="1:75" ht="21.75" thickBot="1" x14ac:dyDescent="0.3">
      <c r="A23" s="57"/>
      <c r="B23" s="57"/>
      <c r="C23" s="57"/>
      <c r="D23" s="57"/>
      <c r="F23" s="370" t="s">
        <v>38</v>
      </c>
      <c r="G23" s="371"/>
      <c r="H23" s="371"/>
      <c r="I23" s="57"/>
      <c r="J23" s="57"/>
      <c r="K23" s="57"/>
      <c r="L23" s="370" t="s">
        <v>36</v>
      </c>
      <c r="M23" s="371"/>
      <c r="N23" s="371"/>
      <c r="O23" s="371"/>
    </row>
    <row r="24" spans="1:75" ht="39" thickBot="1" x14ac:dyDescent="0.3">
      <c r="A24" s="57"/>
      <c r="B24" s="368" t="s">
        <v>414</v>
      </c>
      <c r="C24" s="369"/>
      <c r="D24" s="57"/>
      <c r="E24" s="120" t="s">
        <v>285</v>
      </c>
      <c r="F24" s="121" t="s">
        <v>415</v>
      </c>
      <c r="G24" s="120" t="s">
        <v>285</v>
      </c>
      <c r="H24" s="121" t="s">
        <v>286</v>
      </c>
      <c r="I24" s="122" t="s">
        <v>416</v>
      </c>
      <c r="J24" s="122" t="s">
        <v>417</v>
      </c>
      <c r="K24" s="57"/>
      <c r="L24" s="113" t="s">
        <v>418</v>
      </c>
      <c r="M24" s="113" t="s">
        <v>419</v>
      </c>
      <c r="N24" s="113" t="s">
        <v>416</v>
      </c>
    </row>
    <row r="25" spans="1:75" ht="89.25" x14ac:dyDescent="0.25">
      <c r="A25" s="4"/>
      <c r="B25" s="77" t="s">
        <v>420</v>
      </c>
      <c r="C25" s="78">
        <v>0.2</v>
      </c>
      <c r="D25" s="4"/>
      <c r="E25" s="123" t="s">
        <v>72</v>
      </c>
      <c r="F25" s="124" t="s">
        <v>298</v>
      </c>
      <c r="G25" s="123" t="s">
        <v>72</v>
      </c>
      <c r="H25" s="123" t="s">
        <v>299</v>
      </c>
      <c r="I25" s="30">
        <v>1</v>
      </c>
      <c r="J25" s="124" t="s">
        <v>287</v>
      </c>
      <c r="K25" s="4"/>
      <c r="L25" s="119" t="s">
        <v>71</v>
      </c>
      <c r="M25" s="114" t="s">
        <v>421</v>
      </c>
      <c r="N25" s="112">
        <v>1</v>
      </c>
      <c r="R25" s="4"/>
      <c r="S25" s="4"/>
      <c r="T25" s="4"/>
      <c r="U25" s="4"/>
      <c r="V25" s="4"/>
      <c r="W25" s="4"/>
      <c r="X25" s="4"/>
      <c r="Y25" s="4"/>
      <c r="Z25" s="4"/>
      <c r="AO25" s="4"/>
      <c r="AP25" s="5"/>
      <c r="AQ25" s="4"/>
      <c r="AR25" s="4"/>
      <c r="AS25" s="4"/>
      <c r="AT25" s="5"/>
      <c r="AU25" s="4"/>
      <c r="AV25" s="4"/>
      <c r="AW25" s="31"/>
      <c r="AX25" s="3"/>
      <c r="BN25" s="9"/>
      <c r="BO25" s="9"/>
      <c r="BP25" s="9"/>
      <c r="BQ25" s="9"/>
      <c r="BR25" s="4"/>
      <c r="BS25" s="4"/>
      <c r="BT25" s="4"/>
      <c r="BU25" s="4"/>
      <c r="BV25" s="4"/>
    </row>
    <row r="26" spans="1:75" ht="89.25" x14ac:dyDescent="0.25">
      <c r="A26" s="4"/>
      <c r="B26" s="73" t="s">
        <v>422</v>
      </c>
      <c r="C26" s="74">
        <v>0.4</v>
      </c>
      <c r="D26" s="4"/>
      <c r="E26" s="123" t="s">
        <v>113</v>
      </c>
      <c r="F26" s="125" t="s">
        <v>300</v>
      </c>
      <c r="G26" s="123" t="s">
        <v>113</v>
      </c>
      <c r="H26" s="123" t="s">
        <v>301</v>
      </c>
      <c r="I26" s="30">
        <v>2</v>
      </c>
      <c r="J26" s="125" t="s">
        <v>289</v>
      </c>
      <c r="L26" s="119" t="s">
        <v>147</v>
      </c>
      <c r="M26" s="115" t="s">
        <v>423</v>
      </c>
      <c r="N26" s="112">
        <v>2</v>
      </c>
      <c r="R26" s="4"/>
      <c r="S26" s="4"/>
      <c r="T26" s="4"/>
      <c r="U26" s="4"/>
      <c r="V26" s="4"/>
      <c r="W26" s="4"/>
      <c r="X26" s="4"/>
      <c r="Y26" s="4"/>
      <c r="Z26" s="4"/>
      <c r="AO26" s="4"/>
      <c r="AP26" s="5"/>
      <c r="AQ26" s="4"/>
      <c r="AR26" s="4"/>
      <c r="AS26" s="4"/>
      <c r="AT26" s="5"/>
      <c r="AU26" s="4"/>
      <c r="AV26" s="4"/>
      <c r="AW26" s="31"/>
      <c r="AX26" s="3"/>
      <c r="BN26" s="9"/>
      <c r="BO26" s="9"/>
      <c r="BP26" s="9"/>
      <c r="BQ26" s="9"/>
      <c r="BR26" s="4"/>
      <c r="BS26" s="4"/>
      <c r="BT26" s="4"/>
      <c r="BU26" s="4"/>
      <c r="BV26" s="4"/>
    </row>
    <row r="27" spans="1:75" ht="191.25" x14ac:dyDescent="0.25">
      <c r="A27" s="4"/>
      <c r="B27" s="73" t="s">
        <v>424</v>
      </c>
      <c r="C27" s="74">
        <v>0.6</v>
      </c>
      <c r="D27" s="4"/>
      <c r="E27" s="123" t="s">
        <v>98</v>
      </c>
      <c r="F27" s="126" t="s">
        <v>302</v>
      </c>
      <c r="G27" s="123" t="s">
        <v>98</v>
      </c>
      <c r="H27" s="123" t="s">
        <v>303</v>
      </c>
      <c r="I27" s="30">
        <v>3</v>
      </c>
      <c r="J27" s="126" t="s">
        <v>291</v>
      </c>
      <c r="L27" s="119" t="s">
        <v>97</v>
      </c>
      <c r="M27" s="116" t="s">
        <v>425</v>
      </c>
      <c r="N27" s="112">
        <v>3</v>
      </c>
      <c r="R27" s="4"/>
      <c r="S27" s="4"/>
      <c r="T27" s="4"/>
      <c r="U27" s="4"/>
      <c r="V27" s="4"/>
      <c r="W27" s="4"/>
      <c r="X27" s="4"/>
      <c r="Y27" s="4"/>
      <c r="Z27" s="4"/>
      <c r="AO27" s="4"/>
      <c r="AP27" s="5"/>
      <c r="AQ27" s="4"/>
      <c r="AR27" s="4"/>
      <c r="AS27" s="4"/>
      <c r="AT27" s="5"/>
      <c r="AU27" s="4"/>
      <c r="AV27" s="4"/>
      <c r="AW27" s="31"/>
      <c r="AX27" s="3"/>
      <c r="BN27" s="4"/>
      <c r="BO27" s="4"/>
      <c r="BP27" s="4"/>
      <c r="BQ27" s="4"/>
      <c r="BR27" s="4"/>
      <c r="BS27" s="4"/>
      <c r="BT27" s="4"/>
      <c r="BU27" s="4"/>
      <c r="BV27" s="4"/>
    </row>
    <row r="28" spans="1:75" ht="191.25" x14ac:dyDescent="0.25">
      <c r="A28" s="4"/>
      <c r="B28" s="73" t="s">
        <v>426</v>
      </c>
      <c r="C28" s="74">
        <v>0.8</v>
      </c>
      <c r="D28" s="4"/>
      <c r="E28" s="123" t="s">
        <v>305</v>
      </c>
      <c r="F28" s="127" t="s">
        <v>304</v>
      </c>
      <c r="G28" s="123" t="s">
        <v>305</v>
      </c>
      <c r="H28" s="123" t="s">
        <v>306</v>
      </c>
      <c r="I28" s="30">
        <v>4</v>
      </c>
      <c r="J28" s="127" t="s">
        <v>293</v>
      </c>
      <c r="L28" s="119" t="s">
        <v>249</v>
      </c>
      <c r="M28" s="117" t="s">
        <v>427</v>
      </c>
      <c r="N28" s="112">
        <v>4</v>
      </c>
      <c r="R28" s="4"/>
      <c r="S28" s="4"/>
      <c r="T28" s="4"/>
      <c r="U28" s="4"/>
      <c r="V28" s="4"/>
      <c r="W28" s="4"/>
      <c r="X28" s="4"/>
      <c r="Y28" s="4"/>
      <c r="Z28" s="4"/>
      <c r="AO28" s="4"/>
      <c r="AP28" s="5"/>
      <c r="AQ28" s="4"/>
      <c r="AR28" s="4"/>
      <c r="AS28" s="4"/>
      <c r="AT28" s="5"/>
      <c r="AU28" s="4"/>
      <c r="AV28" s="4"/>
      <c r="AW28" s="31"/>
      <c r="AX28" s="3"/>
      <c r="AY28" s="4"/>
      <c r="AZ28" s="4"/>
      <c r="BA28" s="4"/>
      <c r="BB28" s="4"/>
      <c r="BC28" s="4"/>
      <c r="BD28" s="4"/>
      <c r="BE28" s="3"/>
      <c r="BF28" s="3"/>
      <c r="BG28" s="3"/>
      <c r="BH28" s="3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</row>
    <row r="29" spans="1:75" ht="217.5" thickBot="1" x14ac:dyDescent="0.3">
      <c r="A29" s="4"/>
      <c r="B29" s="75" t="s">
        <v>401</v>
      </c>
      <c r="C29" s="76">
        <v>1</v>
      </c>
      <c r="D29" s="4"/>
      <c r="E29" s="123" t="s">
        <v>308</v>
      </c>
      <c r="F29" s="128" t="s">
        <v>307</v>
      </c>
      <c r="G29" s="123" t="s">
        <v>308</v>
      </c>
      <c r="H29" s="123" t="s">
        <v>309</v>
      </c>
      <c r="I29" s="30">
        <v>5</v>
      </c>
      <c r="J29" s="128" t="s">
        <v>295</v>
      </c>
      <c r="L29" s="119" t="s">
        <v>428</v>
      </c>
      <c r="M29" s="118" t="s">
        <v>429</v>
      </c>
      <c r="N29" s="112">
        <v>5</v>
      </c>
      <c r="R29" s="4"/>
      <c r="S29" s="4"/>
      <c r="T29" s="4"/>
      <c r="U29" s="4"/>
      <c r="V29" s="4"/>
      <c r="W29" s="4"/>
      <c r="X29" s="4"/>
      <c r="Y29" s="4"/>
      <c r="Z29" s="4"/>
      <c r="AO29" s="4"/>
      <c r="AP29" s="5"/>
      <c r="AQ29" s="4"/>
      <c r="AR29" s="4"/>
      <c r="AS29" s="4"/>
      <c r="AT29" s="5"/>
      <c r="AU29" s="4"/>
      <c r="AV29" s="4"/>
      <c r="AW29" s="31"/>
      <c r="AX29" s="3"/>
      <c r="AY29" s="4"/>
      <c r="AZ29" s="4"/>
      <c r="BA29" s="4"/>
      <c r="BB29" s="4"/>
      <c r="BC29" s="4"/>
      <c r="BD29" s="4"/>
      <c r="BE29" s="3"/>
      <c r="BF29" s="3"/>
      <c r="BG29" s="3"/>
      <c r="BH29" s="3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</row>
    <row r="30" spans="1: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R30" s="4"/>
      <c r="S30" s="4"/>
      <c r="T30" s="4"/>
      <c r="U30" s="4"/>
      <c r="V30" s="4"/>
      <c r="W30" s="4"/>
      <c r="X30" s="4"/>
      <c r="Y30" s="4"/>
      <c r="Z30" s="4"/>
      <c r="AO30" s="4"/>
      <c r="AP30" s="5"/>
      <c r="AQ30" s="4"/>
      <c r="AR30" s="4"/>
      <c r="AS30" s="4"/>
      <c r="AT30" s="5"/>
      <c r="AU30" s="4"/>
      <c r="AV30" s="4"/>
      <c r="AW30" s="31"/>
      <c r="AX30" s="3"/>
      <c r="AY30" s="4"/>
      <c r="AZ30" s="4"/>
      <c r="BA30" s="4"/>
      <c r="BB30" s="4"/>
      <c r="BC30" s="4"/>
      <c r="BD30" s="4"/>
      <c r="BE30" s="3"/>
      <c r="BF30" s="3"/>
      <c r="BG30" s="3"/>
      <c r="BH30" s="3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</row>
    <row r="31" spans="1: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O31" s="4"/>
      <c r="AP31" s="5"/>
      <c r="AQ31" s="4"/>
      <c r="AR31" s="4"/>
      <c r="AS31" s="4"/>
      <c r="AT31" s="5"/>
      <c r="AU31" s="4"/>
      <c r="AV31" s="4"/>
      <c r="AW31" s="31"/>
      <c r="AX31" s="3"/>
      <c r="AY31" s="4"/>
      <c r="AZ31" s="4"/>
      <c r="BA31" s="4"/>
      <c r="BB31" s="4"/>
      <c r="BC31" s="4"/>
      <c r="BD31" s="4"/>
      <c r="BE31" s="3"/>
      <c r="BF31" s="3"/>
      <c r="BG31" s="3"/>
      <c r="BH31" s="3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</row>
    <row r="32" spans="1:75" ht="17.100000000000001" customHeight="1" x14ac:dyDescent="0.25">
      <c r="A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AO32" s="4"/>
      <c r="AP32" s="5"/>
      <c r="AQ32" s="4"/>
      <c r="AR32" s="4"/>
      <c r="AS32" s="4"/>
      <c r="AT32" s="5"/>
      <c r="AU32" s="4"/>
      <c r="AV32" s="4"/>
      <c r="AW32" s="31"/>
      <c r="AX32" s="3"/>
      <c r="AY32" s="4"/>
      <c r="AZ32" s="4"/>
      <c r="BA32" s="4"/>
      <c r="BB32" s="4"/>
      <c r="BC32" s="4"/>
      <c r="BD32" s="4"/>
      <c r="BE32" s="3"/>
      <c r="BF32" s="3"/>
      <c r="BG32" s="3"/>
      <c r="BH32" s="3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</row>
    <row r="33" spans="1:74" ht="16.5" customHeight="1" x14ac:dyDescent="0.25">
      <c r="A33" s="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AO33" s="4"/>
      <c r="AP33" s="5"/>
      <c r="AQ33" s="4"/>
      <c r="AR33" s="4"/>
      <c r="AS33" s="4"/>
      <c r="AT33" s="5"/>
      <c r="AU33" s="4"/>
      <c r="AV33" s="4"/>
      <c r="AW33" s="31"/>
      <c r="AX33" s="3"/>
      <c r="AY33" s="4"/>
      <c r="AZ33" s="4"/>
      <c r="BA33" s="4"/>
      <c r="BB33" s="4"/>
      <c r="BC33" s="4"/>
      <c r="BD33" s="4"/>
      <c r="BE33" s="3"/>
      <c r="BF33" s="3"/>
      <c r="BG33" s="3"/>
      <c r="BH33" s="3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</row>
    <row r="34" spans="1:74" x14ac:dyDescent="0.25">
      <c r="A34" s="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29"/>
      <c r="AO34" s="4"/>
      <c r="AP34" s="5"/>
      <c r="AQ34" s="4"/>
      <c r="AR34" s="4"/>
      <c r="AS34" s="4"/>
      <c r="AT34" s="5"/>
      <c r="AU34" s="4"/>
      <c r="AV34" s="4"/>
      <c r="AW34" s="31"/>
      <c r="AX34" s="3"/>
      <c r="AY34" s="4"/>
      <c r="AZ34" s="4"/>
      <c r="BA34" s="4"/>
      <c r="BB34" s="4"/>
      <c r="BC34" s="4"/>
      <c r="BD34" s="4"/>
      <c r="BE34" s="3"/>
      <c r="BF34" s="3"/>
      <c r="BG34" s="3"/>
      <c r="BH34" s="3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</row>
    <row r="35" spans="1:74" ht="15.75" thickBot="1" x14ac:dyDescent="0.3">
      <c r="H35"/>
      <c r="I35" s="10"/>
      <c r="J35"/>
      <c r="K35"/>
      <c r="L35"/>
    </row>
    <row r="36" spans="1:74" ht="15.75" thickBot="1" x14ac:dyDescent="0.3">
      <c r="A36" s="359" t="s">
        <v>38</v>
      </c>
      <c r="B36" s="361"/>
      <c r="C36" s="13"/>
      <c r="D36" s="13"/>
      <c r="E36" s="13"/>
      <c r="F36" s="13"/>
      <c r="G36" s="13"/>
      <c r="H36"/>
      <c r="I36" s="10"/>
      <c r="J36"/>
      <c r="K36"/>
      <c r="L36"/>
    </row>
    <row r="37" spans="1:74" x14ac:dyDescent="0.25">
      <c r="A37">
        <v>5</v>
      </c>
      <c r="B37" t="s">
        <v>295</v>
      </c>
      <c r="C37" s="81" t="str">
        <f>CONCATENATE($A$37,C43)</f>
        <v>51</v>
      </c>
      <c r="D37" s="82" t="str">
        <f>CONCATENATE($A$37,D43)</f>
        <v>52</v>
      </c>
      <c r="E37" s="82" t="str">
        <f>CONCATENATE($A$37,E43)</f>
        <v>53</v>
      </c>
      <c r="F37" s="82" t="str">
        <f>CONCATENATE($A$37,F43)</f>
        <v>54</v>
      </c>
      <c r="G37" s="83" t="str">
        <f>CONCATENATE($A$37,G43)</f>
        <v>55</v>
      </c>
      <c r="H37"/>
      <c r="I37" s="10">
        <v>11</v>
      </c>
      <c r="J37" t="s">
        <v>430</v>
      </c>
      <c r="K37"/>
      <c r="L37"/>
    </row>
    <row r="38" spans="1:74" x14ac:dyDescent="0.25">
      <c r="A38">
        <v>4</v>
      </c>
      <c r="B38" t="s">
        <v>293</v>
      </c>
      <c r="C38" s="84" t="str">
        <f>CONCATENATE($A$38,C43)</f>
        <v>41</v>
      </c>
      <c r="D38" s="80" t="str">
        <f>CONCATENATE($A$38,D43)</f>
        <v>42</v>
      </c>
      <c r="E38" s="79" t="str">
        <f>CONCATENATE($A$38,E43)</f>
        <v>43</v>
      </c>
      <c r="F38" s="79" t="str">
        <f>CONCATENATE($A$38,F43)</f>
        <v>44</v>
      </c>
      <c r="G38" s="85" t="str">
        <f>CONCATENATE($A$38,G43)</f>
        <v>45</v>
      </c>
      <c r="H38"/>
      <c r="I38" s="10">
        <v>12</v>
      </c>
      <c r="J38" t="s">
        <v>430</v>
      </c>
      <c r="K38"/>
      <c r="L38"/>
    </row>
    <row r="39" spans="1:74" x14ac:dyDescent="0.25">
      <c r="A39">
        <v>3</v>
      </c>
      <c r="B39" t="s">
        <v>291</v>
      </c>
      <c r="C39" s="84" t="str">
        <f>CONCATENATE($A$39,C43)</f>
        <v>31</v>
      </c>
      <c r="D39" s="80" t="str">
        <f>CONCATENATE($A$39,D43)</f>
        <v>32</v>
      </c>
      <c r="E39" s="80" t="str">
        <f>CONCATENATE($A$39,E43)</f>
        <v>33</v>
      </c>
      <c r="F39" s="79" t="str">
        <f>CONCATENATE($A$39,F43)</f>
        <v>34</v>
      </c>
      <c r="G39" s="85" t="str">
        <f>CONCATENATE($A$39,G43)</f>
        <v>35</v>
      </c>
      <c r="H39"/>
      <c r="I39" s="10">
        <v>21</v>
      </c>
      <c r="J39" t="s">
        <v>430</v>
      </c>
      <c r="K39"/>
      <c r="L39"/>
    </row>
    <row r="40" spans="1:74" x14ac:dyDescent="0.25">
      <c r="A40">
        <v>2</v>
      </c>
      <c r="B40" t="s">
        <v>289</v>
      </c>
      <c r="C40" s="86" t="str">
        <f>CONCATENATE($A$40,C43)</f>
        <v>21</v>
      </c>
      <c r="D40" s="80" t="str">
        <f>CONCATENATE($A$40,D43)</f>
        <v>22</v>
      </c>
      <c r="E40" s="80" t="str">
        <f>CONCATENATE($A$40,E43)</f>
        <v>23</v>
      </c>
      <c r="F40" s="79" t="str">
        <f>CONCATENATE($A$40,F43)</f>
        <v>24</v>
      </c>
      <c r="G40" s="85" t="str">
        <f>CONCATENATE($A$40,G43)</f>
        <v>25</v>
      </c>
      <c r="H40"/>
      <c r="I40" s="10">
        <v>41</v>
      </c>
      <c r="J40" t="s">
        <v>431</v>
      </c>
      <c r="K40"/>
      <c r="L40"/>
    </row>
    <row r="41" spans="1:74" ht="15.75" thickBot="1" x14ac:dyDescent="0.3">
      <c r="A41">
        <v>1</v>
      </c>
      <c r="B41" t="s">
        <v>287</v>
      </c>
      <c r="C41" s="87" t="str">
        <f>CONCATENATE($A$41,C43)</f>
        <v>11</v>
      </c>
      <c r="D41" s="88" t="str">
        <f>CONCATENATE($A$41,D43)</f>
        <v>12</v>
      </c>
      <c r="E41" s="89" t="str">
        <f>CONCATENATE($A$41,E43)</f>
        <v>13</v>
      </c>
      <c r="F41" s="90" t="str">
        <f>CONCATENATE($A$41,F43)</f>
        <v>14</v>
      </c>
      <c r="G41" s="91" t="str">
        <f>CONCATENATE($A$41,G43)</f>
        <v>15</v>
      </c>
      <c r="H41"/>
      <c r="I41" s="10">
        <v>31</v>
      </c>
      <c r="J41" t="s">
        <v>431</v>
      </c>
      <c r="K41"/>
      <c r="L41"/>
    </row>
    <row r="42" spans="1:74" x14ac:dyDescent="0.25">
      <c r="C42" s="13" t="s">
        <v>432</v>
      </c>
      <c r="D42" s="13" t="s">
        <v>318</v>
      </c>
      <c r="E42" s="13" t="s">
        <v>322</v>
      </c>
      <c r="F42" s="13" t="s">
        <v>326</v>
      </c>
      <c r="G42" s="13" t="s">
        <v>330</v>
      </c>
      <c r="H42"/>
      <c r="I42" s="10">
        <v>42</v>
      </c>
      <c r="J42" t="s">
        <v>431</v>
      </c>
      <c r="K42"/>
      <c r="L42"/>
    </row>
    <row r="43" spans="1:74" x14ac:dyDescent="0.25">
      <c r="C43" s="13">
        <v>1</v>
      </c>
      <c r="D43" s="13">
        <v>2</v>
      </c>
      <c r="E43" s="13">
        <v>3</v>
      </c>
      <c r="F43" s="13">
        <v>4</v>
      </c>
      <c r="G43" s="13">
        <v>5</v>
      </c>
      <c r="H43"/>
      <c r="I43" s="12">
        <v>32</v>
      </c>
      <c r="J43" t="s">
        <v>431</v>
      </c>
      <c r="K43"/>
      <c r="L43"/>
    </row>
    <row r="44" spans="1:74" x14ac:dyDescent="0.25">
      <c r="C44" s="363" t="s">
        <v>36</v>
      </c>
      <c r="D44" s="363"/>
      <c r="E44" s="363"/>
      <c r="F44" s="363"/>
      <c r="G44" s="363"/>
      <c r="H44"/>
      <c r="I44" s="10">
        <v>22</v>
      </c>
      <c r="J44" t="s">
        <v>431</v>
      </c>
      <c r="K44"/>
      <c r="L44"/>
    </row>
    <row r="45" spans="1:74" x14ac:dyDescent="0.25">
      <c r="H45"/>
      <c r="I45" s="10">
        <v>33</v>
      </c>
      <c r="J45" t="s">
        <v>431</v>
      </c>
      <c r="K45"/>
      <c r="L45"/>
    </row>
    <row r="46" spans="1:74" x14ac:dyDescent="0.25">
      <c r="C46" s="19" t="s">
        <v>430</v>
      </c>
      <c r="H46"/>
      <c r="I46" s="10">
        <v>23</v>
      </c>
      <c r="J46" t="s">
        <v>431</v>
      </c>
      <c r="K46"/>
      <c r="L46"/>
    </row>
    <row r="47" spans="1:74" x14ac:dyDescent="0.25">
      <c r="C47" s="20" t="s">
        <v>431</v>
      </c>
      <c r="H47"/>
      <c r="I47" s="10">
        <v>13</v>
      </c>
      <c r="J47" t="s">
        <v>431</v>
      </c>
      <c r="K47"/>
      <c r="L47"/>
    </row>
    <row r="48" spans="1:74" x14ac:dyDescent="0.25">
      <c r="C48" s="21" t="s">
        <v>433</v>
      </c>
      <c r="H48"/>
      <c r="I48" s="10">
        <v>51</v>
      </c>
      <c r="J48" t="s">
        <v>433</v>
      </c>
      <c r="K48"/>
      <c r="L48"/>
    </row>
    <row r="49" spans="2:12" x14ac:dyDescent="0.25">
      <c r="C49" s="22" t="s">
        <v>434</v>
      </c>
      <c r="H49"/>
      <c r="I49" s="10">
        <v>52</v>
      </c>
      <c r="J49" t="s">
        <v>433</v>
      </c>
      <c r="K49"/>
      <c r="L49"/>
    </row>
    <row r="50" spans="2:12" x14ac:dyDescent="0.25">
      <c r="H50"/>
      <c r="I50" s="10">
        <v>53</v>
      </c>
      <c r="J50" t="s">
        <v>433</v>
      </c>
      <c r="K50"/>
      <c r="L50"/>
    </row>
    <row r="51" spans="2:12" x14ac:dyDescent="0.25">
      <c r="H51"/>
      <c r="I51" s="10">
        <v>54</v>
      </c>
      <c r="J51" t="s">
        <v>433</v>
      </c>
      <c r="K51"/>
      <c r="L51"/>
    </row>
    <row r="52" spans="2:12" x14ac:dyDescent="0.25">
      <c r="H52"/>
      <c r="I52" s="10">
        <v>43</v>
      </c>
      <c r="J52" t="s">
        <v>433</v>
      </c>
      <c r="K52"/>
      <c r="L52"/>
    </row>
    <row r="53" spans="2:12" x14ac:dyDescent="0.25">
      <c r="H53"/>
      <c r="I53" s="10">
        <v>44</v>
      </c>
      <c r="J53" t="s">
        <v>433</v>
      </c>
      <c r="K53"/>
      <c r="L53"/>
    </row>
    <row r="54" spans="2:12" x14ac:dyDescent="0.25">
      <c r="H54"/>
      <c r="I54" s="10">
        <v>34</v>
      </c>
      <c r="J54" t="s">
        <v>433</v>
      </c>
      <c r="K54"/>
      <c r="L54"/>
    </row>
    <row r="55" spans="2:12" x14ac:dyDescent="0.25">
      <c r="H55"/>
      <c r="I55" s="10">
        <v>24</v>
      </c>
      <c r="J55" t="s">
        <v>433</v>
      </c>
      <c r="K55"/>
      <c r="L55"/>
    </row>
    <row r="56" spans="2:12" x14ac:dyDescent="0.25">
      <c r="H56"/>
      <c r="I56" s="10">
        <v>14</v>
      </c>
      <c r="J56" t="s">
        <v>433</v>
      </c>
      <c r="K56"/>
      <c r="L56"/>
    </row>
    <row r="57" spans="2:12" x14ac:dyDescent="0.25">
      <c r="H57"/>
      <c r="I57" s="10">
        <v>15</v>
      </c>
      <c r="J57" t="s">
        <v>434</v>
      </c>
      <c r="K57"/>
      <c r="L57"/>
    </row>
    <row r="58" spans="2:12" x14ac:dyDescent="0.25">
      <c r="H58"/>
      <c r="I58" s="10">
        <v>25</v>
      </c>
      <c r="J58" t="s">
        <v>434</v>
      </c>
      <c r="K58"/>
      <c r="L58"/>
    </row>
    <row r="59" spans="2:12" x14ac:dyDescent="0.25">
      <c r="H59"/>
      <c r="I59" s="10">
        <v>35</v>
      </c>
      <c r="J59" t="s">
        <v>434</v>
      </c>
      <c r="K59"/>
      <c r="L59"/>
    </row>
    <row r="60" spans="2:12" x14ac:dyDescent="0.25">
      <c r="H60"/>
      <c r="I60" s="10">
        <v>45</v>
      </c>
      <c r="J60" t="s">
        <v>434</v>
      </c>
      <c r="K60"/>
      <c r="L60"/>
    </row>
    <row r="61" spans="2:12" x14ac:dyDescent="0.25">
      <c r="C61" s="92" t="s">
        <v>435</v>
      </c>
      <c r="H61"/>
      <c r="I61" s="10">
        <v>55</v>
      </c>
      <c r="J61" t="s">
        <v>434</v>
      </c>
      <c r="K61"/>
      <c r="L61"/>
    </row>
    <row r="62" spans="2:12" ht="31.5" x14ac:dyDescent="0.25">
      <c r="B62" s="104" t="s">
        <v>436</v>
      </c>
      <c r="C62" s="34" t="s">
        <v>7</v>
      </c>
      <c r="D62" s="34" t="s">
        <v>43</v>
      </c>
      <c r="E62" s="34" t="s">
        <v>44</v>
      </c>
      <c r="F62" s="34" t="s">
        <v>45</v>
      </c>
      <c r="G62" s="34" t="s">
        <v>46</v>
      </c>
    </row>
    <row r="63" spans="2:12" x14ac:dyDescent="0.25">
      <c r="B63" s="105" t="s">
        <v>79</v>
      </c>
      <c r="C63" s="9" t="s">
        <v>77</v>
      </c>
      <c r="D63" s="9" t="s">
        <v>107</v>
      </c>
      <c r="E63" s="9" t="s">
        <v>79</v>
      </c>
      <c r="F63" s="9" t="s">
        <v>437</v>
      </c>
      <c r="G63" s="8" t="s">
        <v>81</v>
      </c>
    </row>
    <row r="64" spans="2:12" x14ac:dyDescent="0.25">
      <c r="B64" s="105" t="s">
        <v>438</v>
      </c>
      <c r="C64" s="9" t="s">
        <v>252</v>
      </c>
      <c r="D64" s="9" t="s">
        <v>78</v>
      </c>
      <c r="E64" s="9" t="s">
        <v>438</v>
      </c>
      <c r="F64" s="9" t="s">
        <v>439</v>
      </c>
      <c r="G64" s="8" t="s">
        <v>440</v>
      </c>
    </row>
    <row r="65" spans="3:8" x14ac:dyDescent="0.25">
      <c r="C65" s="9" t="s">
        <v>173</v>
      </c>
      <c r="D65" s="9"/>
      <c r="E65" s="9"/>
      <c r="F65" s="9" t="s">
        <v>441</v>
      </c>
      <c r="G65" s="8" t="s">
        <v>442</v>
      </c>
    </row>
    <row r="66" spans="3:8" x14ac:dyDescent="0.25">
      <c r="E66" s="9"/>
      <c r="F66" s="9" t="s">
        <v>91</v>
      </c>
      <c r="G66" s="8"/>
    </row>
    <row r="67" spans="3:8" x14ac:dyDescent="0.25">
      <c r="E67" s="9"/>
      <c r="F67" s="9" t="s">
        <v>443</v>
      </c>
      <c r="G67" s="8">
        <v>10</v>
      </c>
    </row>
    <row r="68" spans="3:8" x14ac:dyDescent="0.25">
      <c r="E68" s="9"/>
      <c r="F68" s="9" t="s">
        <v>444</v>
      </c>
      <c r="G68" s="8">
        <v>5</v>
      </c>
    </row>
    <row r="69" spans="3:8" x14ac:dyDescent="0.25">
      <c r="C69" s="9"/>
      <c r="D69" s="9"/>
      <c r="E69" s="9"/>
      <c r="F69" s="9" t="s">
        <v>445</v>
      </c>
      <c r="G69" s="8">
        <v>0</v>
      </c>
    </row>
    <row r="70" spans="3:8" x14ac:dyDescent="0.25">
      <c r="C70" s="9"/>
      <c r="D70" s="9"/>
      <c r="E70" s="9"/>
      <c r="F70" s="9" t="s">
        <v>80</v>
      </c>
      <c r="G70" s="8"/>
    </row>
    <row r="71" spans="3:8" x14ac:dyDescent="0.25">
      <c r="C71" s="9"/>
      <c r="D71" s="9"/>
      <c r="E71" s="9"/>
      <c r="F71" s="9" t="s">
        <v>87</v>
      </c>
      <c r="G71" s="8"/>
    </row>
    <row r="73" spans="3:8" x14ac:dyDescent="0.25">
      <c r="C73" s="129">
        <v>0.25</v>
      </c>
      <c r="D73" s="129">
        <v>0.25</v>
      </c>
      <c r="E73" s="129">
        <v>0.15</v>
      </c>
      <c r="F73" s="130"/>
      <c r="G73" s="129">
        <v>0.1</v>
      </c>
      <c r="H73" s="131"/>
    </row>
    <row r="74" spans="3:8" x14ac:dyDescent="0.25">
      <c r="C74" s="129">
        <v>0.15</v>
      </c>
      <c r="D74" s="129">
        <v>0.15</v>
      </c>
      <c r="E74" s="129">
        <v>0</v>
      </c>
      <c r="F74" s="130"/>
      <c r="G74" s="129">
        <v>0.05</v>
      </c>
      <c r="H74" s="131"/>
    </row>
    <row r="75" spans="3:8" x14ac:dyDescent="0.25">
      <c r="C75" s="129">
        <v>0.1</v>
      </c>
      <c r="D75" s="132"/>
      <c r="E75" s="130"/>
      <c r="F75" s="130"/>
      <c r="G75" s="129">
        <v>0</v>
      </c>
      <c r="H75" s="131"/>
    </row>
    <row r="76" spans="3:8" x14ac:dyDescent="0.25">
      <c r="C76" s="132"/>
      <c r="D76" s="132"/>
      <c r="E76" s="132"/>
      <c r="F76" s="132"/>
      <c r="G76" s="132"/>
      <c r="H76" s="131"/>
    </row>
    <row r="77" spans="3:8" x14ac:dyDescent="0.25">
      <c r="C77" s="132"/>
      <c r="D77" s="132"/>
      <c r="E77" s="132"/>
      <c r="F77" s="132"/>
      <c r="G77" s="132"/>
      <c r="H77" s="131"/>
    </row>
    <row r="81" spans="1:26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3" spans="1:26" x14ac:dyDescent="0.25">
      <c r="B83" s="11" t="s">
        <v>343</v>
      </c>
    </row>
    <row r="84" spans="1:26" x14ac:dyDescent="0.25">
      <c r="B84" s="4" t="s">
        <v>446</v>
      </c>
      <c r="H84"/>
      <c r="I84"/>
      <c r="J84"/>
      <c r="K84"/>
      <c r="L84"/>
    </row>
    <row r="85" spans="1:26" x14ac:dyDescent="0.25">
      <c r="B85" s="4" t="s">
        <v>100</v>
      </c>
      <c r="D85" s="9"/>
      <c r="J85" s="8"/>
      <c r="K85" s="8"/>
      <c r="L85" s="8"/>
      <c r="M85" s="9"/>
      <c r="N85" s="9"/>
      <c r="O85" s="9"/>
      <c r="P85" s="9"/>
    </row>
    <row r="86" spans="1:26" x14ac:dyDescent="0.25">
      <c r="B86" s="4" t="s">
        <v>82</v>
      </c>
      <c r="D86" s="9"/>
      <c r="J86" s="8"/>
      <c r="K86" s="8"/>
      <c r="L86" s="8"/>
      <c r="M86" s="9"/>
      <c r="N86" s="9"/>
      <c r="O86" s="9"/>
      <c r="P86" s="9"/>
    </row>
    <row r="87" spans="1:26" x14ac:dyDescent="0.25">
      <c r="B87" s="4" t="s">
        <v>447</v>
      </c>
      <c r="C87" s="9"/>
      <c r="D87" s="9"/>
      <c r="J87" s="8"/>
      <c r="K87" s="8"/>
      <c r="L87" s="8"/>
      <c r="M87" s="9"/>
      <c r="N87" s="9"/>
      <c r="O87" s="9"/>
      <c r="P87" s="9"/>
    </row>
    <row r="88" spans="1:26" x14ac:dyDescent="0.25">
      <c r="B88" s="3"/>
      <c r="C88" s="9"/>
      <c r="D88" s="9"/>
      <c r="J88" s="8"/>
      <c r="K88" s="8"/>
      <c r="L88" s="8"/>
      <c r="M88" s="9"/>
      <c r="N88" s="9"/>
      <c r="O88" s="9"/>
      <c r="P88" s="9"/>
    </row>
    <row r="89" spans="1:26" x14ac:dyDescent="0.25">
      <c r="B89" s="3"/>
      <c r="C89" s="9"/>
      <c r="D89" s="9"/>
      <c r="J89" s="8"/>
      <c r="K89" s="8"/>
      <c r="L89" s="8"/>
      <c r="M89" s="9"/>
      <c r="N89" s="9"/>
      <c r="O89" s="9"/>
      <c r="P89" s="9"/>
    </row>
    <row r="90" spans="1:26" x14ac:dyDescent="0.25">
      <c r="B90" s="3"/>
      <c r="C90" s="9"/>
      <c r="D90" s="9"/>
      <c r="J90" s="8"/>
      <c r="K90" s="8"/>
      <c r="L90" s="8"/>
      <c r="M90" s="9"/>
      <c r="N90" s="9"/>
      <c r="O90" s="9"/>
      <c r="P90" s="9"/>
    </row>
    <row r="91" spans="1:26" x14ac:dyDescent="0.25">
      <c r="B91" s="3"/>
      <c r="C91" s="9"/>
      <c r="D91" s="9"/>
      <c r="J91" s="8"/>
      <c r="K91" s="8"/>
      <c r="L91" s="8"/>
      <c r="M91" s="9"/>
      <c r="N91" s="9"/>
      <c r="O91" s="9"/>
      <c r="P91" s="9"/>
    </row>
    <row r="92" spans="1:26" x14ac:dyDescent="0.25">
      <c r="B92" s="3"/>
      <c r="C92" s="9"/>
      <c r="D92" s="9"/>
      <c r="J92" s="8"/>
      <c r="K92" s="8"/>
      <c r="L92" s="8"/>
      <c r="M92" s="9"/>
      <c r="N92" s="9"/>
      <c r="O92" s="9"/>
      <c r="P92" s="9"/>
    </row>
    <row r="93" spans="1:26" x14ac:dyDescent="0.25">
      <c r="B93" s="3"/>
      <c r="C93" s="9"/>
      <c r="D93" s="9"/>
      <c r="J93" s="8"/>
      <c r="K93" s="8"/>
      <c r="L93" s="8"/>
      <c r="M93" s="9"/>
      <c r="N93" s="9"/>
      <c r="O93" s="9"/>
      <c r="P93" s="9"/>
    </row>
    <row r="94" spans="1:26" x14ac:dyDescent="0.25">
      <c r="B94" s="3"/>
      <c r="C94" s="9"/>
      <c r="D94" s="9"/>
      <c r="E94" s="9"/>
      <c r="F94" s="9"/>
      <c r="G94" s="9"/>
      <c r="H94" s="9"/>
      <c r="I94" s="8"/>
      <c r="J94" s="8"/>
      <c r="K94" s="8"/>
      <c r="L94" s="8"/>
      <c r="M94" s="9"/>
      <c r="N94" s="9"/>
      <c r="O94" s="9"/>
      <c r="P94" s="9"/>
    </row>
    <row r="95" spans="1:26" x14ac:dyDescent="0.25">
      <c r="B95" s="3"/>
      <c r="C95" s="9"/>
      <c r="D95" s="9"/>
      <c r="E95" s="9"/>
      <c r="F95" s="9"/>
      <c r="G95" s="9"/>
      <c r="H95" s="9"/>
      <c r="I95" s="8"/>
      <c r="J95" s="8"/>
      <c r="K95" s="8"/>
      <c r="L95" s="8"/>
      <c r="M95" s="9"/>
      <c r="N95" s="9"/>
      <c r="O95" s="9"/>
      <c r="P95" s="9"/>
    </row>
    <row r="96" spans="1:26" x14ac:dyDescent="0.25">
      <c r="B96" s="9"/>
      <c r="C96" s="9"/>
      <c r="D96" s="9"/>
      <c r="E96" s="9"/>
      <c r="F96" s="9"/>
      <c r="G96" s="9"/>
      <c r="H96" s="8"/>
      <c r="I96" s="8"/>
      <c r="J96" s="8"/>
      <c r="K96" s="8"/>
      <c r="L96" s="9"/>
      <c r="M96" s="9"/>
      <c r="N96" s="9"/>
      <c r="O96" s="9"/>
      <c r="P96" s="9"/>
    </row>
    <row r="97" spans="2:16" x14ac:dyDescent="0.25">
      <c r="B97" s="9"/>
      <c r="C97" s="9"/>
      <c r="D97" s="28">
        <v>0.25</v>
      </c>
      <c r="E97" s="28">
        <v>0.25</v>
      </c>
      <c r="F97" s="28">
        <v>0.15</v>
      </c>
      <c r="G97" s="28"/>
      <c r="H97" s="28">
        <v>0.1</v>
      </c>
      <c r="I97" s="28"/>
      <c r="J97" s="28"/>
      <c r="K97" s="28"/>
      <c r="L97" s="28"/>
      <c r="M97" s="9"/>
      <c r="N97" s="9"/>
      <c r="O97" s="9"/>
      <c r="P97" s="9"/>
    </row>
    <row r="98" spans="2:16" x14ac:dyDescent="0.25">
      <c r="H98"/>
      <c r="I98"/>
      <c r="J98"/>
      <c r="K98"/>
      <c r="L98"/>
    </row>
    <row r="99" spans="2:16" x14ac:dyDescent="0.25">
      <c r="H99"/>
      <c r="I99"/>
      <c r="J99"/>
      <c r="K99"/>
      <c r="L99"/>
    </row>
    <row r="100" spans="2:16" x14ac:dyDescent="0.25">
      <c r="H100"/>
      <c r="I100"/>
      <c r="J100"/>
      <c r="K100"/>
      <c r="L100"/>
    </row>
    <row r="101" spans="2:16" x14ac:dyDescent="0.25">
      <c r="B101" s="9"/>
      <c r="C101" s="9"/>
      <c r="D101" s="28">
        <v>0.1</v>
      </c>
      <c r="E101" s="28"/>
      <c r="F101" s="28"/>
      <c r="G101" s="28"/>
      <c r="H101" s="28">
        <v>0</v>
      </c>
      <c r="I101" s="28"/>
      <c r="J101" s="28"/>
      <c r="K101" s="28"/>
      <c r="L101" s="28"/>
      <c r="M101" s="9"/>
      <c r="N101" s="9"/>
      <c r="O101" s="9"/>
      <c r="P101" s="9"/>
    </row>
    <row r="102" spans="2:16" x14ac:dyDescent="0.25">
      <c r="B102" s="9"/>
      <c r="C102" s="9"/>
      <c r="D102" s="9"/>
      <c r="E102" s="4"/>
      <c r="F102" s="9"/>
      <c r="G102" s="9"/>
      <c r="H102" s="8"/>
      <c r="I102" s="8"/>
      <c r="J102" s="8"/>
      <c r="K102" s="8"/>
      <c r="L102" s="9"/>
      <c r="M102" s="9"/>
      <c r="N102" s="9"/>
      <c r="O102" s="9"/>
      <c r="P102" s="9"/>
    </row>
    <row r="103" spans="2:16" x14ac:dyDescent="0.25">
      <c r="B103" s="4"/>
      <c r="C103" s="4"/>
      <c r="D103" s="4"/>
      <c r="E103" s="4"/>
      <c r="F103" s="4"/>
      <c r="G103" s="4"/>
      <c r="H103" s="3"/>
      <c r="I103" s="3"/>
      <c r="J103" s="3"/>
      <c r="K103" s="3"/>
      <c r="L103" s="4"/>
      <c r="M103" s="4"/>
      <c r="N103" s="4"/>
      <c r="O103" s="4"/>
      <c r="P103" s="4"/>
    </row>
    <row r="110" spans="2:16" x14ac:dyDescent="0.25">
      <c r="H110"/>
      <c r="I110" s="10"/>
      <c r="J110"/>
      <c r="K110"/>
      <c r="L110"/>
    </row>
    <row r="111" spans="2:16" x14ac:dyDescent="0.25">
      <c r="H111"/>
      <c r="I111" s="10"/>
      <c r="J111"/>
      <c r="K111"/>
      <c r="L111"/>
    </row>
    <row r="112" spans="2:16" x14ac:dyDescent="0.25">
      <c r="H112"/>
      <c r="I112" s="10"/>
      <c r="J112"/>
      <c r="K112"/>
      <c r="L112"/>
    </row>
    <row r="113" spans="1:74" x14ac:dyDescent="0.25">
      <c r="H113"/>
      <c r="I113" s="10"/>
      <c r="J113"/>
      <c r="K113"/>
      <c r="L113"/>
    </row>
    <row r="114" spans="1:74" x14ac:dyDescent="0.25">
      <c r="H114"/>
      <c r="I114" s="10"/>
      <c r="J114"/>
      <c r="K114"/>
      <c r="L114"/>
    </row>
    <row r="115" spans="1:74" x14ac:dyDescent="0.25">
      <c r="A115" s="4"/>
      <c r="B115" s="4"/>
      <c r="C115" s="4"/>
      <c r="D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5"/>
      <c r="AQ115" s="4"/>
      <c r="AR115" s="4"/>
      <c r="AS115" s="4"/>
      <c r="AT115" s="5"/>
      <c r="AU115" s="4"/>
      <c r="AV115" s="4"/>
      <c r="AW115" s="31"/>
      <c r="AX115" s="3"/>
      <c r="AY115" s="4"/>
      <c r="AZ115" s="4"/>
      <c r="BA115" s="4"/>
      <c r="BB115" s="4"/>
      <c r="BC115" s="4"/>
      <c r="BD115" s="4"/>
      <c r="BE115" s="3"/>
      <c r="BF115" s="3"/>
      <c r="BG115" s="3"/>
      <c r="BH115" s="3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</row>
    <row r="116" spans="1:74" x14ac:dyDescent="0.25">
      <c r="A116" s="4"/>
      <c r="B116" s="30" t="s">
        <v>420</v>
      </c>
      <c r="C116" s="30" t="s">
        <v>422</v>
      </c>
      <c r="D116" s="30" t="s">
        <v>424</v>
      </c>
      <c r="E116" s="30" t="s">
        <v>426</v>
      </c>
      <c r="F116" s="30" t="s">
        <v>401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5"/>
      <c r="AQ116" s="4"/>
      <c r="AR116" s="4"/>
      <c r="AS116" s="4"/>
      <c r="AT116" s="5"/>
      <c r="AU116" s="4"/>
      <c r="AV116" s="4"/>
      <c r="AW116" s="31"/>
      <c r="AX116" s="3"/>
      <c r="AY116" s="4"/>
      <c r="AZ116" s="4"/>
      <c r="BA116" s="4"/>
      <c r="BB116" s="4"/>
      <c r="BC116" s="4"/>
      <c r="BD116" s="4"/>
      <c r="BE116" s="3"/>
      <c r="BF116" s="3"/>
      <c r="BG116" s="3"/>
      <c r="BH116" s="3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</row>
    <row r="117" spans="1:74" x14ac:dyDescent="0.25">
      <c r="A117" s="4"/>
      <c r="B117" s="58">
        <v>0.2</v>
      </c>
      <c r="C117" s="58">
        <v>0.4</v>
      </c>
      <c r="D117" s="58">
        <v>0.6</v>
      </c>
      <c r="E117" s="58">
        <v>0.8</v>
      </c>
      <c r="F117" s="59">
        <v>1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5"/>
      <c r="AQ117" s="4"/>
      <c r="AR117" s="4"/>
      <c r="AS117" s="4"/>
      <c r="AT117" s="5"/>
      <c r="AU117" s="4"/>
      <c r="AV117" s="4"/>
      <c r="AW117" s="31"/>
      <c r="AX117" s="3"/>
      <c r="AY117" s="4"/>
      <c r="AZ117" s="4"/>
      <c r="BA117" s="4"/>
      <c r="BB117" s="4"/>
      <c r="BC117" s="4"/>
      <c r="BD117" s="4"/>
      <c r="BE117" s="3"/>
      <c r="BF117" s="3"/>
      <c r="BG117" s="3"/>
      <c r="BH117" s="3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</row>
    <row r="118" spans="1:74" x14ac:dyDescent="0.25">
      <c r="A118" s="4"/>
      <c r="B118" s="4"/>
      <c r="C118" s="4"/>
      <c r="D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5"/>
      <c r="AQ118" s="4"/>
      <c r="AR118" s="4"/>
      <c r="AS118" s="4"/>
      <c r="AT118" s="5"/>
      <c r="AU118" s="4"/>
      <c r="AV118" s="4"/>
      <c r="AW118" s="31"/>
      <c r="AX118" s="3"/>
      <c r="AY118" s="4"/>
      <c r="AZ118" s="4"/>
      <c r="BA118" s="4"/>
      <c r="BB118" s="4"/>
      <c r="BC118" s="4"/>
      <c r="BD118" s="4"/>
      <c r="BE118" s="3"/>
      <c r="BF118" s="3"/>
      <c r="BG118" s="3"/>
      <c r="BH118" s="3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</row>
    <row r="119" spans="1:74" x14ac:dyDescent="0.25">
      <c r="A119" s="4"/>
      <c r="B119" s="4"/>
      <c r="C119" s="4"/>
      <c r="D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5"/>
      <c r="AQ119" s="4"/>
      <c r="AR119" s="4"/>
      <c r="AS119" s="4"/>
      <c r="AT119" s="5"/>
      <c r="AU119" s="4"/>
      <c r="AV119" s="4"/>
      <c r="AW119" s="31"/>
      <c r="AX119" s="3"/>
      <c r="AY119" s="4"/>
      <c r="AZ119" s="4"/>
      <c r="BA119" s="4"/>
      <c r="BB119" s="4"/>
      <c r="BC119" s="4"/>
      <c r="BD119" s="4"/>
      <c r="BE119" s="3"/>
      <c r="BF119" s="3"/>
      <c r="BG119" s="3"/>
      <c r="BH119" s="3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</row>
    <row r="120" spans="1:74" x14ac:dyDescent="0.25">
      <c r="A120" s="4" t="e">
        <f>(HLOOKUP(#REF!,$B$32:$X$33,2,FALSE))*A61</f>
        <v>#REF!</v>
      </c>
      <c r="B120" s="4" t="e">
        <f>(HLOOKUP(#REF!,$B$32:$X$33,2,FALSE))*B32</f>
        <v>#REF!</v>
      </c>
      <c r="C120" s="4" t="e">
        <f>(HLOOKUP(#REF!,$B$32:$X$33,2,FALSE))*C32</f>
        <v>#REF!</v>
      </c>
      <c r="D120" s="4" t="e">
        <f>(HLOOKUP(#REF!,$B$32:$X$33,2,FALSE))*D32</f>
        <v>#REF!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3"/>
      <c r="AN120" s="4"/>
      <c r="AO120" s="4"/>
      <c r="AP120" s="5"/>
      <c r="AQ120" s="4"/>
      <c r="AR120" s="4"/>
      <c r="AS120" s="4"/>
      <c r="AT120" s="5"/>
      <c r="AU120" s="4"/>
      <c r="AV120" s="4"/>
      <c r="AW120" s="31"/>
      <c r="AX120" s="3"/>
      <c r="AY120" s="4"/>
      <c r="AZ120" s="4"/>
      <c r="BA120" s="4"/>
      <c r="BB120" s="4"/>
      <c r="BC120" s="4"/>
      <c r="BD120" s="4"/>
      <c r="BE120" s="3"/>
      <c r="BF120" s="3"/>
      <c r="BG120" s="3"/>
      <c r="BH120" s="3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</row>
    <row r="121" spans="1:74" ht="15.75" thickBot="1" x14ac:dyDescent="0.3">
      <c r="A121" s="4" t="e">
        <f>A120*5</f>
        <v>#REF!</v>
      </c>
      <c r="B121" s="4" t="e">
        <f>B120*5</f>
        <v>#REF!</v>
      </c>
      <c r="C121" s="4" t="e">
        <f>C120*5</f>
        <v>#REF!</v>
      </c>
      <c r="D121" s="4" t="e">
        <f>D120*5</f>
        <v>#REF!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3"/>
      <c r="AN121" s="4"/>
      <c r="AO121" s="4"/>
      <c r="AP121" s="5"/>
      <c r="AQ121" s="4"/>
      <c r="AR121" s="4"/>
      <c r="AS121" s="4"/>
      <c r="AT121" s="5"/>
      <c r="AU121" s="4"/>
      <c r="AV121" s="4"/>
      <c r="AW121" s="31"/>
      <c r="AX121" s="3"/>
      <c r="AY121" s="4"/>
      <c r="AZ121" s="4"/>
      <c r="BA121" s="4"/>
      <c r="BB121" s="4"/>
      <c r="BC121" s="4"/>
      <c r="BD121" s="4"/>
      <c r="BE121" s="3"/>
      <c r="BF121" s="3"/>
      <c r="BG121" s="3"/>
      <c r="BH121" s="3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</row>
    <row r="122" spans="1:74" ht="18.75" thickBot="1" x14ac:dyDescent="0.3">
      <c r="A122" s="4"/>
      <c r="B122" s="4"/>
      <c r="C122" s="4"/>
      <c r="D122" s="18" t="e">
        <f>SUM(A121:X121)</f>
        <v>#REF!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3"/>
      <c r="AN122" s="4"/>
      <c r="AO122" s="4"/>
      <c r="AP122" s="5"/>
      <c r="AQ122" s="4"/>
      <c r="AR122" s="4"/>
      <c r="AS122" s="4"/>
      <c r="AT122" s="5"/>
      <c r="AU122" s="4"/>
      <c r="AV122" s="4"/>
      <c r="AW122" s="31"/>
      <c r="AX122" s="3"/>
      <c r="AY122" s="4"/>
      <c r="AZ122" s="4"/>
      <c r="BA122" s="4"/>
      <c r="BB122" s="4"/>
      <c r="BC122" s="4"/>
      <c r="BD122" s="4"/>
      <c r="BE122" s="3"/>
      <c r="BF122" s="3"/>
      <c r="BG122" s="3"/>
      <c r="BH122" s="3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</row>
    <row r="123" spans="1:74" x14ac:dyDescent="0.25">
      <c r="A123" s="4"/>
      <c r="B123" s="4"/>
      <c r="C123" s="4"/>
      <c r="D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3"/>
      <c r="AN123" s="4"/>
      <c r="AO123" s="4"/>
      <c r="AP123" s="5"/>
      <c r="AQ123" s="4"/>
      <c r="AR123" s="4"/>
      <c r="AS123" s="4"/>
      <c r="AT123" s="5"/>
      <c r="AU123" s="4"/>
      <c r="AV123" s="4"/>
      <c r="AW123" s="31"/>
      <c r="AX123" s="3"/>
      <c r="AY123" s="4"/>
      <c r="AZ123" s="4"/>
      <c r="BA123" s="4"/>
      <c r="BB123" s="4"/>
      <c r="BC123" s="4"/>
      <c r="BD123" s="4"/>
      <c r="BE123" s="3"/>
      <c r="BF123" s="3"/>
      <c r="BG123" s="3"/>
      <c r="BH123" s="3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</row>
    <row r="124" spans="1:74" x14ac:dyDescent="0.25">
      <c r="A124" s="4"/>
      <c r="B124" s="4"/>
      <c r="C124" s="4"/>
      <c r="D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3"/>
      <c r="AN124" s="4"/>
      <c r="AO124" s="4"/>
      <c r="AP124" s="5"/>
      <c r="AQ124" s="4"/>
      <c r="AR124" s="4"/>
      <c r="AS124" s="4"/>
      <c r="AT124" s="5"/>
      <c r="AU124" s="4"/>
      <c r="AV124" s="4"/>
      <c r="AW124" s="31"/>
      <c r="AX124" s="3"/>
      <c r="AY124" s="4"/>
      <c r="AZ124" s="4"/>
      <c r="BA124" s="4"/>
      <c r="BB124" s="4"/>
      <c r="BC124" s="4"/>
      <c r="BD124" s="4"/>
      <c r="BE124" s="3"/>
      <c r="BF124" s="3"/>
      <c r="BG124" s="3"/>
      <c r="BH124" s="3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</row>
    <row r="125" spans="1:74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3"/>
      <c r="AN125" s="4"/>
      <c r="AO125" s="4"/>
      <c r="AP125" s="5"/>
      <c r="AQ125" s="4"/>
      <c r="AR125" s="4"/>
      <c r="AS125" s="4"/>
      <c r="AT125" s="5"/>
      <c r="AU125" s="4"/>
      <c r="AV125" s="4"/>
      <c r="AW125" s="31"/>
      <c r="AX125" s="3"/>
      <c r="AY125" s="4"/>
      <c r="AZ125" s="4"/>
      <c r="BA125" s="4"/>
      <c r="BB125" s="4"/>
      <c r="BC125" s="4"/>
      <c r="BD125" s="4"/>
      <c r="BE125" s="3"/>
      <c r="BF125" s="3"/>
      <c r="BG125" s="3"/>
      <c r="BH125" s="3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</row>
    <row r="126" spans="1:74" ht="29.25" thickBot="1" x14ac:dyDescent="0.3">
      <c r="A126" s="23" t="s">
        <v>448</v>
      </c>
      <c r="B126" s="40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3"/>
      <c r="AN126" s="4"/>
      <c r="AO126" s="4"/>
      <c r="AP126" s="5"/>
      <c r="AQ126" s="4"/>
      <c r="AR126" s="4"/>
      <c r="AS126" s="4"/>
      <c r="AT126" s="5"/>
      <c r="AU126" s="4"/>
      <c r="AV126" s="4"/>
      <c r="AW126" s="31"/>
      <c r="AX126" s="3"/>
      <c r="AY126" s="4"/>
      <c r="AZ126" s="4"/>
      <c r="BA126" s="4"/>
      <c r="BB126" s="4"/>
      <c r="BC126" s="4"/>
      <c r="BD126" s="4"/>
      <c r="BE126" s="3"/>
      <c r="BF126" s="3"/>
      <c r="BG126" s="3"/>
      <c r="BH126" s="3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</row>
    <row r="127" spans="1:74" ht="29.25" thickBot="1" x14ac:dyDescent="0.3">
      <c r="A127" s="24" t="s">
        <v>422</v>
      </c>
      <c r="B127" s="39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3"/>
      <c r="AN127" s="4"/>
      <c r="AO127" s="4"/>
      <c r="AP127" s="5"/>
      <c r="AQ127" s="4"/>
      <c r="AR127" s="4"/>
      <c r="AS127" s="4"/>
      <c r="AT127" s="5"/>
      <c r="AU127" s="4"/>
      <c r="AV127" s="4"/>
      <c r="AW127" s="31"/>
      <c r="AX127" s="3"/>
      <c r="AY127" s="4"/>
      <c r="AZ127" s="4"/>
      <c r="BA127" s="4"/>
      <c r="BB127" s="4"/>
      <c r="BC127" s="4"/>
      <c r="BD127" s="4"/>
      <c r="BE127" s="3"/>
      <c r="BF127" s="3"/>
      <c r="BG127" s="3"/>
      <c r="BH127" s="3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</row>
    <row r="128" spans="1:74" ht="29.25" thickBot="1" x14ac:dyDescent="0.3">
      <c r="A128" s="25" t="s">
        <v>424</v>
      </c>
      <c r="B128" s="3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3"/>
      <c r="AN128" s="4"/>
      <c r="AO128" s="4"/>
      <c r="AP128" s="5"/>
      <c r="AQ128" s="4"/>
      <c r="AR128" s="4"/>
      <c r="AS128" s="4"/>
      <c r="AT128" s="5"/>
      <c r="AU128" s="4"/>
      <c r="AV128" s="4"/>
      <c r="AW128" s="31"/>
      <c r="AX128" s="3"/>
      <c r="AY128" s="4"/>
      <c r="AZ128" s="4"/>
      <c r="BA128" s="4"/>
      <c r="BB128" s="4"/>
      <c r="BC128" s="4"/>
      <c r="BD128" s="4"/>
      <c r="BE128" s="3"/>
      <c r="BF128" s="3"/>
      <c r="BG128" s="3"/>
      <c r="BH128" s="3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</row>
    <row r="129" spans="1:74" ht="29.25" thickBot="1" x14ac:dyDescent="0.3">
      <c r="A129" s="26" t="s">
        <v>426</v>
      </c>
      <c r="B129" s="37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2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7"/>
      <c r="BO129" s="7"/>
      <c r="BP129" s="6"/>
      <c r="BQ129" s="6"/>
      <c r="BR129" s="6"/>
      <c r="BS129" s="6"/>
      <c r="BT129" s="6"/>
      <c r="BU129" s="6"/>
      <c r="BV129" s="6"/>
    </row>
    <row r="130" spans="1:74" ht="43.5" thickBot="1" x14ac:dyDescent="0.3">
      <c r="A130" s="27" t="s">
        <v>401</v>
      </c>
      <c r="B130" s="36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2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7"/>
      <c r="BO130" s="7"/>
      <c r="BP130" s="6"/>
      <c r="BQ130" s="6"/>
      <c r="BR130" s="6"/>
      <c r="BS130" s="6"/>
      <c r="BT130" s="6"/>
      <c r="BU130" s="6"/>
      <c r="BV130" s="6"/>
    </row>
  </sheetData>
  <mergeCells count="8">
    <mergeCell ref="C44:G44"/>
    <mergeCell ref="H8:L8"/>
    <mergeCell ref="A5:L5"/>
    <mergeCell ref="A22:L22"/>
    <mergeCell ref="B24:C24"/>
    <mergeCell ref="A36:B36"/>
    <mergeCell ref="L23:O23"/>
    <mergeCell ref="F23:H23"/>
  </mergeCells>
  <conditionalFormatting sqref="AO9:AO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9:AS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Formato Matriz</vt:lpstr>
      <vt:lpstr>Probabilidad-Impacto</vt:lpstr>
      <vt:lpstr>Datos</vt:lpstr>
      <vt:lpstr>Evento_Externo</vt:lpstr>
      <vt:lpstr>Infraestructura</vt:lpstr>
      <vt:lpstr>Procesos</vt:lpstr>
      <vt:lpstr>Talento_Humano</vt:lpstr>
      <vt:lpstr>Tecnología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Leonardo Caro Pedreros</dc:creator>
  <cp:keywords/>
  <dc:description/>
  <cp:lastModifiedBy>Martha Patricia Zornosa Guerra -  GIT de Apoyo Informa</cp:lastModifiedBy>
  <cp:revision/>
  <dcterms:created xsi:type="dcterms:W3CDTF">2023-07-10T12:07:19Z</dcterms:created>
  <dcterms:modified xsi:type="dcterms:W3CDTF">2025-09-02T15:45:32Z</dcterms:modified>
  <cp:category/>
  <cp:contentStatus/>
</cp:coreProperties>
</file>