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uaecgn-my.sharepoint.com/personal/cphernandez_contaduria_gov_co/Documents/CPHERNANDEZ/Riesgos/Matrices V6/"/>
    </mc:Choice>
  </mc:AlternateContent>
  <xr:revisionPtr revIDLastSave="2" documentId="8_{14C63F90-E984-45E7-9958-F748E024CB77}" xr6:coauthVersionLast="47" xr6:coauthVersionMax="47" xr10:uidLastSave="{039BE602-4C82-4893-9AE3-1E67F5071D8C}"/>
  <bookViews>
    <workbookView xWindow="-120" yWindow="-120" windowWidth="29040" windowHeight="15720" tabRatio="871" xr2:uid="{5314024A-3F7F-47F7-9231-1268ABB91780}"/>
  </bookViews>
  <sheets>
    <sheet name="Riesgos Corrupción" sheetId="43" r:id="rId1"/>
    <sheet name="Probabilidad-Impacto" sheetId="10" state="hidden" r:id="rId2"/>
    <sheet name="Datos" sheetId="24" state="hidden" r:id="rId3"/>
  </sheets>
  <externalReferences>
    <externalReference r:id="rId4"/>
  </externalReferences>
  <definedNames>
    <definedName name="CALIFICACION">#REF!</definedName>
    <definedName name="Dimensiones">#REF!</definedName>
    <definedName name="Estrategias">#REF!</definedName>
    <definedName name="Evento_Externo">Datos!$L$10:$L$13</definedName>
    <definedName name="Infraestructura">Datos!$K$10:$K$12</definedName>
    <definedName name="Lista_proceso">[1]PA_SERVCIUDA!$F$2</definedName>
    <definedName name="Lista_reporte">[1]REPORTE!$C$5</definedName>
    <definedName name="Objetivo_1">#REF!</definedName>
    <definedName name="Objetivo_2">#REF!</definedName>
    <definedName name="Objetivo_3">#REF!</definedName>
    <definedName name="Objetivo_4">#REF!</definedName>
    <definedName name="Objetivo_5">#REF!</definedName>
    <definedName name="objetivos_institucionales">#REF!</definedName>
    <definedName name="Planes_institucionales">#REF!</definedName>
    <definedName name="Politica">#REF!</definedName>
    <definedName name="PROBABILIDAD">#REF!</definedName>
    <definedName name="Proceso">#REF!</definedName>
    <definedName name="Procesos">Datos!$H$10:$H$13</definedName>
    <definedName name="Recursos">#REF!</definedName>
    <definedName name="SERVCIUDA">#REF!</definedName>
    <definedName name="SERVICIO_AL_CIUDADANO_Y_PARTICIPACION">#REF!</definedName>
    <definedName name="Talento_Humano">Datos!$I$10:$I$12</definedName>
    <definedName name="Tecnología">Datos!$J$10:$J$12</definedName>
    <definedName name="Tipo_indicador">#REF!</definedName>
    <definedName name="TipoControl">#REF!</definedName>
    <definedName name="Unidad_medida">#REF!</definedName>
    <definedName name="Valor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43" l="1"/>
  <c r="AI35" i="43"/>
  <c r="AJ35" i="43"/>
  <c r="AQ35" i="43" s="1"/>
  <c r="AK35" i="43"/>
  <c r="AN35" i="43"/>
  <c r="AO35" i="43"/>
  <c r="AP35" i="43" s="1"/>
  <c r="BC35" i="43"/>
  <c r="BE35" i="43" s="1"/>
  <c r="BD35" i="43"/>
  <c r="BC36" i="43"/>
  <c r="BD36" i="43"/>
  <c r="BE36" i="43"/>
  <c r="BC37" i="43"/>
  <c r="BD37" i="43"/>
  <c r="BE37" i="43"/>
  <c r="BC38" i="43"/>
  <c r="BD38" i="43"/>
  <c r="BE38" i="43"/>
  <c r="K27" i="43"/>
  <c r="AI27" i="43"/>
  <c r="AJ27" i="43"/>
  <c r="AQ27" i="43" s="1"/>
  <c r="AK27" i="43"/>
  <c r="AN27" i="43"/>
  <c r="AO27" i="43" s="1"/>
  <c r="AP27" i="43" s="1"/>
  <c r="BC27" i="43"/>
  <c r="BE27" i="43" s="1"/>
  <c r="BD27" i="43"/>
  <c r="BC28" i="43"/>
  <c r="BE28" i="43" s="1"/>
  <c r="BD28" i="43"/>
  <c r="BC29" i="43"/>
  <c r="BE29" i="43" s="1"/>
  <c r="BD29" i="43"/>
  <c r="BC30" i="43"/>
  <c r="BD30" i="43"/>
  <c r="BE30" i="43"/>
  <c r="K31" i="43"/>
  <c r="AI31" i="43"/>
  <c r="AJ31" i="43"/>
  <c r="AQ31" i="43" s="1"/>
  <c r="AK31" i="43"/>
  <c r="AN31" i="43"/>
  <c r="AO31" i="43" s="1"/>
  <c r="AP31" i="43" s="1"/>
  <c r="BC31" i="43"/>
  <c r="BE31" i="43" s="1"/>
  <c r="BD31" i="43"/>
  <c r="BC32" i="43"/>
  <c r="BD32" i="43"/>
  <c r="BE32" i="43"/>
  <c r="BC33" i="43"/>
  <c r="BD33" i="43"/>
  <c r="BE33" i="43"/>
  <c r="BC34" i="43"/>
  <c r="BD34" i="43"/>
  <c r="BE34" i="43"/>
  <c r="K23" i="43"/>
  <c r="AI23" i="43"/>
  <c r="AJ23" i="43"/>
  <c r="AQ23" i="43" s="1"/>
  <c r="AK23" i="43"/>
  <c r="AN23" i="43"/>
  <c r="AO23" i="43" s="1"/>
  <c r="BC23" i="43"/>
  <c r="BE23" i="43" s="1"/>
  <c r="BD23" i="43"/>
  <c r="BC24" i="43"/>
  <c r="BD24" i="43"/>
  <c r="BE24" i="43"/>
  <c r="BC25" i="43"/>
  <c r="BD25" i="43"/>
  <c r="BE25" i="43"/>
  <c r="BC26" i="43"/>
  <c r="BD26" i="43"/>
  <c r="BE26" i="43"/>
  <c r="K19" i="43"/>
  <c r="AI19" i="43"/>
  <c r="AJ19" i="43"/>
  <c r="AQ19" i="43" s="1"/>
  <c r="AK19" i="43"/>
  <c r="AN19" i="43"/>
  <c r="AO19" i="43" s="1"/>
  <c r="BC19" i="43"/>
  <c r="BE19" i="43" s="1"/>
  <c r="BD19" i="43"/>
  <c r="BC20" i="43"/>
  <c r="BD20" i="43"/>
  <c r="BE20" i="43"/>
  <c r="BC21" i="43"/>
  <c r="BD21" i="43"/>
  <c r="BE21" i="43"/>
  <c r="BC22" i="43"/>
  <c r="BD22" i="43"/>
  <c r="BE22" i="43"/>
  <c r="K15" i="43"/>
  <c r="AI15" i="43"/>
  <c r="AJ15" i="43"/>
  <c r="AQ15" i="43" s="1"/>
  <c r="AR15" i="43" s="1"/>
  <c r="AK15" i="43"/>
  <c r="AN15" i="43"/>
  <c r="AO15" i="43" s="1"/>
  <c r="BC15" i="43"/>
  <c r="BD15" i="43" s="1"/>
  <c r="BE15" i="43"/>
  <c r="BC16" i="43"/>
  <c r="BD16" i="43"/>
  <c r="BE16" i="43"/>
  <c r="BC17" i="43"/>
  <c r="BD17" i="43"/>
  <c r="BE17" i="43"/>
  <c r="BC18" i="43"/>
  <c r="BD18" i="43"/>
  <c r="BE18" i="43"/>
  <c r="BF35" i="43" l="1"/>
  <c r="BG35" i="43" s="1"/>
  <c r="AR35" i="43"/>
  <c r="BH35" i="43"/>
  <c r="BI35" i="43" s="1"/>
  <c r="AS35" i="43"/>
  <c r="AT35" i="43" s="1"/>
  <c r="BF27" i="43"/>
  <c r="BF31" i="43"/>
  <c r="BG31" i="43" s="1"/>
  <c r="AS31" i="43"/>
  <c r="AT31" i="43" s="1"/>
  <c r="AR31" i="43"/>
  <c r="BH31" i="43"/>
  <c r="BI31" i="43" s="1"/>
  <c r="AS27" i="43"/>
  <c r="AT27" i="43" s="1"/>
  <c r="AR27" i="43"/>
  <c r="BH27" i="43"/>
  <c r="BI27" i="43" s="1"/>
  <c r="AS23" i="43"/>
  <c r="AT23" i="43" s="1"/>
  <c r="AP23" i="43"/>
  <c r="BF23" i="43"/>
  <c r="AR23" i="43"/>
  <c r="BH23" i="43"/>
  <c r="BI23" i="43" s="1"/>
  <c r="BF19" i="43"/>
  <c r="AP19" i="43"/>
  <c r="AS19" i="43"/>
  <c r="AT19" i="43" s="1"/>
  <c r="AR19" i="43"/>
  <c r="BH19" i="43"/>
  <c r="BI19" i="43" s="1"/>
  <c r="AP15" i="43"/>
  <c r="AS15" i="43"/>
  <c r="AT15" i="43" s="1"/>
  <c r="BF15" i="43"/>
  <c r="BH15" i="43"/>
  <c r="BI15" i="43" s="1"/>
  <c r="BJ27" i="43" l="1"/>
  <c r="BK27" i="43" s="1"/>
  <c r="BG27" i="43"/>
  <c r="BJ31" i="43"/>
  <c r="BK31" i="43" s="1"/>
  <c r="BJ35" i="43"/>
  <c r="BK35" i="43" s="1"/>
  <c r="BJ23" i="43"/>
  <c r="BK23" i="43" s="1"/>
  <c r="BG23" i="43"/>
  <c r="BJ19" i="43"/>
  <c r="BK19" i="43" s="1"/>
  <c r="BG19" i="43"/>
  <c r="BJ15" i="43"/>
  <c r="BK15" i="43" s="1"/>
  <c r="BG15" i="43"/>
  <c r="BE14" i="43" l="1"/>
  <c r="BD14" i="43"/>
  <c r="BC14" i="43"/>
  <c r="BE13" i="43"/>
  <c r="BD13" i="43"/>
  <c r="BC13" i="43"/>
  <c r="BE12" i="43"/>
  <c r="BD12" i="43"/>
  <c r="BC12" i="43"/>
  <c r="BD11" i="43"/>
  <c r="BC11" i="43"/>
  <c r="BE11" i="43" s="1"/>
  <c r="AN11" i="43" l="1"/>
  <c r="AO11" i="43" s="1"/>
  <c r="AK11" i="43"/>
  <c r="AJ11" i="43"/>
  <c r="AQ11" i="43" s="1"/>
  <c r="AI11" i="43"/>
  <c r="K11" i="43"/>
  <c r="AS11" i="43" l="1"/>
  <c r="AT11" i="43" s="1"/>
  <c r="BH11" i="43"/>
  <c r="BI11" i="43" s="1"/>
  <c r="AR11" i="43"/>
  <c r="AP11" i="43"/>
  <c r="BF11" i="43"/>
  <c r="BJ11" i="43" l="1"/>
  <c r="BK11" i="43" s="1"/>
  <c r="BG11" i="43"/>
  <c r="G41" i="24" l="1"/>
  <c r="F41" i="24"/>
  <c r="E41" i="24"/>
  <c r="D41" i="24"/>
  <c r="C41" i="24"/>
  <c r="C40" i="24"/>
  <c r="D40" i="24"/>
  <c r="E40" i="24"/>
  <c r="F40" i="24"/>
  <c r="G40" i="24"/>
  <c r="G39" i="24"/>
  <c r="F39" i="24"/>
  <c r="E39" i="24"/>
  <c r="D39" i="24"/>
  <c r="C39" i="24"/>
  <c r="G38" i="24"/>
  <c r="F38" i="24"/>
  <c r="E38" i="24"/>
  <c r="D38" i="24"/>
  <c r="C38" i="24"/>
  <c r="D37" i="24"/>
  <c r="G37" i="24"/>
  <c r="F37" i="24"/>
  <c r="E37" i="24"/>
  <c r="C37" i="24"/>
  <c r="B120" i="24"/>
  <c r="C120" i="24"/>
  <c r="D120" i="24"/>
  <c r="A120" i="24" l="1"/>
  <c r="A121" i="24" s="1"/>
  <c r="D122" i="24" s="1"/>
  <c r="D121" i="24"/>
  <c r="C121" i="24"/>
  <c r="B121" i="24"/>
  <c r="M19" i="24"/>
</calcChain>
</file>

<file path=xl/sharedStrings.xml><?xml version="1.0" encoding="utf-8"?>
<sst xmlns="http://schemas.openxmlformats.org/spreadsheetml/2006/main" count="717" uniqueCount="348">
  <si>
    <t>PROCESO</t>
  </si>
  <si>
    <t>ALTO</t>
  </si>
  <si>
    <t>Corrupción</t>
  </si>
  <si>
    <t>BAJO</t>
  </si>
  <si>
    <t>Fiscales</t>
  </si>
  <si>
    <t>Gestión</t>
  </si>
  <si>
    <t>MODERADO</t>
  </si>
  <si>
    <t>IDENTIFICACIÓN DEL RIESGO</t>
  </si>
  <si>
    <t>VALORACIÓN DEL RIESGO INHERENTE</t>
  </si>
  <si>
    <t>EVALUACIÓN DEL CONTROL</t>
  </si>
  <si>
    <t>NIVEL DE RIESGO RESIDUAL</t>
  </si>
  <si>
    <t>PLANES DE ACCIÓN PARA EL TRATAMIENTO DE RIESGOS</t>
  </si>
  <si>
    <t>DILIGENCIAR ÚNICAMENTE PARA RIESGOS DE GESTIÓN Y FISCALES</t>
  </si>
  <si>
    <t>DILIGENCIAR UNICAMENTE PARA RIESGO DE CORRUPCIÓN</t>
  </si>
  <si>
    <t>N°</t>
  </si>
  <si>
    <t>CÓDIGO DEL PROCESO</t>
  </si>
  <si>
    <t>FILTRADO</t>
  </si>
  <si>
    <t>LÍDER DEL PROCESO</t>
  </si>
  <si>
    <t>TIPOLOGÍA DE RIESGO</t>
  </si>
  <si>
    <t>FACTOR DE RIESGO</t>
  </si>
  <si>
    <t>DESCRIPCIÓN DEL FACTOR DE RIESGO</t>
  </si>
  <si>
    <t>¿QUÉ ?
IMPACTO</t>
  </si>
  <si>
    <t>¿CÓMO?
CAUSA INMEDIATA 
(Iniciar con la palabra 
por)</t>
  </si>
  <si>
    <t>¿POR QUÉ?
CAUSA RAÍZ
(Iniciar con 
debido a/a causa de)</t>
  </si>
  <si>
    <t>DESCRIPCIÓN DEL RIESGO</t>
  </si>
  <si>
    <t>CLASIFICACIÓN DEL RIESGO</t>
  </si>
  <si>
    <t>Afectación económica
(40%)</t>
  </si>
  <si>
    <t>Afectación Operacional
(30%)</t>
  </si>
  <si>
    <t>Afectación reputacional
(30%)</t>
  </si>
  <si>
    <t>¿Afecta al grupo de funcionarios del proceso?</t>
  </si>
  <si>
    <t>¿Afecta el cumplimiento de metas y objetivos de la dependencia?</t>
  </si>
  <si>
    <t>¿Afecta el cumplimiento de la misión de la entidad?</t>
  </si>
  <si>
    <t>¿Afectar el cumplimiento de la misión del sector al que pertenece la entidad?</t>
  </si>
  <si>
    <t>¿Genera pérdida de confianza de la entidad, afectando su reputación?</t>
  </si>
  <si>
    <t>¿Genera pérdida de recursos económicos?</t>
  </si>
  <si>
    <t>¿Afecta la generación de los productos o la prestación de los servicios?</t>
  </si>
  <si>
    <t>¿Podría causar un detrimento de calidad de vida de la comunidad por la pérdida de bienes, servicios o recursos públicos?</t>
  </si>
  <si>
    <t>¿Genera pérdida de la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</si>
  <si>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</si>
  <si>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</si>
  <si>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</si>
  <si>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</si>
  <si>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</si>
  <si>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</si>
  <si>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pérdidas de vidas humanas?</t>
  </si>
  <si>
    <t>¿Afecta la imagen regional?</t>
  </si>
  <si>
    <t>¿Afecta la imagen nacional?</t>
  </si>
  <si>
    <t>¿Afecta la imagen internacional?</t>
  </si>
  <si>
    <t>RIESGOS DE GESTIÓN Y FISCALES
FRECUENCIA DE LA ACTIVIDAD
Veces por año</t>
  </si>
  <si>
    <t>RIESGOS DE CORRPCIÓN
Probabilidad</t>
  </si>
  <si>
    <t>Cal</t>
  </si>
  <si>
    <t>CAL 1</t>
  </si>
  <si>
    <r>
      <t xml:space="preserve">NIVEL DE RIESGO </t>
    </r>
    <r>
      <rPr>
        <b/>
        <sz val="12"/>
        <color theme="1" tint="4.9989318521683403E-2"/>
        <rFont val="Calibri"/>
        <family val="2"/>
        <scheme val="minor"/>
      </rPr>
      <t>INHERENTE</t>
    </r>
    <r>
      <rPr>
        <b/>
        <sz val="12"/>
        <color theme="0"/>
        <rFont val="Calibri"/>
        <family val="2"/>
        <scheme val="minor"/>
      </rPr>
      <t xml:space="preserve">
(ZONA)</t>
    </r>
  </si>
  <si>
    <t>CONTROLES</t>
  </si>
  <si>
    <t xml:space="preserve">RESPONSABLE DE EJECUTAR EL CONTROL </t>
  </si>
  <si>
    <t>ENTREGABLE / EVIDENCIA</t>
  </si>
  <si>
    <t>Tipo de control</t>
  </si>
  <si>
    <t>Funcionamiento del control</t>
  </si>
  <si>
    <t>¿El control está documentado?</t>
  </si>
  <si>
    <t>Frecuencia del control</t>
  </si>
  <si>
    <t>Evidencia</t>
  </si>
  <si>
    <t>CAL 3</t>
  </si>
  <si>
    <t>CAL 4_IMP</t>
  </si>
  <si>
    <t>CAL 5_PRO</t>
  </si>
  <si>
    <t>CAL 2</t>
  </si>
  <si>
    <r>
      <t xml:space="preserve">NIVEL DE RIESGO </t>
    </r>
    <r>
      <rPr>
        <b/>
        <sz val="12"/>
        <color theme="1" tint="4.9989318521683403E-2"/>
        <rFont val="Calibri"/>
        <family val="2"/>
        <scheme val="minor"/>
      </rPr>
      <t>RESIDUAL</t>
    </r>
    <r>
      <rPr>
        <b/>
        <sz val="12"/>
        <color theme="0"/>
        <rFont val="Calibri"/>
        <family val="2"/>
        <scheme val="minor"/>
      </rPr>
      <t xml:space="preserve">
(ZONA)</t>
    </r>
  </si>
  <si>
    <t>OPCIONES DE MANEJO DEL RIESGO RESIDUAL</t>
  </si>
  <si>
    <t>PLAN DE ACCIÓN</t>
  </si>
  <si>
    <t>RESPONSABLE</t>
  </si>
  <si>
    <t>FECHA DE INICIO</t>
  </si>
  <si>
    <t>FECHA DE FINALIZACIÓN</t>
  </si>
  <si>
    <t>EVIDENCIA / ENTREGABLE</t>
  </si>
  <si>
    <t>GJU</t>
  </si>
  <si>
    <t>Gestión Jurídica</t>
  </si>
  <si>
    <t>Coordinador(a) GIT de Jurídica</t>
  </si>
  <si>
    <t>Procesos</t>
  </si>
  <si>
    <t>Errores en la ejecución de protocolos, manuales o procedimientos</t>
  </si>
  <si>
    <t>Ejecución y administración de procesos</t>
  </si>
  <si>
    <t>Insignificante - 20%</t>
  </si>
  <si>
    <t>Menor - 40%</t>
  </si>
  <si>
    <t>Preventivo</t>
  </si>
  <si>
    <t>Manual</t>
  </si>
  <si>
    <t>SI</t>
  </si>
  <si>
    <t>Continuo</t>
  </si>
  <si>
    <t>Completa</t>
  </si>
  <si>
    <t>Reducir-Mitigar riesgo</t>
  </si>
  <si>
    <t>Moderado - 60%</t>
  </si>
  <si>
    <t>Detectivo</t>
  </si>
  <si>
    <t>Anualmente</t>
  </si>
  <si>
    <t>Aceptar riesgo</t>
  </si>
  <si>
    <t>A solicitud</t>
  </si>
  <si>
    <t>CPU</t>
  </si>
  <si>
    <t>Comunicación Pública</t>
  </si>
  <si>
    <t>Coordinador(a) GIT Logístico de Capacitación y Prensa</t>
  </si>
  <si>
    <t>Semestralmente</t>
  </si>
  <si>
    <t>CYE</t>
  </si>
  <si>
    <t>Control y Evaluación</t>
  </si>
  <si>
    <t>Coordinador(a) GIT de Control Interno</t>
  </si>
  <si>
    <t>Coordinador del GIT de control interno</t>
  </si>
  <si>
    <t>Mensualmente</t>
  </si>
  <si>
    <t>Talento_Humano</t>
  </si>
  <si>
    <t>Comportamiento anti-ético</t>
  </si>
  <si>
    <t>Posibilidad de recibir o solicitar dádiva o cualquier beneficio propio o de terceros en la elaboración de informes</t>
  </si>
  <si>
    <t>por omitir o adulterar información relevante frente a situaciones observadas en el desarrollo de las diferentes evaluaciones, auditorías y/o seguimientos establecidos en el Plan Anual de Auditorías y Seguimientos</t>
  </si>
  <si>
    <t>debido a la falta de ética profesional de los funcionarios y/o contratistas del GIT de Control Interno</t>
  </si>
  <si>
    <t>Fraude Interno</t>
  </si>
  <si>
    <t>Si</t>
  </si>
  <si>
    <t>No</t>
  </si>
  <si>
    <t>Rara vez</t>
  </si>
  <si>
    <t>Lista de asistencia de socialización, presentación de socialización y reporte de evaluación de apropiación de conocimiento.</t>
  </si>
  <si>
    <t>Divulgar una pieza gráfica para recordar los compromisos éticos del GIT de Control Interno mediante correo electrónico</t>
  </si>
  <si>
    <t>Correo electrónico enviado al GIT de Control Interno que incluya la pieza gráfica</t>
  </si>
  <si>
    <t>PI</t>
  </si>
  <si>
    <t>Planeación Integral</t>
  </si>
  <si>
    <t>Coordinador(a) GIT Planeación</t>
  </si>
  <si>
    <t>Mayor - 80%</t>
  </si>
  <si>
    <t>NO</t>
  </si>
  <si>
    <t>No existe</t>
  </si>
  <si>
    <t>Trimestralmente</t>
  </si>
  <si>
    <t>Correctivo</t>
  </si>
  <si>
    <t>GTH</t>
  </si>
  <si>
    <t>Gestión Humana</t>
  </si>
  <si>
    <t>Coordinador(a) GIT de Talento Humano y Prestaciones Sociales</t>
  </si>
  <si>
    <t>Coordinadora del GIT de Talento Humano y Prestaciones Sociales</t>
  </si>
  <si>
    <t>Fraude interno (corrupción, soborno)</t>
  </si>
  <si>
    <t xml:space="preserve">
Posibilidad de incurrir en favorecimiento a un tercero,</t>
  </si>
  <si>
    <t>por medio de la selección o vinculación de personal</t>
  </si>
  <si>
    <t xml:space="preserve">a causa de un ajuste en los requisitos  </t>
  </si>
  <si>
    <t>Improbable</t>
  </si>
  <si>
    <t>La Coordinadora del GIT de Talento Humano y Prestaciones Sociales realiza en todos los casos la revisión, adición, modificación o actualización al manual de funciones de la CGN y socialización con la organización sindical, de acuerdo a lo estipulado en el Artículo 4 del Decreto 498 de 2020, con el fin de fortalecer la transparencia en el proceso de selección, vinculación y desvinculación de personal. lo anterior a partir de la presentación de las necesidades del área y la aprobación del contador general de la Nación.
Evidencia: Constancia de revisión y comentarios del ajuste al Manual de Funciones de la CGN por parte del Sindicato, basado en los lineamientos de la ley (Correo Electrónico)</t>
  </si>
  <si>
    <t>Constancia de revisión y comentarios del ajuste al Manual de Funciones de la CGN por parte del Sindicato, basado en los lineamientos de la ley (Correo Electrónico)</t>
  </si>
  <si>
    <t xml:space="preserve">Se realiza una reunión semestral con el objetivo de identificar posibles incumplimientos los controles establecidos.
(Reunión riesgos)
Evidencia: ayuda de memoria </t>
  </si>
  <si>
    <t>Ayuda de memoria de la reunión</t>
  </si>
  <si>
    <t>NOR</t>
  </si>
  <si>
    <t>Normalización y Culturización Contable</t>
  </si>
  <si>
    <t>Subcontador(a) General y de Investigación</t>
  </si>
  <si>
    <t>Semanalmente</t>
  </si>
  <si>
    <t>CEN</t>
  </si>
  <si>
    <t>Centralización de la Información</t>
  </si>
  <si>
    <t>Subcontador(a) de Centralización de la Información</t>
  </si>
  <si>
    <t>Errores en la grabación de información o autorizaciones</t>
  </si>
  <si>
    <t>Posibilidad de recibir o solicitar cualquier dádiva o beneficio a nombre propio</t>
  </si>
  <si>
    <t>por omitir requerimientos formulados desde la CGN</t>
  </si>
  <si>
    <t>debido a intereses  de la entidad contable pública y su reporte de la Información requerida por los analistas</t>
  </si>
  <si>
    <t>Los Coordinadores de los GIT de gestión de la Subcontaduría de Centralización de la información, realizan seguimiento mensual a las actividades de gestión de los analistas, dentro de las que se encuentra el trámite de requerimientos, con el fin de verificar que se estén cumplimiento las actividades propuestas con el personal de planta y contratistas. En caso de identificar desviaciones, se contacta al responsable para revisar las novedades.  El seguimiento se lleva a cabo  con la revisión del informe de actividades.
Evidencias: Formato de Informe de actividades interno, correos electrónicos y/o evidencias de la gestión.
.</t>
  </si>
  <si>
    <t xml:space="preserve"> Coordinadores de los GIT de gestión de la Subcontaduría de Centralización de la información</t>
  </si>
  <si>
    <t>Formato de Informe de actividades interno, correos electrónicos y/o evidencias de la gestión</t>
  </si>
  <si>
    <t>Sensibilización virtual de los valores y el código de Integridad del Servidor Público y sus actividades  frente al proceso de Centralización de la Información</t>
  </si>
  <si>
    <t>Subcontador de Centralización de la Información</t>
  </si>
  <si>
    <t>Grabación de presentación virtual</t>
  </si>
  <si>
    <t>CON</t>
  </si>
  <si>
    <t>Consolidación de la Información</t>
  </si>
  <si>
    <t>Subcontador(a) de Consolidación de la Información</t>
  </si>
  <si>
    <t>GAD</t>
  </si>
  <si>
    <t xml:space="preserve">Gestión Administrativa </t>
  </si>
  <si>
    <t>Coordinador(a) GIT de Servicios Generales, Administrativos y Financieros</t>
  </si>
  <si>
    <t xml:space="preserve">
Posibilidad de recibir o solicitar cualquier dádiva o beneficio a nombre propio o de terceros, en los procesos contractuales</t>
  </si>
  <si>
    <t>por el direccionamiento en las condiciones del proceso, para favorecer a terceros,</t>
  </si>
  <si>
    <t xml:space="preserve">debido a intereses particulares o al uso indebido de la función pública o de la información. </t>
  </si>
  <si>
    <r>
      <t xml:space="preserve">El Secretario General designa para cada proceso de contratación un equipo estructurador y un equipo evaluador como un miembro colectivo impar, a través del formato dispuesto por la entidad, con el fin de llevar a cabo la revisión y vigilancia conjunta de la estructuración y evaluación de los procesos de selección.
En caso de desviaciones, en el que un miembro del equipo evaluador salve voto de la selección del proveedor, deberá comunicarlo por escrito con las razones y/o fundamentos de tal decisión con el fin de advertir una posible situación anómala al proceso.
Evidencia: Designación de equipo estructurador y equipo evaluador
</t>
    </r>
    <r>
      <rPr>
        <sz val="12"/>
        <color rgb="FFFF0000"/>
        <rFont val="Arial"/>
        <family val="2"/>
      </rPr>
      <t xml:space="preserve">
</t>
    </r>
  </si>
  <si>
    <t xml:space="preserve">Designación de equipo estructurador y equipo evaluador </t>
  </si>
  <si>
    <t>Coordinador del GIT de Servicios Generales, Administrativos y Financieros</t>
  </si>
  <si>
    <t>Material de apoyo y ayuda de memoria</t>
  </si>
  <si>
    <t>GTI</t>
  </si>
  <si>
    <t>Gestión TICS</t>
  </si>
  <si>
    <t>Coordinador(a) GIT de Apoyo Informático</t>
  </si>
  <si>
    <t>Coordinador del GIT de Apoyo Informático</t>
  </si>
  <si>
    <t>Posibilidad de recibir o solicitar dadivas o beneficios a nombre propio o de terceros para favorecer intereses particulares</t>
  </si>
  <si>
    <t>por la utilización inapropiada de la información de la entidad</t>
  </si>
  <si>
    <t>debido a la no suscripción de los acuerdos de confidencialidad y de la aceptación formal de las políticas de seguridad, que controlen el acceso a la información conforme a las funciones y responsabilidades del personal</t>
  </si>
  <si>
    <t>El Coordinador del GIT de Apoyo Informático realiza, cada vez que ingrese un nuevo servidor público o contratista natural o jurídico al GIT, seguimiento a la firma del acuerdo de confidencialidad, verificando que el contratista ha firmado el formato "MAN01-FOR31 Acuerdo de confidencialidad y aceptación de las políticas de la seguridad de la información";  con el fin de asegurar que se conozcan las implicaciones de hacer  uso indebido de la información a cargo. En caso de desviación se gestiona la firma del acuerdo de confidencialidad con el servidor público o contratista natural o jurídico.
Evidencia: Acuerdo de confidencialidad firmado</t>
  </si>
  <si>
    <t>Acuerdo de confidencialidad firmado</t>
  </si>
  <si>
    <t xml:space="preserve">Gestionar la realización de charlas al GIT de Apoyo Informático sobre temas asociados a la adopción e implementación de la Política de Gobierno Digital </t>
  </si>
  <si>
    <t>Coordinador GIT de Apoyo Informático</t>
  </si>
  <si>
    <t>Ayuda de memoria de la charla o acta de reunión</t>
  </si>
  <si>
    <t xml:space="preserve">El Coordinador del GIT de Apoyo Informático, semestralmente valida la realización y ejecución del plan de sensibilización de Seguridad y Privacidad de la información adoptado como parte de la implementación del modelo de Seguridad y Privacidad de la Información; mediante divulgación de piezas gráficas y correos electrónicos. En caso de desviación se realiza actualización en el siguiente periodo
Evidencia: Plan Comunicaciones Seguridad </t>
  </si>
  <si>
    <t xml:space="preserve">Plan Comunicaciones Seguridad </t>
  </si>
  <si>
    <t>El Coordinador del GIT de Apoyo Informático valida el cumplimiento de la realización de la solicitud en GLPI, cada vez que ingrese un nuevo servidor al GIT o cambie sus funciones, con el fin de garantizar que puedan tener acceso solo a la información que sea necesaria para el desarrollo de sus actividades. En caso de desviación se debe generar una nueva solicitud para ajustar los accesos de acuerdo a las funciones.
Evidencia: Caso en GLPI. Formato: GTI10-FOR09 Gestión de cuentas de usuario</t>
  </si>
  <si>
    <t xml:space="preserve"> Coordinador del GIT de Apoyo Informático</t>
  </si>
  <si>
    <t>Caso en GLPI.
Formato: GTI10-FOR09 Gestión de cuentas de usuario</t>
  </si>
  <si>
    <t>Posibilidad de incurrir en gastos de bienes y servicios tecnológicos que no se necesiten en la entidad para beneficio propio o de terceros</t>
  </si>
  <si>
    <t>por presiones indebidas o conflictos de interés</t>
  </si>
  <si>
    <t>debido a falta de ética por parte del servidor público o contratista responsable de gestionar el proceso de adquisición tecnológica</t>
  </si>
  <si>
    <t>El Coordinador del GIT de Apoyo Informático realiza, cada vez que se evalúe un proceso de adquisición, un análisis de la necesidad, en pares, para revisar la ficha de viabilidad técnica, con el objetivo de evitar la adquisición de bienes y servicios no necesarios. En caso de desviación, se ajusta el Plan Anual de Adquisiciones.
Evidencia: Formato GTI04-FOR01 Ficha de Viabilidad técnica diligenciada, revisada y aprobada</t>
  </si>
  <si>
    <t>Formato GTI04-FOR01 Ficha de Viabilidad técnica diligenciada, revisada y aprobada</t>
  </si>
  <si>
    <t>Correo electrónico con lineamiento y soporte de asistencia de charlas</t>
  </si>
  <si>
    <t>GFI</t>
  </si>
  <si>
    <t>Gestión Recursos Financieros</t>
  </si>
  <si>
    <t>Usuarios, productos y prácticas</t>
  </si>
  <si>
    <t>por desviación de los recursos asignados,</t>
  </si>
  <si>
    <t>debido a intereses particulares y presiones de terceros</t>
  </si>
  <si>
    <t>Posible</t>
  </si>
  <si>
    <t>El delegado del equipo de contabilidad realiza el arqueo de caja menor, a través del formato establecido por la entidad, el control se ejecuta mensualmente con el fin de cruzar el dinero en efectivo disponible, los saldos en bancos y el flujo de caja del mes. Además, el Profesional Especializado con funciones de Contador verifica y firma cada uno de los formatos diligenciados, con el fin de asegurar que coincidan con los saldos reales. 
En caso de encontrarse desviaciones, se deben documentar y comunicar a la coordinación del GIT de Servicios Generales, Administrativos y Financieros.
Evidencia: Formato de arqueo de caja menor y soportes del arqueo debidamente firmados (extractos bancarios, auxiliar contable de las cuentas bancarias)</t>
  </si>
  <si>
    <t>Profesional Especializado con funciones de Contador y el delegado del equipo de contabilidad</t>
  </si>
  <si>
    <t>Formato de arqueo de caja menor y soportes del arqueo debidamente firmados (extractos bancarios, auxiliar contable de las cuentas bancarias)</t>
  </si>
  <si>
    <t xml:space="preserve">La coordinadora del GIT de Servicios Generales, Administrativos y Financieros dará el lineamiento al Administrador de la Caja Menor sobre la importancia de informar presiones indebidas en el momento en que se presenten y que estén relacionadas con el manejo de la caja menor, así mismo, de informarlas de inmediato al Coordinador del GIT de Servicios Generales, Administrativos y Financieros, y a la Secretaría General. 
Esta acción se realizará con el fin de tomar las medidas necesarias y adelantar el trámite administrativo correspondiente que permita evitar la materialización del riesgo. </t>
  </si>
  <si>
    <t>Coordinador del GIT de Servicios Generales, Administrativos y financieros</t>
  </si>
  <si>
    <t>Correo enviado por la Coordinadora del GIT de Servicios Generales, Administrativos y Financieros al Administrador de la Caja Menor informando el lineamiento.</t>
  </si>
  <si>
    <t xml:space="preserve">El administrador de la Caja Menor participará en todas las capacitaciones obligatorias convocadas por el operador de la plataforma SIIF con el fin de fortalecer el manejo adecuado de los recursos.
</t>
  </si>
  <si>
    <t xml:space="preserve"> Administrador de la Caja Menor</t>
  </si>
  <si>
    <t>Pantallazo de participación en la capacitación y correo electrónico  enviado por el operador de la plataforma SIIF a las personas que registraron asistencia.</t>
  </si>
  <si>
    <t>ZONA DE RIESGO EXTREMO</t>
  </si>
  <si>
    <t>Reducir: Mitigar</t>
  </si>
  <si>
    <t>Se deberán implementar inmediatamente las acciones que conlleven a reducir el riesgo. Las acciones preventivas tomadas deberán llevar a la implementación de nuevos controles que prevengan la materialización del riesgo y a mitigar el impacto.</t>
  </si>
  <si>
    <t>Reducir: Mitigar o Transferir</t>
  </si>
  <si>
    <t xml:space="preserve">Se deberán implementar acciones que conlleven a mitigar o transferir el riesgo. Se deberán implementar acciones preventivas que conlleven a mejorar o documentar los controles existentes. </t>
  </si>
  <si>
    <t>Se deberán implementar acciones que conlleven a reducir el riesgo. Se deberán implementar acciones preventivas que conlleven a fortalecer los controles existentes.</t>
  </si>
  <si>
    <t>Aceptar</t>
  </si>
  <si>
    <t>Se debe realizar seguimiento a los riesgos con el fin de verificar su impacto, probabilidad y la valoración de los controles.</t>
  </si>
  <si>
    <t>Calificación del impacto</t>
  </si>
  <si>
    <t>PROBABILIDAD</t>
  </si>
  <si>
    <t>IMPACTO</t>
  </si>
  <si>
    <t xml:space="preserve">Secretario General </t>
  </si>
  <si>
    <t xml:space="preserve">El Coordinador del GIT de Servicios Generales, Administrativos y Financieros efectuará una sensibilización focalizada en temas de transparencia y selección objetiva en los procesos de selección y contratación con el propósito de prevenir actos de corrupción.  </t>
  </si>
  <si>
    <t xml:space="preserve">Posibilidad de recibir o solicitar cualquier dádiva en la caja menor  </t>
  </si>
  <si>
    <t>Establecer la obligatoriedad de asistencia a las charlas sobre anticorrupción y código de integridad que realiza el GIT de Jurídica</t>
  </si>
  <si>
    <t>El Coordinador del GIT de control interno verifica semestralmente el nivel de apropiación de los conocimientos sobre ética e integridad pública por parte de  los funcionarios y/o contratistas, a través de una socialización y evaluación relacionada con las conductas y actos asociados a la  corrupción en el sector público y sus responsabilidades y consecuencias. En caso desviación, se efectúa retroalimentación al funcionario y/o contratista.
Evidencia: Lista de asistencia de socialización, presentación de socialización y reporte de evaluación de apropiación de conocimiento.</t>
  </si>
  <si>
    <t>RIESGOS DE GESTIÓN Y FISCALES</t>
  </si>
  <si>
    <t>Frecuencia de la Actividad</t>
  </si>
  <si>
    <t>Probabilidad</t>
  </si>
  <si>
    <t>Muy Baja</t>
  </si>
  <si>
    <t>La actividad que conlleva el riesgo se ejecuta como máximos 2 veces por año</t>
  </si>
  <si>
    <t>Baja</t>
  </si>
  <si>
    <t>La actividad que conlleva el riesgo se ejecuta de 3 a 24 veces al año</t>
  </si>
  <si>
    <t>Media</t>
  </si>
  <si>
    <t>La actividad que conlleva el riesgo se ejecuta de 24 a 500 veces al año</t>
  </si>
  <si>
    <t>Alta</t>
  </si>
  <si>
    <t>La actividad que conlleva el riesgo se ejecuta mínimo 500 veces al año y máximo 5000 veces por año</t>
  </si>
  <si>
    <t>Muy Alta</t>
  </si>
  <si>
    <t>La actividad que conlleva el riesgo se ejecuta más de 500 veces por año</t>
  </si>
  <si>
    <t>RIESGOS DE CORRUPCIÓN</t>
  </si>
  <si>
    <t>El evento puede ocurrir solo en circunstancias excepcionales (poco comunes o anormales)</t>
  </si>
  <si>
    <t>No se ha presentado en los últimos 5 años</t>
  </si>
  <si>
    <t>El evento puede ocurrir en algún momento</t>
  </si>
  <si>
    <t>Al menos 1 vez en los últimos 5 años</t>
  </si>
  <si>
    <t>El evento podrá ocurrir en algún momento</t>
  </si>
  <si>
    <t>Al menos 1 vez en los últimos 2 años</t>
  </si>
  <si>
    <t>Probable</t>
  </si>
  <si>
    <t>Es viable que el evento ocurra en la mayoría de las circunstancias</t>
  </si>
  <si>
    <t>Al menos 1 vez en el último año</t>
  </si>
  <si>
    <t>Seguro</t>
  </si>
  <si>
    <t>Se espera que el evento ocurra en la mayoría de las circunstancias</t>
  </si>
  <si>
    <t>Mas de 1 vez al año</t>
  </si>
  <si>
    <t xml:space="preserve">NIVEL </t>
  </si>
  <si>
    <t>AFECTACIÓN ECONÓMICA</t>
  </si>
  <si>
    <t>AFECTACIÓN OPERACIONAL</t>
  </si>
  <si>
    <t>AFECTACIÓN REPUTACIONAL</t>
  </si>
  <si>
    <t>Insignificante</t>
  </si>
  <si>
    <t>Pérdida de recursos económicos por un valor menor a 10 SMMLV al año.</t>
  </si>
  <si>
    <t>Impacta la ejecución o continuidad de una tarea</t>
  </si>
  <si>
    <t>El riesgo afecta la imagen de algún área de la organización.</t>
  </si>
  <si>
    <t>Menor</t>
  </si>
  <si>
    <t>Pérdida de recursos económicos por un valor entre 10 y 50 SMMLV al año.</t>
  </si>
  <si>
    <t>Impacta la ejecución o continuidad de una actividad</t>
  </si>
  <si>
    <t>El riesgo afecta la imagen de la entidad internamente, de conocimiento general nivel interno, de junta directiva y accionistas y/o proveedores.</t>
  </si>
  <si>
    <t>Moderado</t>
  </si>
  <si>
    <t>Pérdida de recursos económicos por un valor entre 50 y 100 SMMLV al año.</t>
  </si>
  <si>
    <t>Impacta la ejecución o continuidad de un procedimiento, manual o protocolo.</t>
  </si>
  <si>
    <t>El riesgo afecta la imagen de la entidad con algunos usuarios de relevancia frente al logro de objetivos.</t>
  </si>
  <si>
    <t>Mayor</t>
  </si>
  <si>
    <t>Pérdida de recursos económicos por un valor entre 100 y 500 SMMLV al año.</t>
  </si>
  <si>
    <t>Impacta la ejecución o continuidad de un proceso o subproceso.</t>
  </si>
  <si>
    <t xml:space="preserve">El riesgo afecta la imagen de la entidad con efecto publicitario sostenido a nivel de sector administrativo, nivel departamental o municipal. </t>
  </si>
  <si>
    <t>Catastrófico</t>
  </si>
  <si>
    <t>Pérdida de recursos económicos por un valor mayor a 500 SMMLV al año.</t>
  </si>
  <si>
    <t>Impacta la ejecución o continuidad de un macroproceso, varios procesos de la Entidad</t>
  </si>
  <si>
    <t xml:space="preserve">El riesgo afecta la imagen de la entidad a nivel nacional, con efecto publicitario sostenido a nivel país. </t>
  </si>
  <si>
    <t>Nivel</t>
  </si>
  <si>
    <t>Descriptor</t>
  </si>
  <si>
    <t>Consecuencias</t>
  </si>
  <si>
    <t>Respuesta afirmativa de una a cinco preguntas</t>
  </si>
  <si>
    <t>Genera medianas consecuencias para la entidad</t>
  </si>
  <si>
    <t>Respuesta afirmativa de seis a once preguntas</t>
  </si>
  <si>
    <t>Genera altas consecuencias para la entidad</t>
  </si>
  <si>
    <t>Respuesta afirmativa de doce a diecinueve preguntas</t>
  </si>
  <si>
    <t>Genera desastrosas consecuencias para la entidad</t>
  </si>
  <si>
    <t>ESTRATEGIAS PARA COMBATIR EL RIESGO</t>
  </si>
  <si>
    <t>Nivel de Exposición del Riesgo</t>
  </si>
  <si>
    <t>Opción de Tratamiento</t>
  </si>
  <si>
    <t>Detalle del Tratamiento</t>
  </si>
  <si>
    <t>ZONA DE RIESGO ALTO</t>
  </si>
  <si>
    <t>ZONA DE RIESGO MODERADO</t>
  </si>
  <si>
    <t>ZONA DE RIESGO BAJO</t>
  </si>
  <si>
    <t>IDENTIFICACIÓN DE RIESGOS</t>
  </si>
  <si>
    <t>LÍDER DEL PROCESO
Cargo</t>
  </si>
  <si>
    <t>LÍDER DEL PROCESO
Nombre</t>
  </si>
  <si>
    <t>SUBSISTEMA DE GESTIÓN DEL RIESGO VINCULADO</t>
  </si>
  <si>
    <t>Claudia Patricia Hernandez Díaz</t>
  </si>
  <si>
    <t>Tecnología</t>
  </si>
  <si>
    <t>Infraestructura</t>
  </si>
  <si>
    <t>Evento_Externo</t>
  </si>
  <si>
    <t>RIESGO EXTREMO</t>
  </si>
  <si>
    <t>Állison Cristina Marín Flórez</t>
  </si>
  <si>
    <t>Fraude Externo</t>
  </si>
  <si>
    <t xml:space="preserve">Ausencia de procedimientos o documentos </t>
  </si>
  <si>
    <t>Daño físico de dispositivos electrónicos o digitales</t>
  </si>
  <si>
    <t>Catástrofes por fenómenos naturales</t>
  </si>
  <si>
    <t>Suplantación de identidad</t>
  </si>
  <si>
    <t>RIESGO ALTO</t>
  </si>
  <si>
    <t>Rocío Pérez Sotelo</t>
  </si>
  <si>
    <t>Hurto de activos físicos o digitales por personal interno</t>
  </si>
  <si>
    <t>Caída de aplicaciones o redes</t>
  </si>
  <si>
    <t>Falta de mantenimiento o adecuación</t>
  </si>
  <si>
    <t>Vandalismo o crimen organizado</t>
  </si>
  <si>
    <t>RIESGO MODERADO</t>
  </si>
  <si>
    <t>Juan Camilo Santamaría Herrera</t>
  </si>
  <si>
    <t>Fallas Tecnológicas</t>
  </si>
  <si>
    <t>Errores en el software</t>
  </si>
  <si>
    <t>Daño de activos fijos</t>
  </si>
  <si>
    <t>Atentados o hechos de orden público</t>
  </si>
  <si>
    <t>RIESGO BAJO</t>
  </si>
  <si>
    <t>Elizabeth Soler Castillo</t>
  </si>
  <si>
    <t>Relaciones Laborales</t>
  </si>
  <si>
    <t>Falta de capacitación del personal que opera el proceso</t>
  </si>
  <si>
    <t>Cambios macroecnonómicos del país</t>
  </si>
  <si>
    <t>Alexandra Quemba Gómez</t>
  </si>
  <si>
    <t xml:space="preserve"> </t>
  </si>
  <si>
    <t>Denis Eliana Hernández Niño</t>
  </si>
  <si>
    <t>Daños a activos fijos / Eventos Externos</t>
  </si>
  <si>
    <t>Catastrófico - 100%</t>
  </si>
  <si>
    <t>Anuar Edilson Vargas Calderón</t>
  </si>
  <si>
    <t>César Augusto Rincón Vicentes</t>
  </si>
  <si>
    <t>Katherine Forero Mendez</t>
  </si>
  <si>
    <t>VALORACIÓN DE RIESGOS</t>
  </si>
  <si>
    <t>AFECTACIONES</t>
  </si>
  <si>
    <t>Probabilidad riesgos de corrupción</t>
  </si>
  <si>
    <t>Respuesta afirmativa entre 1-5</t>
  </si>
  <si>
    <t>Respuesta afirmativa entre 6-11</t>
  </si>
  <si>
    <t>Alto</t>
  </si>
  <si>
    <t>Respuesta afirmativa entre 12-19</t>
  </si>
  <si>
    <t>extremo</t>
  </si>
  <si>
    <t>Afectación económica</t>
  </si>
  <si>
    <t>Afectación Operacional</t>
  </si>
  <si>
    <t>Afectación reputacional</t>
  </si>
  <si>
    <t>Leve</t>
  </si>
  <si>
    <t>EXTREMO</t>
  </si>
  <si>
    <t>APLICABILIDAD EN TERRITORIALES</t>
  </si>
  <si>
    <t>Automático</t>
  </si>
  <si>
    <t>Diariamente</t>
  </si>
  <si>
    <t>Incompleta</t>
  </si>
  <si>
    <t>Quincenalmente</t>
  </si>
  <si>
    <t>Reducir-Transferir riesgo</t>
  </si>
  <si>
    <t>Número</t>
  </si>
  <si>
    <t>Porcentaje</t>
  </si>
  <si>
    <t>Evitar riesgo</t>
  </si>
  <si>
    <t>Leve - 20%</t>
  </si>
  <si>
    <t>Matriz de Riesgos Corrupción 2025 - Contaduría General de la Nación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</si>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</sst>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4"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0"/>
      <name val="Arial"/>
      <family val="2"/>
    </font>
    <font>
      <sz val="10"/>
      <color theme="1"/>
      <name val="Arial"/>
      <family val="2"/>
    </font>
    <font>
      <b/>
      <sz val="14"/>
      <color theme="1"/>
      <name val="Arial"/>
      <family val="2"/>
    </font>
    <font>
      <sz val="12"/>
      <color theme="1"/>
      <name val="Arial"/>
      <family val="2"/>
    </font>
    <font>
      <sz val="18"/>
      <color theme="1"/>
      <name val="Arial"/>
      <family val="2"/>
    </font>
    <font>
      <b/>
      <sz val="16"/>
      <color theme="0"/>
      <name val="Calibri"/>
      <family val="2"/>
      <scheme val="minor"/>
    </font>
    <font>
      <b/>
      <sz val="11"/>
      <color rgb="FF000000"/>
      <name val="Tahoma"/>
      <family val="2"/>
    </font>
    <font>
      <b/>
      <sz val="48"/>
      <color theme="0"/>
      <name val="Calibri"/>
      <family val="2"/>
      <scheme val="minor"/>
    </font>
    <font>
      <b/>
      <sz val="12"/>
      <name val="Arial"/>
      <family val="2"/>
    </font>
    <font>
      <sz val="12"/>
      <name val="Arial"/>
      <family val="2"/>
    </font>
    <font>
      <b/>
      <sz val="14"/>
      <name val="Arial"/>
      <family val="2"/>
    </font>
    <font>
      <b/>
      <sz val="18"/>
      <color theme="0"/>
      <name val="Calibri"/>
      <family val="2"/>
      <scheme val="minor"/>
    </font>
    <font>
      <b/>
      <sz val="12"/>
      <color theme="0"/>
      <name val="Calibri"/>
      <family val="2"/>
      <scheme val="minor"/>
    </font>
    <font>
      <b/>
      <sz val="12"/>
      <color theme="1" tint="4.9989318521683403E-2"/>
      <name val="Calibri"/>
      <family val="2"/>
      <scheme val="minor"/>
    </font>
    <font>
      <b/>
      <sz val="36"/>
      <color theme="0"/>
      <name val="Calibri"/>
      <family val="2"/>
      <scheme val="minor"/>
    </font>
    <font>
      <b/>
      <sz val="14"/>
      <color theme="0"/>
      <name val="Calibri"/>
      <family val="2"/>
      <scheme val="minor"/>
    </font>
    <font>
      <b/>
      <sz val="10"/>
      <color theme="1"/>
      <name val="Arial"/>
      <family val="2"/>
    </font>
    <font>
      <b/>
      <sz val="11"/>
      <color rgb="FFFFFFFF"/>
      <name val="Calibri"/>
      <family val="2"/>
      <scheme val="minor"/>
    </font>
    <font>
      <b/>
      <sz val="11"/>
      <color rgb="FF000000"/>
      <name val="Calibri"/>
      <family val="2"/>
      <scheme val="minor"/>
    </font>
    <font>
      <sz val="9"/>
      <color rgb="FF000000"/>
      <name val="Calibri"/>
      <family val="2"/>
      <scheme val="minor"/>
    </font>
    <font>
      <b/>
      <sz val="12"/>
      <name val="Calibri"/>
      <family val="2"/>
      <scheme val="minor"/>
    </font>
    <font>
      <sz val="10"/>
      <color rgb="FF000000"/>
      <name val="Arial"/>
      <family val="2"/>
    </font>
    <font>
      <sz val="10"/>
      <color theme="1"/>
      <name val="Times New Roman"/>
      <family val="1"/>
    </font>
    <font>
      <sz val="12"/>
      <color theme="1"/>
      <name val="Montserrat"/>
    </font>
    <font>
      <sz val="10"/>
      <name val="Verdana"/>
      <family val="2"/>
    </font>
    <font>
      <sz val="10"/>
      <color theme="1"/>
      <name val="Verdana"/>
      <family val="2"/>
    </font>
    <font>
      <b/>
      <sz val="10"/>
      <color theme="1"/>
      <name val="Verdana"/>
      <family val="2"/>
    </font>
    <font>
      <sz val="10"/>
      <color rgb="FF000000"/>
      <name val="Verdana"/>
      <family val="2"/>
    </font>
    <font>
      <b/>
      <sz val="11"/>
      <color theme="1"/>
      <name val="Verdana"/>
      <family val="2"/>
    </font>
    <font>
      <sz val="12"/>
      <color rgb="FFFF0000"/>
      <name val="Arial"/>
      <family val="2"/>
    </font>
    <font>
      <b/>
      <sz val="12"/>
      <color theme="1"/>
      <name val="Arial"/>
      <family val="2"/>
    </font>
    <font>
      <sz val="12"/>
      <color rgb="FF0070C0"/>
      <name val="Arial"/>
      <family val="2"/>
    </font>
    <font>
      <sz val="11"/>
      <name val="Arial"/>
      <family val="2"/>
    </font>
    <font>
      <sz val="11"/>
      <name val="Calibri"/>
      <family val="2"/>
      <scheme val="minor"/>
    </font>
    <font>
      <sz val="11"/>
      <color rgb="FF0070C0"/>
      <name val="Arial"/>
      <family val="2"/>
    </font>
    <font>
      <sz val="11"/>
      <color rgb="FF0070C0"/>
      <name val="Calibri"/>
      <family val="2"/>
      <scheme val="minor"/>
    </font>
    <font>
      <sz val="11"/>
      <color theme="4"/>
      <name val="Arial"/>
      <family val="2"/>
    </font>
    <font>
      <sz val="12"/>
      <color theme="4"/>
      <name val="Arial"/>
      <family val="2"/>
    </font>
    <font>
      <sz val="11"/>
      <color theme="4"/>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rgb="FFFF0000"/>
        <bgColor indexed="64"/>
      </patternFill>
    </fill>
    <fill>
      <patternFill patternType="solid">
        <fgColor rgb="FFFF990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D3441D"/>
        <bgColor indexed="64"/>
      </patternFill>
    </fill>
    <fill>
      <patternFill patternType="solid">
        <fgColor theme="3" tint="-0.499984740745262"/>
        <bgColor indexed="64"/>
      </patternFill>
    </fill>
    <fill>
      <patternFill patternType="solid">
        <fgColor rgb="FF7FD60C"/>
        <bgColor indexed="64"/>
      </patternFill>
    </fill>
    <fill>
      <patternFill patternType="solid">
        <fgColor rgb="FF00B050"/>
        <bgColor indexed="64"/>
      </patternFill>
    </fill>
    <fill>
      <patternFill patternType="solid">
        <fgColor theme="9" tint="-0.249977111117893"/>
        <bgColor indexed="64"/>
      </patternFill>
    </fill>
    <fill>
      <patternFill patternType="solid">
        <fgColor rgb="FF2E2C7E"/>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6005"/>
        <bgColor indexed="64"/>
      </patternFill>
    </fill>
    <fill>
      <patternFill patternType="solid">
        <fgColor theme="1" tint="0.499984740745262"/>
        <bgColor indexed="64"/>
      </patternFill>
    </fill>
    <fill>
      <patternFill patternType="solid">
        <fgColor theme="9"/>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499984740745262"/>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0" fontId="5" fillId="0" borderId="0"/>
    <xf numFmtId="43" fontId="1" fillId="0" borderId="0" applyFont="0" applyFill="0" applyBorder="0" applyAlignment="0" applyProtection="0"/>
  </cellStyleXfs>
  <cellXfs count="403">
    <xf numFmtId="0" fontId="0" fillId="0" borderId="0" xfId="0"/>
    <xf numFmtId="0" fontId="3" fillId="0" borderId="0" xfId="0" applyFont="1" applyAlignment="1">
      <alignment horizontal="center" vertical="center"/>
    </xf>
    <xf numFmtId="0" fontId="4" fillId="0" borderId="0" xfId="0" applyFont="1" applyAlignment="1">
      <alignment horizontal="center" vertical="top" wrapText="1"/>
    </xf>
    <xf numFmtId="0" fontId="4" fillId="0" borderId="0" xfId="0" applyFont="1" applyAlignment="1">
      <alignment horizontal="center"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xf>
    <xf numFmtId="0" fontId="4" fillId="3" borderId="0" xfId="0" applyFont="1" applyFill="1"/>
    <xf numFmtId="0" fontId="0" fillId="0" borderId="0" xfId="0" applyAlignment="1">
      <alignment horizontal="right"/>
    </xf>
    <xf numFmtId="0" fontId="2" fillId="0" borderId="0" xfId="0" applyFont="1"/>
    <xf numFmtId="0" fontId="0" fillId="0" borderId="0" xfId="0" applyAlignment="1">
      <alignment horizontal="right" vertical="center"/>
    </xf>
    <xf numFmtId="0" fontId="0" fillId="0" borderId="0" xfId="0" applyAlignment="1">
      <alignment horizontal="center" vertical="center"/>
    </xf>
    <xf numFmtId="9" fontId="4" fillId="0" borderId="0" xfId="0" applyNumberFormat="1" applyFont="1"/>
    <xf numFmtId="9" fontId="4" fillId="0" borderId="3" xfId="1" applyFont="1" applyBorder="1"/>
    <xf numFmtId="9" fontId="4" fillId="0" borderId="5" xfId="1" applyFont="1" applyBorder="1"/>
    <xf numFmtId="9" fontId="4" fillId="0" borderId="8" xfId="1" applyFont="1" applyBorder="1"/>
    <xf numFmtId="0" fontId="7" fillId="8" borderId="15" xfId="0" applyFont="1" applyFill="1" applyBorder="1" applyAlignment="1">
      <alignment horizontal="center" vertical="center"/>
    </xf>
    <xf numFmtId="0" fontId="2" fillId="9" borderId="0" xfId="0" applyFont="1" applyFill="1" applyAlignment="1">
      <alignment horizontal="center" vertical="center"/>
    </xf>
    <xf numFmtId="0" fontId="2" fillId="8" borderId="0" xfId="0" applyFont="1" applyFill="1" applyAlignment="1">
      <alignment horizontal="center" vertical="center"/>
    </xf>
    <xf numFmtId="0" fontId="2" fillId="7" borderId="0" xfId="0" applyFont="1" applyFill="1" applyAlignment="1">
      <alignment horizontal="center" vertical="center"/>
    </xf>
    <xf numFmtId="0" fontId="2" fillId="6" borderId="0" xfId="0" applyFont="1" applyFill="1" applyAlignment="1">
      <alignment horizontal="center" vertical="center"/>
    </xf>
    <xf numFmtId="0" fontId="11" fillId="9" borderId="18" xfId="0" applyFont="1" applyFill="1" applyBorder="1" applyAlignment="1">
      <alignment horizontal="center" vertical="center" wrapText="1"/>
    </xf>
    <xf numFmtId="0" fontId="11" fillId="14" borderId="18"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10" borderId="18" xfId="0" applyFont="1" applyFill="1" applyBorder="1" applyAlignment="1">
      <alignment horizontal="center" vertical="center" wrapText="1"/>
    </xf>
    <xf numFmtId="0" fontId="11" fillId="6" borderId="18" xfId="0" applyFont="1" applyFill="1" applyBorder="1" applyAlignment="1">
      <alignment horizontal="center" vertical="center" wrapText="1"/>
    </xf>
    <xf numFmtId="164" fontId="4" fillId="0" borderId="0" xfId="1" applyNumberFormat="1" applyFont="1" applyAlignment="1">
      <alignment horizontal="center"/>
    </xf>
    <xf numFmtId="9" fontId="4" fillId="0" borderId="0" xfId="1" applyFont="1" applyBorder="1"/>
    <xf numFmtId="0" fontId="4" fillId="0" borderId="12" xfId="0" applyFont="1" applyBorder="1" applyAlignment="1">
      <alignment horizontal="center" vertical="center"/>
    </xf>
    <xf numFmtId="0" fontId="4" fillId="0" borderId="0" xfId="0" applyFont="1" applyAlignment="1">
      <alignment vertical="top"/>
    </xf>
    <xf numFmtId="0" fontId="4" fillId="0" borderId="0" xfId="0" applyFont="1" applyAlignment="1">
      <alignment horizontal="left" vertical="center" wrapText="1"/>
    </xf>
    <xf numFmtId="0" fontId="17" fillId="4" borderId="14" xfId="0" applyFont="1" applyFill="1" applyBorder="1" applyAlignment="1">
      <alignment horizontal="center" vertical="center" wrapText="1"/>
    </xf>
    <xf numFmtId="0" fontId="17" fillId="15" borderId="14" xfId="0" applyFont="1" applyFill="1" applyBorder="1" applyAlignment="1">
      <alignment horizontal="center" vertical="center" wrapText="1"/>
    </xf>
    <xf numFmtId="0" fontId="4" fillId="0" borderId="23" xfId="0" applyFont="1" applyBorder="1" applyAlignment="1">
      <alignment horizontal="center" vertical="center"/>
    </xf>
    <xf numFmtId="0" fontId="4" fillId="0" borderId="0" xfId="0" applyFont="1" applyAlignment="1">
      <alignment horizontal="left" wrapText="1"/>
    </xf>
    <xf numFmtId="9" fontId="11" fillId="6" borderId="8" xfId="0" applyNumberFormat="1" applyFont="1" applyFill="1" applyBorder="1" applyAlignment="1">
      <alignment horizontal="center" vertical="center" wrapText="1"/>
    </xf>
    <xf numFmtId="9" fontId="11" fillId="10" borderId="8" xfId="0" applyNumberFormat="1" applyFont="1" applyFill="1" applyBorder="1" applyAlignment="1">
      <alignment horizontal="center" vertical="center" wrapText="1"/>
    </xf>
    <xf numFmtId="9" fontId="11" fillId="8" borderId="8" xfId="0" applyNumberFormat="1" applyFont="1" applyFill="1" applyBorder="1" applyAlignment="1">
      <alignment horizontal="center" vertical="center" wrapText="1"/>
    </xf>
    <xf numFmtId="9" fontId="11" fillId="14" borderId="8" xfId="0" applyNumberFormat="1" applyFont="1" applyFill="1" applyBorder="1" applyAlignment="1">
      <alignment horizontal="center" vertical="center" wrapText="1"/>
    </xf>
    <xf numFmtId="9" fontId="11" fillId="9" borderId="8" xfId="0" applyNumberFormat="1" applyFont="1" applyFill="1" applyBorder="1" applyAlignment="1">
      <alignment horizontal="center" vertical="center" wrapText="1"/>
    </xf>
    <xf numFmtId="0" fontId="0" fillId="0" borderId="0" xfId="0" applyAlignment="1">
      <alignment wrapText="1"/>
    </xf>
    <xf numFmtId="0" fontId="23" fillId="9" borderId="12" xfId="0" applyFont="1" applyFill="1" applyBorder="1" applyAlignment="1">
      <alignment horizontal="center" vertical="center" wrapText="1"/>
    </xf>
    <xf numFmtId="9" fontId="23" fillId="9" borderId="12" xfId="0" applyNumberFormat="1" applyFont="1" applyFill="1" applyBorder="1" applyAlignment="1">
      <alignment horizontal="center" vertical="center" wrapText="1"/>
    </xf>
    <xf numFmtId="0" fontId="23" fillId="14" borderId="12" xfId="0" applyFont="1" applyFill="1" applyBorder="1" applyAlignment="1">
      <alignment horizontal="center" vertical="center" wrapText="1"/>
    </xf>
    <xf numFmtId="9" fontId="23" fillId="14" borderId="12" xfId="0" applyNumberFormat="1" applyFont="1" applyFill="1" applyBorder="1" applyAlignment="1">
      <alignment horizontal="center" vertical="center" wrapText="1"/>
    </xf>
    <xf numFmtId="0" fontId="23" fillId="8" borderId="12" xfId="0" applyFont="1" applyFill="1" applyBorder="1" applyAlignment="1">
      <alignment horizontal="center" vertical="center" wrapText="1"/>
    </xf>
    <xf numFmtId="9" fontId="23" fillId="8"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9" fontId="23" fillId="10" borderId="12" xfId="0" applyNumberFormat="1" applyFont="1" applyFill="1" applyBorder="1" applyAlignment="1">
      <alignment horizontal="center" vertical="center" wrapText="1"/>
    </xf>
    <xf numFmtId="0" fontId="23" fillId="6" borderId="12" xfId="0" applyFont="1" applyFill="1" applyBorder="1" applyAlignment="1">
      <alignment horizontal="center" vertical="center" wrapText="1"/>
    </xf>
    <xf numFmtId="9" fontId="23" fillId="6" borderId="12" xfId="0" applyNumberFormat="1" applyFont="1" applyFill="1" applyBorder="1" applyAlignment="1">
      <alignment horizontal="center" vertical="center" wrapText="1"/>
    </xf>
    <xf numFmtId="0" fontId="0" fillId="8" borderId="0" xfId="0" applyFill="1"/>
    <xf numFmtId="0" fontId="22" fillId="16" borderId="12" xfId="0" applyFont="1" applyFill="1" applyBorder="1" applyAlignment="1">
      <alignment horizontal="center" vertical="center" wrapText="1"/>
    </xf>
    <xf numFmtId="0" fontId="24" fillId="0" borderId="12" xfId="0" applyFont="1" applyBorder="1" applyAlignment="1">
      <alignment horizontal="justify" vertical="center" wrapText="1"/>
    </xf>
    <xf numFmtId="0" fontId="3" fillId="0" borderId="0" xfId="0" applyFont="1" applyAlignment="1">
      <alignment horizontal="left" wrapText="1"/>
    </xf>
    <xf numFmtId="0" fontId="3" fillId="0" borderId="12" xfId="0" applyFont="1" applyBorder="1" applyAlignment="1">
      <alignment horizontal="left" wrapText="1"/>
    </xf>
    <xf numFmtId="0" fontId="4" fillId="0" borderId="12" xfId="0" applyFont="1" applyBorder="1" applyAlignment="1">
      <alignment horizontal="left" wrapText="1"/>
    </xf>
    <xf numFmtId="0" fontId="4" fillId="0" borderId="1" xfId="0" applyFont="1" applyBorder="1" applyAlignment="1">
      <alignment horizontal="left" wrapText="1"/>
    </xf>
    <xf numFmtId="0" fontId="4" fillId="0" borderId="2" xfId="0" applyFont="1" applyBorder="1"/>
    <xf numFmtId="0" fontId="4" fillId="0" borderId="3" xfId="0" applyFont="1" applyBorder="1"/>
    <xf numFmtId="0" fontId="4" fillId="0" borderId="4" xfId="0" applyFont="1" applyBorder="1" applyAlignment="1">
      <alignment horizontal="left" wrapText="1"/>
    </xf>
    <xf numFmtId="0" fontId="4" fillId="0" borderId="5" xfId="0" applyFont="1" applyBorder="1"/>
    <xf numFmtId="0" fontId="3" fillId="0" borderId="4" xfId="0" applyFont="1" applyBorder="1" applyAlignment="1">
      <alignment horizontal="left" wrapText="1"/>
    </xf>
    <xf numFmtId="0" fontId="4" fillId="0" borderId="6" xfId="0" applyFont="1" applyBorder="1" applyAlignment="1">
      <alignment horizontal="left" wrapText="1"/>
    </xf>
    <xf numFmtId="0" fontId="4" fillId="0" borderId="7" xfId="0" applyFont="1" applyBorder="1"/>
    <xf numFmtId="0" fontId="4" fillId="0" borderId="8" xfId="0" applyFont="1" applyBorder="1"/>
    <xf numFmtId="0" fontId="17" fillId="0" borderId="0" xfId="0" applyFont="1" applyAlignment="1">
      <alignment horizontal="center" vertical="center" wrapText="1"/>
    </xf>
    <xf numFmtId="9" fontId="4" fillId="0" borderId="12" xfId="0" applyNumberFormat="1" applyFont="1" applyBorder="1" applyAlignment="1">
      <alignment horizontal="center" vertical="center"/>
    </xf>
    <xf numFmtId="9" fontId="4" fillId="0" borderId="12" xfId="1" applyFont="1" applyBorder="1" applyAlignment="1">
      <alignment horizontal="center" vertical="center"/>
    </xf>
    <xf numFmtId="0" fontId="17" fillId="20" borderId="0" xfId="0" applyFont="1" applyFill="1" applyAlignment="1">
      <alignment horizontal="center" vertical="center" wrapText="1"/>
    </xf>
    <xf numFmtId="0" fontId="4" fillId="20" borderId="0" xfId="0" applyFont="1" applyFill="1"/>
    <xf numFmtId="0" fontId="6" fillId="9" borderId="15" xfId="0" applyFont="1" applyFill="1" applyBorder="1" applyAlignment="1">
      <alignment horizontal="center" vertical="center" wrapText="1"/>
    </xf>
    <xf numFmtId="0" fontId="26" fillId="14" borderId="18" xfId="0" applyFont="1" applyFill="1" applyBorder="1" applyAlignment="1">
      <alignment horizontal="center" vertical="center" wrapText="1"/>
    </xf>
    <xf numFmtId="0" fontId="26" fillId="8" borderId="18" xfId="0" applyFont="1" applyFill="1" applyBorder="1" applyAlignment="1">
      <alignment horizontal="center" vertical="center" wrapText="1"/>
    </xf>
    <xf numFmtId="0" fontId="26" fillId="10" borderId="18" xfId="0" applyFont="1" applyFill="1" applyBorder="1" applyAlignment="1">
      <alignment horizontal="center" vertical="center" wrapText="1"/>
    </xf>
    <xf numFmtId="0" fontId="26" fillId="6" borderId="18" xfId="0" applyFont="1" applyFill="1" applyBorder="1" applyAlignment="1">
      <alignment horizontal="center" vertical="center" wrapText="1"/>
    </xf>
    <xf numFmtId="0" fontId="21" fillId="0" borderId="15" xfId="0" applyFont="1" applyBorder="1" applyAlignment="1">
      <alignment horizontal="center" vertical="center" wrapText="1"/>
    </xf>
    <xf numFmtId="0" fontId="6" fillId="0" borderId="18" xfId="0" applyFont="1" applyBorder="1" applyAlignment="1">
      <alignment horizontal="center" vertical="center" wrapText="1"/>
    </xf>
    <xf numFmtId="9" fontId="0" fillId="0" borderId="0" xfId="0" applyNumberFormat="1"/>
    <xf numFmtId="9" fontId="6" fillId="0" borderId="18" xfId="0" applyNumberFormat="1" applyFont="1" applyBorder="1" applyAlignment="1">
      <alignment horizontal="center" vertical="center" wrapText="1"/>
    </xf>
    <xf numFmtId="0" fontId="0" fillId="0" borderId="15" xfId="0" applyBorder="1"/>
    <xf numFmtId="0" fontId="6" fillId="0" borderId="15" xfId="0" applyFont="1" applyBorder="1" applyAlignment="1">
      <alignment horizontal="justify" vertical="center" wrapText="1"/>
    </xf>
    <xf numFmtId="0" fontId="21" fillId="0" borderId="11" xfId="0" applyFont="1" applyBorder="1" applyAlignment="1">
      <alignment horizontal="center" vertical="center" wrapText="1"/>
    </xf>
    <xf numFmtId="0" fontId="26" fillId="9" borderId="18" xfId="0" applyFont="1" applyFill="1" applyBorder="1" applyAlignment="1">
      <alignment horizontal="center" vertical="center" wrapText="1"/>
    </xf>
    <xf numFmtId="0" fontId="6" fillId="0" borderId="8" xfId="0" applyFont="1" applyBorder="1" applyAlignment="1">
      <alignment horizontal="center" vertical="center" wrapText="1"/>
    </xf>
    <xf numFmtId="0" fontId="4" fillId="0" borderId="25" xfId="0" applyFont="1" applyBorder="1" applyAlignment="1">
      <alignment horizontal="center"/>
    </xf>
    <xf numFmtId="9" fontId="4" fillId="0" borderId="26" xfId="0" applyNumberFormat="1" applyFont="1" applyBorder="1"/>
    <xf numFmtId="0" fontId="4" fillId="0" borderId="27" xfId="0" applyFont="1" applyBorder="1" applyAlignment="1">
      <alignment horizontal="center"/>
    </xf>
    <xf numFmtId="9" fontId="4" fillId="0" borderId="29" xfId="0" applyNumberFormat="1" applyFont="1" applyBorder="1"/>
    <xf numFmtId="0" fontId="4" fillId="0" borderId="40" xfId="0" applyFont="1" applyBorder="1" applyAlignment="1">
      <alignment horizontal="center"/>
    </xf>
    <xf numFmtId="9" fontId="4" fillId="0" borderId="41" xfId="0" applyNumberFormat="1" applyFont="1" applyBorder="1"/>
    <xf numFmtId="0" fontId="4" fillId="0" borderId="22" xfId="0" applyFont="1" applyBorder="1" applyAlignment="1">
      <alignment horizontal="center" vertical="center" wrapText="1"/>
    </xf>
    <xf numFmtId="0" fontId="4" fillId="0" borderId="24" xfId="0" applyFont="1" applyBorder="1" applyAlignment="1">
      <alignment horizontal="center" vertical="center"/>
    </xf>
    <xf numFmtId="9" fontId="4" fillId="0" borderId="27" xfId="0" applyNumberFormat="1" applyFont="1" applyBorder="1" applyAlignment="1">
      <alignment horizontal="center"/>
    </xf>
    <xf numFmtId="9" fontId="4" fillId="0" borderId="28" xfId="0" applyNumberFormat="1" applyFont="1" applyBorder="1" applyAlignment="1">
      <alignment horizontal="center"/>
    </xf>
    <xf numFmtId="9" fontId="4" fillId="0" borderId="29" xfId="0" applyNumberFormat="1" applyFont="1" applyBorder="1" applyAlignment="1">
      <alignment horizontal="center"/>
    </xf>
    <xf numFmtId="0" fontId="0" fillId="7" borderId="12" xfId="0" applyFill="1" applyBorder="1" applyAlignment="1">
      <alignment horizontal="center" vertical="center"/>
    </xf>
    <xf numFmtId="0" fontId="0" fillId="8" borderId="12" xfId="0" applyFill="1" applyBorder="1" applyAlignment="1">
      <alignment horizontal="center" vertical="center"/>
    </xf>
    <xf numFmtId="0" fontId="0" fillId="7" borderId="22" xfId="0" applyFill="1" applyBorder="1" applyAlignment="1">
      <alignment horizontal="center" vertical="center"/>
    </xf>
    <xf numFmtId="0" fontId="0" fillId="7" borderId="23" xfId="0" applyFill="1" applyBorder="1" applyAlignment="1">
      <alignment horizontal="center" vertical="center"/>
    </xf>
    <xf numFmtId="0" fontId="0" fillId="6" borderId="24" xfId="0" applyFill="1" applyBorder="1" applyAlignment="1">
      <alignment horizontal="center" vertical="center"/>
    </xf>
    <xf numFmtId="0" fontId="0" fillId="8" borderId="25" xfId="0" applyFill="1" applyBorder="1" applyAlignment="1">
      <alignment horizontal="center" vertical="center"/>
    </xf>
    <xf numFmtId="0" fontId="0" fillId="6" borderId="26" xfId="0" applyFill="1" applyBorder="1" applyAlignment="1">
      <alignment horizontal="center" vertical="center"/>
    </xf>
    <xf numFmtId="0" fontId="0" fillId="9" borderId="25" xfId="0" applyFill="1" applyBorder="1" applyAlignment="1">
      <alignment horizontal="center" vertical="center"/>
    </xf>
    <xf numFmtId="0" fontId="0" fillId="9" borderId="27" xfId="0" applyFill="1" applyBorder="1" applyAlignment="1">
      <alignment horizontal="center" vertical="center"/>
    </xf>
    <xf numFmtId="0" fontId="0" fillId="9" borderId="28" xfId="0" applyFill="1" applyBorder="1" applyAlignment="1">
      <alignment horizontal="center" vertical="center"/>
    </xf>
    <xf numFmtId="0" fontId="0" fillId="8" borderId="28" xfId="0" applyFill="1" applyBorder="1" applyAlignment="1">
      <alignment horizontal="center" vertical="center"/>
    </xf>
    <xf numFmtId="0" fontId="0" fillId="7" borderId="28" xfId="0" applyFill="1" applyBorder="1" applyAlignment="1">
      <alignment horizontal="center" vertical="center"/>
    </xf>
    <xf numFmtId="0" fontId="0" fillId="6" borderId="29" xfId="0" applyFill="1" applyBorder="1" applyAlignment="1">
      <alignment horizontal="center" vertical="center"/>
    </xf>
    <xf numFmtId="0" fontId="2" fillId="22" borderId="0" xfId="0" applyFont="1" applyFill="1"/>
    <xf numFmtId="0" fontId="28" fillId="0" borderId="0" xfId="0" applyFont="1" applyAlignment="1">
      <alignment horizontal="justify" vertical="center" wrapText="1"/>
    </xf>
    <xf numFmtId="0" fontId="27" fillId="0" borderId="0" xfId="0" applyFont="1"/>
    <xf numFmtId="0" fontId="27" fillId="0" borderId="0" xfId="0" applyFont="1" applyAlignment="1">
      <alignment vertical="center" wrapText="1"/>
    </xf>
    <xf numFmtId="0" fontId="10" fillId="0" borderId="0" xfId="0" applyFont="1" applyAlignment="1">
      <alignment horizontal="center"/>
    </xf>
    <xf numFmtId="0" fontId="6" fillId="0" borderId="17" xfId="0" applyFont="1" applyBorder="1" applyAlignment="1">
      <alignment horizontal="justify" vertical="center" wrapText="1"/>
    </xf>
    <xf numFmtId="0" fontId="26" fillId="13" borderId="18"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26" fillId="6" borderId="15" xfId="0" applyFont="1" applyFill="1" applyBorder="1" applyAlignment="1">
      <alignment horizontal="center" vertical="center" wrapText="1"/>
    </xf>
    <xf numFmtId="0" fontId="26" fillId="7" borderId="15"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0" fillId="17" borderId="0" xfId="0" applyFill="1"/>
    <xf numFmtId="0" fontId="4" fillId="17" borderId="0" xfId="0" applyFont="1" applyFill="1" applyAlignment="1">
      <alignment horizontal="left"/>
    </xf>
    <xf numFmtId="0" fontId="31" fillId="0" borderId="11" xfId="0" applyFont="1" applyBorder="1" applyAlignment="1">
      <alignment horizontal="center" vertical="center" wrapText="1"/>
    </xf>
    <xf numFmtId="0" fontId="31" fillId="0" borderId="11" xfId="0" applyFont="1" applyBorder="1" applyAlignment="1">
      <alignment horizontal="justify" vertical="center" wrapText="1"/>
    </xf>
    <xf numFmtId="0" fontId="32" fillId="9" borderId="18" xfId="0" applyFont="1" applyFill="1" applyBorder="1" applyAlignment="1">
      <alignment horizontal="center" vertical="center" wrapText="1"/>
    </xf>
    <xf numFmtId="0" fontId="30" fillId="0" borderId="8" xfId="0" applyFont="1" applyBorder="1" applyAlignment="1">
      <alignment horizontal="center" vertical="center" wrapText="1"/>
    </xf>
    <xf numFmtId="0" fontId="32" fillId="14" borderId="18" xfId="0" applyFont="1" applyFill="1" applyBorder="1" applyAlignment="1">
      <alignment horizontal="center" vertical="center" wrapText="1"/>
    </xf>
    <xf numFmtId="0" fontId="32" fillId="8" borderId="18" xfId="0" applyFont="1" applyFill="1" applyBorder="1" applyAlignment="1">
      <alignment horizontal="center" vertical="center" wrapText="1"/>
    </xf>
    <xf numFmtId="0" fontId="32" fillId="10" borderId="18" xfId="0" applyFont="1" applyFill="1" applyBorder="1" applyAlignment="1">
      <alignment horizontal="center" vertical="center" wrapText="1"/>
    </xf>
    <xf numFmtId="0" fontId="32" fillId="6" borderId="18" xfId="0" applyFont="1" applyFill="1" applyBorder="1" applyAlignment="1">
      <alignment horizontal="center" vertical="center" wrapText="1"/>
    </xf>
    <xf numFmtId="0" fontId="31" fillId="0" borderId="15" xfId="0" applyFont="1" applyBorder="1" applyAlignment="1">
      <alignment horizontal="justify" vertical="center" wrapText="1"/>
    </xf>
    <xf numFmtId="0" fontId="29" fillId="0" borderId="0" xfId="2" applyFont="1" applyProtection="1">
      <protection locked="0"/>
    </xf>
    <xf numFmtId="0" fontId="29" fillId="0" borderId="0" xfId="2" applyFont="1" applyAlignment="1" applyProtection="1">
      <alignment horizontal="center"/>
      <protection locked="0"/>
    </xf>
    <xf numFmtId="0" fontId="33" fillId="0" borderId="0" xfId="0" applyFont="1" applyAlignment="1" applyProtection="1">
      <alignment vertical="center" wrapText="1"/>
      <protection locked="0"/>
    </xf>
    <xf numFmtId="0" fontId="4" fillId="0" borderId="0" xfId="0" applyFont="1" applyProtection="1">
      <protection locked="0"/>
    </xf>
    <xf numFmtId="0" fontId="12" fillId="0" borderId="0" xfId="2" applyFont="1" applyAlignment="1" applyProtection="1">
      <alignment vertical="center" wrapText="1"/>
      <protection locked="0"/>
    </xf>
    <xf numFmtId="2" fontId="4" fillId="17" borderId="23" xfId="0" applyNumberFormat="1" applyFont="1" applyFill="1" applyBorder="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2" fillId="0" borderId="0" xfId="0" applyFont="1" applyAlignment="1" applyProtection="1">
      <alignment horizontal="center" wrapText="1"/>
      <protection locked="0"/>
    </xf>
    <xf numFmtId="0" fontId="9" fillId="0" borderId="0" xfId="0" applyFont="1" applyAlignment="1" applyProtection="1">
      <alignment horizontal="center" vertical="center" wrapText="1"/>
      <protection locked="0"/>
    </xf>
    <xf numFmtId="0" fontId="17" fillId="15" borderId="20" xfId="0" applyFont="1" applyFill="1" applyBorder="1" applyAlignment="1" applyProtection="1">
      <alignment horizontal="center" vertical="center" wrapText="1"/>
      <protection locked="0"/>
    </xf>
    <xf numFmtId="0" fontId="17" fillId="15" borderId="37" xfId="0" applyFont="1" applyFill="1" applyBorder="1" applyAlignment="1" applyProtection="1">
      <alignment horizontal="center" vertical="center" wrapText="1"/>
      <protection locked="0"/>
    </xf>
    <xf numFmtId="0" fontId="16" fillId="5" borderId="2" xfId="0" applyFont="1" applyFill="1" applyBorder="1" applyAlignment="1" applyProtection="1">
      <alignment horizontal="center" vertical="center" wrapText="1"/>
      <protection locked="0"/>
    </xf>
    <xf numFmtId="0" fontId="16" fillId="12" borderId="0" xfId="0" applyFont="1" applyFill="1" applyAlignment="1" applyProtection="1">
      <alignment horizontal="center" vertical="center" wrapText="1"/>
      <protection locked="0"/>
    </xf>
    <xf numFmtId="0" fontId="16" fillId="5" borderId="0" xfId="0" applyFont="1" applyFill="1" applyAlignment="1" applyProtection="1">
      <alignment horizontal="center" vertical="center" wrapText="1"/>
      <protection locked="0"/>
    </xf>
    <xf numFmtId="0" fontId="17" fillId="15" borderId="14" xfId="0" applyFont="1" applyFill="1" applyBorder="1" applyAlignment="1" applyProtection="1">
      <alignment horizontal="center" vertical="center" wrapText="1"/>
      <protection locked="0"/>
    </xf>
    <xf numFmtId="0" fontId="17" fillId="15" borderId="30" xfId="0" applyFont="1" applyFill="1" applyBorder="1" applyAlignment="1" applyProtection="1">
      <alignment horizontal="center" vertical="center" wrapText="1"/>
      <protection locked="0"/>
    </xf>
    <xf numFmtId="0" fontId="17" fillId="12" borderId="17" xfId="0" applyFont="1" applyFill="1" applyBorder="1" applyAlignment="1" applyProtection="1">
      <alignment horizontal="center" vertical="center"/>
      <protection locked="0"/>
    </xf>
    <xf numFmtId="0" fontId="17" fillId="12" borderId="17" xfId="0" applyFont="1" applyFill="1" applyBorder="1" applyAlignment="1" applyProtection="1">
      <alignment horizontal="center" vertical="center" wrapText="1"/>
      <protection locked="0"/>
    </xf>
    <xf numFmtId="0" fontId="17" fillId="4" borderId="31" xfId="0" applyFont="1" applyFill="1" applyBorder="1" applyAlignment="1" applyProtection="1">
      <alignment horizontal="center" vertical="center" wrapText="1"/>
      <protection locked="0"/>
    </xf>
    <xf numFmtId="0" fontId="17" fillId="4" borderId="14" xfId="0" applyFont="1" applyFill="1" applyBorder="1" applyAlignment="1" applyProtection="1">
      <alignment horizontal="center" vertical="center" wrapText="1"/>
      <protection locked="0"/>
    </xf>
    <xf numFmtId="0" fontId="17" fillId="25" borderId="14" xfId="0" applyFont="1" applyFill="1" applyBorder="1" applyAlignment="1" applyProtection="1">
      <alignment horizontal="center" vertical="center" wrapText="1"/>
      <protection locked="0"/>
    </xf>
    <xf numFmtId="0" fontId="17" fillId="5" borderId="33" xfId="0" applyFont="1" applyFill="1" applyBorder="1" applyAlignment="1" applyProtection="1">
      <alignment horizontal="center" vertical="center" wrapText="1"/>
      <protection locked="0"/>
    </xf>
    <xf numFmtId="0" fontId="10" fillId="15" borderId="33" xfId="0" applyFont="1" applyFill="1" applyBorder="1" applyAlignment="1" applyProtection="1">
      <alignment horizontal="center" vertical="center" wrapText="1"/>
      <protection locked="0"/>
    </xf>
    <xf numFmtId="0" fontId="17" fillId="15" borderId="33" xfId="0" applyFont="1" applyFill="1" applyBorder="1" applyAlignment="1" applyProtection="1">
      <alignment horizontal="center" vertical="center" wrapText="1"/>
      <protection locked="0"/>
    </xf>
    <xf numFmtId="0" fontId="17" fillId="8" borderId="14" xfId="0" applyFont="1" applyFill="1" applyBorder="1" applyAlignment="1" applyProtection="1">
      <alignment horizontal="center" vertical="center" wrapText="1"/>
      <protection locked="0"/>
    </xf>
    <xf numFmtId="0" fontId="17" fillId="8" borderId="30" xfId="0" applyFont="1" applyFill="1" applyBorder="1" applyAlignment="1" applyProtection="1">
      <alignment horizontal="center" vertical="center" wrapText="1"/>
      <protection locked="0"/>
    </xf>
    <xf numFmtId="0" fontId="17" fillId="5" borderId="45" xfId="0" applyFont="1" applyFill="1" applyBorder="1" applyAlignment="1" applyProtection="1">
      <alignment horizontal="center" vertical="center" wrapText="1"/>
      <protection locked="0"/>
    </xf>
    <xf numFmtId="0" fontId="17" fillId="11" borderId="44" xfId="0" applyFont="1" applyFill="1" applyBorder="1" applyAlignment="1" applyProtection="1">
      <alignment horizontal="center" vertical="center" wrapText="1"/>
      <protection locked="0"/>
    </xf>
    <xf numFmtId="0" fontId="17" fillId="11" borderId="33" xfId="0" applyFont="1" applyFill="1" applyBorder="1" applyAlignment="1" applyProtection="1">
      <alignment horizontal="center" vertical="center" wrapText="1"/>
      <protection locked="0"/>
    </xf>
    <xf numFmtId="0" fontId="17" fillId="11" borderId="45" xfId="0" applyFont="1" applyFill="1" applyBorder="1" applyAlignment="1" applyProtection="1">
      <alignment horizontal="center" vertical="center" wrapText="1"/>
      <protection locked="0"/>
    </xf>
    <xf numFmtId="0" fontId="8" fillId="0" borderId="0" xfId="0" applyFont="1" applyAlignment="1" applyProtection="1">
      <alignment horizontal="center"/>
      <protection locked="0"/>
    </xf>
    <xf numFmtId="0" fontId="17" fillId="12" borderId="18" xfId="0" applyFont="1" applyFill="1" applyBorder="1" applyAlignment="1" applyProtection="1">
      <alignment horizontal="center" vertical="center"/>
      <protection locked="0"/>
    </xf>
    <xf numFmtId="0" fontId="17" fillId="12" borderId="18" xfId="0" applyFont="1" applyFill="1" applyBorder="1" applyAlignment="1" applyProtection="1">
      <alignment horizontal="center" vertical="center" wrapText="1"/>
      <protection locked="0"/>
    </xf>
    <xf numFmtId="0" fontId="17" fillId="5" borderId="32"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17" fillId="5" borderId="43" xfId="0" applyFont="1" applyFill="1" applyBorder="1" applyAlignment="1" applyProtection="1">
      <alignment horizontal="center" vertical="center" wrapText="1"/>
      <protection locked="0"/>
    </xf>
    <xf numFmtId="0" fontId="10" fillId="15" borderId="32" xfId="0" applyFont="1" applyFill="1" applyBorder="1" applyAlignment="1" applyProtection="1">
      <alignment horizontal="center" vertical="center" wrapText="1"/>
      <protection locked="0"/>
    </xf>
    <xf numFmtId="0" fontId="17" fillId="15" borderId="32"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textRotation="90" wrapText="1"/>
      <protection locked="0"/>
    </xf>
    <xf numFmtId="0" fontId="17" fillId="5" borderId="43" xfId="0" applyFont="1" applyFill="1" applyBorder="1" applyAlignment="1" applyProtection="1">
      <alignment horizontal="center" vertical="center" textRotation="90" wrapText="1"/>
      <protection locked="0"/>
    </xf>
    <xf numFmtId="0" fontId="17" fillId="5" borderId="42" xfId="0" applyFont="1" applyFill="1" applyBorder="1" applyAlignment="1" applyProtection="1">
      <alignment horizontal="center" vertical="center" textRotation="90" wrapText="1"/>
      <protection locked="0"/>
    </xf>
    <xf numFmtId="0" fontId="17" fillId="5" borderId="47" xfId="0" applyFont="1" applyFill="1" applyBorder="1" applyAlignment="1" applyProtection="1">
      <alignment horizontal="center" vertical="center" wrapText="1"/>
      <protection locked="0"/>
    </xf>
    <xf numFmtId="0" fontId="17" fillId="11" borderId="46" xfId="0" applyFont="1" applyFill="1" applyBorder="1" applyAlignment="1" applyProtection="1">
      <alignment horizontal="center" vertical="center" wrapText="1"/>
      <protection locked="0"/>
    </xf>
    <xf numFmtId="0" fontId="17" fillId="11" borderId="32" xfId="0" applyFont="1" applyFill="1" applyBorder="1" applyAlignment="1" applyProtection="1">
      <alignment horizontal="center" vertical="center" wrapText="1"/>
      <protection locked="0"/>
    </xf>
    <xf numFmtId="0" fontId="17" fillId="11" borderId="47" xfId="0" applyFont="1" applyFill="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hidden="1"/>
    </xf>
    <xf numFmtId="0" fontId="14" fillId="24" borderId="23" xfId="0" applyFont="1" applyFill="1" applyBorder="1" applyAlignment="1" applyProtection="1">
      <alignment horizontal="justify" vertical="top" wrapText="1"/>
      <protection hidden="1"/>
    </xf>
    <xf numFmtId="0" fontId="14" fillId="24" borderId="23" xfId="0" applyFont="1" applyFill="1" applyBorder="1" applyAlignment="1" applyProtection="1">
      <alignment horizontal="center" vertical="center" wrapText="1"/>
      <protection hidden="1"/>
    </xf>
    <xf numFmtId="0" fontId="14" fillId="0" borderId="23" xfId="0" applyFont="1" applyBorder="1" applyAlignment="1" applyProtection="1">
      <alignment horizontal="center" vertical="center"/>
      <protection hidden="1"/>
    </xf>
    <xf numFmtId="2" fontId="4" fillId="17" borderId="23" xfId="0" applyNumberFormat="1" applyFont="1" applyFill="1" applyBorder="1" applyAlignment="1" applyProtection="1">
      <alignment horizontal="center" vertical="center"/>
      <protection hidden="1"/>
    </xf>
    <xf numFmtId="0" fontId="14" fillId="0" borderId="23" xfId="0" applyFont="1" applyBorder="1" applyAlignment="1" applyProtection="1">
      <alignment horizontal="justify" vertical="center" wrapText="1"/>
      <protection hidden="1"/>
    </xf>
    <xf numFmtId="14" fontId="14" fillId="0" borderId="23" xfId="0" applyNumberFormat="1" applyFont="1" applyBorder="1" applyAlignment="1" applyProtection="1">
      <alignment horizontal="center" vertical="center" wrapText="1"/>
      <protection hidden="1"/>
    </xf>
    <xf numFmtId="0" fontId="14" fillId="0" borderId="24" xfId="0" applyFont="1" applyBorder="1" applyAlignment="1" applyProtection="1">
      <alignment horizontal="center" vertical="center" wrapText="1"/>
      <protection hidden="1"/>
    </xf>
    <xf numFmtId="0" fontId="4" fillId="0" borderId="0" xfId="0" applyFont="1" applyProtection="1">
      <protection hidden="1"/>
    </xf>
    <xf numFmtId="0" fontId="14" fillId="0" borderId="12" xfId="0" applyFont="1" applyBorder="1" applyAlignment="1" applyProtection="1">
      <alignment horizontal="center" vertical="center" wrapText="1"/>
      <protection hidden="1"/>
    </xf>
    <xf numFmtId="0" fontId="8" fillId="24" borderId="12" xfId="0" applyFont="1" applyFill="1" applyBorder="1" applyAlignment="1" applyProtection="1">
      <alignment horizontal="justify" vertical="top"/>
      <protection hidden="1"/>
    </xf>
    <xf numFmtId="0" fontId="14" fillId="24" borderId="12" xfId="0" applyFont="1" applyFill="1" applyBorder="1" applyAlignment="1" applyProtection="1">
      <alignment horizontal="center" vertical="center" wrapText="1"/>
      <protection hidden="1"/>
    </xf>
    <xf numFmtId="0" fontId="14" fillId="0" borderId="12" xfId="0" applyFont="1" applyBorder="1" applyAlignment="1" applyProtection="1">
      <alignment horizontal="center" vertical="center"/>
      <protection hidden="1"/>
    </xf>
    <xf numFmtId="2" fontId="4" fillId="17" borderId="12" xfId="0" applyNumberFormat="1" applyFont="1" applyFill="1" applyBorder="1" applyAlignment="1" applyProtection="1">
      <alignment horizontal="center" vertical="center"/>
      <protection hidden="1"/>
    </xf>
    <xf numFmtId="0" fontId="14" fillId="0" borderId="12" xfId="0" applyFont="1" applyBorder="1" applyAlignment="1" applyProtection="1">
      <alignment horizontal="justify" vertical="center" wrapText="1"/>
      <protection hidden="1"/>
    </xf>
    <xf numFmtId="0" fontId="14" fillId="0" borderId="26" xfId="0" applyFont="1" applyBorder="1" applyAlignment="1" applyProtection="1">
      <alignment horizontal="center" vertical="center" wrapText="1"/>
      <protection hidden="1"/>
    </xf>
    <xf numFmtId="0" fontId="0" fillId="0" borderId="0" xfId="0" applyProtection="1">
      <protection hidden="1"/>
    </xf>
    <xf numFmtId="0" fontId="0" fillId="0" borderId="12" xfId="0" applyBorder="1" applyProtection="1">
      <protection hidden="1"/>
    </xf>
    <xf numFmtId="0" fontId="0" fillId="0" borderId="26" xfId="0" applyBorder="1" applyProtection="1">
      <protection hidden="1"/>
    </xf>
    <xf numFmtId="0" fontId="14" fillId="0" borderId="28" xfId="0" applyFont="1" applyBorder="1" applyAlignment="1" applyProtection="1">
      <alignment horizontal="center" vertical="center" wrapText="1"/>
      <protection hidden="1"/>
    </xf>
    <xf numFmtId="0" fontId="8" fillId="24" borderId="28" xfId="0" applyFont="1" applyFill="1" applyBorder="1" applyAlignment="1" applyProtection="1">
      <alignment horizontal="justify" vertical="top"/>
      <protection hidden="1"/>
    </xf>
    <xf numFmtId="0" fontId="14" fillId="24" borderId="28" xfId="0" applyFont="1" applyFill="1" applyBorder="1" applyAlignment="1" applyProtection="1">
      <alignment horizontal="center" vertical="center" wrapText="1"/>
      <protection hidden="1"/>
    </xf>
    <xf numFmtId="0" fontId="14" fillId="0" borderId="28" xfId="0" applyFont="1" applyBorder="1" applyAlignment="1" applyProtection="1">
      <alignment horizontal="center" vertical="center"/>
      <protection hidden="1"/>
    </xf>
    <xf numFmtId="2" fontId="4" fillId="17" borderId="28" xfId="0" applyNumberFormat="1" applyFont="1" applyFill="1" applyBorder="1" applyAlignment="1" applyProtection="1">
      <alignment horizontal="center" vertical="center"/>
      <protection hidden="1"/>
    </xf>
    <xf numFmtId="0" fontId="0" fillId="0" borderId="28" xfId="0" applyBorder="1" applyProtection="1">
      <protection hidden="1"/>
    </xf>
    <xf numFmtId="0" fontId="0" fillId="0" borderId="29" xfId="0" applyBorder="1" applyProtection="1">
      <protection hidden="1"/>
    </xf>
    <xf numFmtId="0" fontId="14" fillId="0" borderId="13" xfId="0" applyFont="1" applyBorder="1" applyAlignment="1" applyProtection="1">
      <alignment horizontal="center" vertical="center" wrapText="1"/>
      <protection hidden="1"/>
    </xf>
    <xf numFmtId="0" fontId="14" fillId="24" borderId="13" xfId="0" applyFont="1" applyFill="1" applyBorder="1" applyAlignment="1" applyProtection="1">
      <alignment horizontal="justify" vertical="top" wrapText="1"/>
      <protection hidden="1"/>
    </xf>
    <xf numFmtId="0" fontId="14" fillId="24" borderId="13" xfId="0" applyFont="1" applyFill="1" applyBorder="1" applyAlignment="1" applyProtection="1">
      <alignment horizontal="center" vertical="center" wrapText="1"/>
      <protection hidden="1"/>
    </xf>
    <xf numFmtId="0" fontId="14" fillId="0" borderId="13" xfId="0" applyFont="1" applyBorder="1" applyAlignment="1" applyProtection="1">
      <alignment horizontal="center" vertical="center"/>
      <protection hidden="1"/>
    </xf>
    <xf numFmtId="2" fontId="4" fillId="17" borderId="13" xfId="0" applyNumberFormat="1" applyFont="1" applyFill="1" applyBorder="1" applyAlignment="1" applyProtection="1">
      <alignment horizontal="center" vertical="center"/>
      <protection hidden="1"/>
    </xf>
    <xf numFmtId="14" fontId="14" fillId="0" borderId="13" xfId="0" applyNumberFormat="1" applyFont="1" applyBorder="1" applyAlignment="1" applyProtection="1">
      <alignment horizontal="justify" vertical="center" wrapText="1"/>
      <protection hidden="1"/>
    </xf>
    <xf numFmtId="14" fontId="14" fillId="0" borderId="13" xfId="0" applyNumberFormat="1" applyFont="1" applyBorder="1" applyAlignment="1" applyProtection="1">
      <alignment horizontal="center" vertical="center" wrapText="1"/>
      <protection hidden="1"/>
    </xf>
    <xf numFmtId="0" fontId="8" fillId="24" borderId="12" xfId="0" applyFont="1" applyFill="1" applyBorder="1" applyAlignment="1" applyProtection="1">
      <alignment horizontal="justify" vertical="top" wrapText="1"/>
      <protection hidden="1"/>
    </xf>
    <xf numFmtId="0" fontId="8" fillId="0" borderId="23" xfId="0" applyFont="1" applyBorder="1" applyAlignment="1" applyProtection="1">
      <alignment horizontal="center" vertical="center" wrapText="1"/>
      <protection hidden="1"/>
    </xf>
    <xf numFmtId="0" fontId="8" fillId="24" borderId="23" xfId="0" applyFont="1" applyFill="1" applyBorder="1" applyAlignment="1" applyProtection="1">
      <alignment horizontal="justify" vertical="top" wrapText="1"/>
      <protection hidden="1"/>
    </xf>
    <xf numFmtId="0" fontId="8" fillId="0" borderId="23" xfId="0" applyFont="1" applyBorder="1" applyAlignment="1" applyProtection="1">
      <alignment horizontal="center" vertical="center"/>
      <protection hidden="1"/>
    </xf>
    <xf numFmtId="0" fontId="41" fillId="0" borderId="0" xfId="0" applyFont="1" applyProtection="1">
      <protection hidden="1"/>
    </xf>
    <xf numFmtId="0" fontId="8" fillId="0" borderId="12" xfId="0" applyFont="1" applyBorder="1" applyAlignment="1" applyProtection="1">
      <alignment horizontal="center" vertical="center" wrapText="1"/>
      <protection hidden="1"/>
    </xf>
    <xf numFmtId="0" fontId="8" fillId="24" borderId="12" xfId="0" applyFont="1" applyFill="1" applyBorder="1" applyAlignment="1" applyProtection="1">
      <alignment horizontal="center" vertical="center" wrapText="1"/>
      <protection hidden="1"/>
    </xf>
    <xf numFmtId="0" fontId="8" fillId="0" borderId="12" xfId="0" applyFont="1" applyBorder="1" applyAlignment="1" applyProtection="1">
      <alignment horizontal="center" vertical="center"/>
      <protection hidden="1"/>
    </xf>
    <xf numFmtId="0" fontId="42" fillId="0" borderId="12" xfId="0" applyFont="1" applyBorder="1" applyAlignment="1" applyProtection="1">
      <alignment horizontal="justify" vertical="center" wrapText="1"/>
      <protection hidden="1"/>
    </xf>
    <xf numFmtId="0" fontId="42" fillId="0" borderId="12" xfId="0" applyFont="1" applyBorder="1" applyAlignment="1" applyProtection="1">
      <alignment horizontal="center" vertical="center" wrapText="1"/>
      <protection hidden="1"/>
    </xf>
    <xf numFmtId="0" fontId="42" fillId="0" borderId="26" xfId="0" applyFont="1" applyBorder="1" applyAlignment="1" applyProtection="1">
      <alignment horizontal="center" vertical="center" wrapText="1"/>
      <protection hidden="1"/>
    </xf>
    <xf numFmtId="0" fontId="43" fillId="0" borderId="0" xfId="0" applyFont="1" applyProtection="1">
      <protection hidden="1"/>
    </xf>
    <xf numFmtId="0" fontId="43" fillId="0" borderId="12" xfId="0" applyFont="1" applyBorder="1" applyProtection="1">
      <protection hidden="1"/>
    </xf>
    <xf numFmtId="0" fontId="43" fillId="0" borderId="26" xfId="0" applyFont="1" applyBorder="1" applyProtection="1">
      <protection hidden="1"/>
    </xf>
    <xf numFmtId="0" fontId="37" fillId="0" borderId="0" xfId="0" applyFont="1" applyProtection="1">
      <protection hidden="1"/>
    </xf>
    <xf numFmtId="0" fontId="36" fillId="0" borderId="12" xfId="0" applyFont="1" applyBorder="1" applyAlignment="1" applyProtection="1">
      <alignment horizontal="center" vertical="center" wrapText="1"/>
      <protection hidden="1"/>
    </xf>
    <xf numFmtId="2" fontId="37" fillId="17" borderId="12" xfId="0" applyNumberFormat="1" applyFont="1" applyFill="1" applyBorder="1" applyAlignment="1" applyProtection="1">
      <alignment horizontal="center" vertical="center"/>
      <protection hidden="1"/>
    </xf>
    <xf numFmtId="14" fontId="14" fillId="0" borderId="12" xfId="0" applyNumberFormat="1" applyFont="1" applyBorder="1" applyAlignment="1" applyProtection="1">
      <alignment horizontal="center" vertical="center" wrapText="1"/>
      <protection hidden="1"/>
    </xf>
    <xf numFmtId="0" fontId="38" fillId="0" borderId="0" xfId="0" applyFont="1" applyProtection="1">
      <protection hidden="1"/>
    </xf>
    <xf numFmtId="0" fontId="40" fillId="24" borderId="12" xfId="0" applyFont="1" applyFill="1" applyBorder="1" applyProtection="1">
      <protection hidden="1"/>
    </xf>
    <xf numFmtId="0" fontId="36" fillId="0" borderId="12" xfId="0" applyFont="1" applyBorder="1" applyAlignment="1" applyProtection="1">
      <alignment horizontal="center" vertical="center"/>
      <protection hidden="1"/>
    </xf>
    <xf numFmtId="2" fontId="39" fillId="17" borderId="12" xfId="0" applyNumberFormat="1" applyFont="1" applyFill="1" applyBorder="1" applyAlignment="1" applyProtection="1">
      <alignment horizontal="center" vertical="center"/>
      <protection hidden="1"/>
    </xf>
    <xf numFmtId="0" fontId="40" fillId="0" borderId="12" xfId="0" applyFont="1" applyBorder="1" applyProtection="1">
      <protection hidden="1"/>
    </xf>
    <xf numFmtId="0" fontId="40" fillId="0" borderId="26" xfId="0" applyFont="1" applyBorder="1" applyProtection="1">
      <protection hidden="1"/>
    </xf>
    <xf numFmtId="0" fontId="40" fillId="0" borderId="0" xfId="0" applyFont="1" applyProtection="1">
      <protection hidden="1"/>
    </xf>
    <xf numFmtId="0" fontId="14" fillId="24" borderId="28" xfId="0" applyFont="1" applyFill="1" applyBorder="1" applyAlignment="1" applyProtection="1">
      <alignment horizontal="justify" vertical="top"/>
      <protection hidden="1"/>
    </xf>
    <xf numFmtId="49" fontId="14" fillId="0" borderId="12" xfId="0" applyNumberFormat="1" applyFont="1" applyBorder="1" applyAlignment="1" applyProtection="1">
      <alignment horizontal="center" vertical="center" wrapText="1"/>
      <protection hidden="1"/>
    </xf>
    <xf numFmtId="49" fontId="14" fillId="0" borderId="26" xfId="0" applyNumberFormat="1" applyFont="1" applyBorder="1" applyAlignment="1" applyProtection="1">
      <alignment horizontal="center" vertical="center" wrapText="1"/>
      <protection hidden="1"/>
    </xf>
    <xf numFmtId="49" fontId="0" fillId="0" borderId="12" xfId="0" applyNumberFormat="1" applyBorder="1" applyAlignment="1" applyProtection="1">
      <alignment horizontal="center" vertical="center"/>
      <protection hidden="1"/>
    </xf>
    <xf numFmtId="49" fontId="0" fillId="0" borderId="26" xfId="0" applyNumberFormat="1" applyBorder="1" applyAlignment="1" applyProtection="1">
      <alignment horizontal="center" vertical="center"/>
      <protection hidden="1"/>
    </xf>
    <xf numFmtId="0" fontId="14" fillId="24" borderId="12" xfId="0" quotePrefix="1" applyFont="1" applyFill="1" applyBorder="1" applyAlignment="1" applyProtection="1">
      <alignment horizontal="center" vertical="center" wrapText="1"/>
      <protection hidden="1"/>
    </xf>
    <xf numFmtId="0" fontId="13" fillId="2" borderId="22" xfId="0" applyFont="1" applyFill="1" applyBorder="1" applyAlignment="1" applyProtection="1">
      <alignment horizontal="center" vertical="center"/>
      <protection hidden="1"/>
    </xf>
    <xf numFmtId="0" fontId="13" fillId="2" borderId="25" xfId="0" applyFont="1" applyFill="1" applyBorder="1" applyAlignment="1" applyProtection="1">
      <alignment horizontal="center" vertical="center"/>
      <protection hidden="1"/>
    </xf>
    <xf numFmtId="0" fontId="13" fillId="2" borderId="27" xfId="0" applyFont="1" applyFill="1" applyBorder="1" applyAlignment="1" applyProtection="1">
      <alignment horizontal="center" vertical="center"/>
      <protection hidden="1"/>
    </xf>
    <xf numFmtId="0" fontId="13" fillId="23" borderId="23" xfId="0" applyFont="1" applyFill="1" applyBorder="1" applyAlignment="1" applyProtection="1">
      <alignment horizontal="center" vertical="center"/>
      <protection hidden="1"/>
    </xf>
    <xf numFmtId="0" fontId="13" fillId="23" borderId="12" xfId="0" applyFont="1" applyFill="1" applyBorder="1" applyAlignment="1" applyProtection="1">
      <alignment horizontal="center" vertical="center"/>
      <protection hidden="1"/>
    </xf>
    <xf numFmtId="0" fontId="13" fillId="23" borderId="28" xfId="0" applyFont="1" applyFill="1" applyBorder="1" applyAlignment="1" applyProtection="1">
      <alignment horizontal="center" vertical="center"/>
      <protection hidden="1"/>
    </xf>
    <xf numFmtId="0" fontId="13" fillId="23" borderId="23" xfId="0" applyFont="1" applyFill="1" applyBorder="1" applyAlignment="1" applyProtection="1">
      <alignment horizontal="center" vertical="center" wrapText="1"/>
      <protection hidden="1"/>
    </xf>
    <xf numFmtId="0" fontId="13" fillId="23" borderId="12" xfId="0" applyFont="1" applyFill="1" applyBorder="1" applyAlignment="1" applyProtection="1">
      <alignment horizontal="center" vertical="center" wrapText="1"/>
      <protection hidden="1"/>
    </xf>
    <xf numFmtId="0" fontId="13" fillId="23" borderId="28" xfId="0" applyFont="1" applyFill="1" applyBorder="1" applyAlignment="1" applyProtection="1">
      <alignment horizontal="center" vertical="center" wrapText="1"/>
      <protection hidden="1"/>
    </xf>
    <xf numFmtId="0" fontId="13" fillId="23" borderId="23" xfId="3" applyNumberFormat="1" applyFont="1" applyFill="1" applyBorder="1" applyAlignment="1" applyProtection="1">
      <alignment horizontal="center" vertical="center" wrapText="1"/>
      <protection hidden="1"/>
    </xf>
    <xf numFmtId="0" fontId="13" fillId="23" borderId="12" xfId="3" applyNumberFormat="1" applyFont="1" applyFill="1" applyBorder="1" applyAlignment="1" applyProtection="1">
      <alignment horizontal="center" vertical="center" wrapText="1"/>
      <protection hidden="1"/>
    </xf>
    <xf numFmtId="0" fontId="13" fillId="23" borderId="28" xfId="3" applyNumberFormat="1" applyFont="1" applyFill="1" applyBorder="1" applyAlignment="1" applyProtection="1">
      <alignment horizontal="center" vertical="center" wrapText="1"/>
      <protection hidden="1"/>
    </xf>
    <xf numFmtId="0" fontId="14" fillId="23" borderId="23" xfId="0" applyFont="1" applyFill="1" applyBorder="1" applyAlignment="1" applyProtection="1">
      <alignment horizontal="center" vertical="center" wrapText="1"/>
      <protection hidden="1"/>
    </xf>
    <xf numFmtId="0" fontId="14" fillId="23" borderId="12" xfId="0" applyFont="1" applyFill="1" applyBorder="1" applyAlignment="1" applyProtection="1">
      <alignment horizontal="center" vertical="center" wrapText="1"/>
      <protection hidden="1"/>
    </xf>
    <xf numFmtId="0" fontId="14" fillId="23" borderId="28" xfId="0" applyFont="1" applyFill="1" applyBorder="1" applyAlignment="1" applyProtection="1">
      <alignment horizontal="center" vertical="center" wrapText="1"/>
      <protection hidden="1"/>
    </xf>
    <xf numFmtId="0" fontId="19" fillId="19" borderId="9" xfId="2" applyFont="1" applyFill="1" applyBorder="1" applyAlignment="1" applyProtection="1">
      <alignment horizontal="center" vertical="center" wrapText="1"/>
      <protection locked="0"/>
    </xf>
    <xf numFmtId="0" fontId="19" fillId="19" borderId="10" xfId="2" applyFont="1" applyFill="1" applyBorder="1" applyAlignment="1" applyProtection="1">
      <alignment horizontal="center" vertical="center" wrapText="1"/>
      <protection locked="0"/>
    </xf>
    <xf numFmtId="0" fontId="19" fillId="19" borderId="11" xfId="2" applyFont="1" applyFill="1" applyBorder="1" applyAlignment="1" applyProtection="1">
      <alignment horizontal="center" vertical="center" wrapText="1"/>
      <protection locked="0"/>
    </xf>
    <xf numFmtId="0" fontId="16" fillId="12" borderId="6" xfId="0" applyFont="1" applyFill="1" applyBorder="1" applyAlignment="1" applyProtection="1">
      <alignment horizontal="center" vertical="center" wrapText="1"/>
      <protection locked="0"/>
    </xf>
    <xf numFmtId="0" fontId="16" fillId="12" borderId="7" xfId="0" applyFont="1" applyFill="1" applyBorder="1" applyAlignment="1" applyProtection="1">
      <alignment horizontal="center" vertical="center" wrapText="1"/>
      <protection locked="0"/>
    </xf>
    <xf numFmtId="0" fontId="16" fillId="5" borderId="9" xfId="0" applyFont="1" applyFill="1" applyBorder="1" applyAlignment="1" applyProtection="1">
      <alignment horizontal="center" vertical="center" wrapText="1"/>
      <protection locked="0"/>
    </xf>
    <xf numFmtId="0" fontId="16" fillId="5" borderId="10" xfId="0" applyFont="1" applyFill="1" applyBorder="1" applyAlignment="1" applyProtection="1">
      <alignment horizontal="center" vertical="center" wrapText="1"/>
      <protection locked="0"/>
    </xf>
    <xf numFmtId="0" fontId="16" fillId="5" borderId="11" xfId="0" applyFont="1" applyFill="1" applyBorder="1" applyAlignment="1" applyProtection="1">
      <alignment horizontal="center" vertical="center" wrapText="1"/>
      <protection locked="0"/>
    </xf>
    <xf numFmtId="0" fontId="16" fillId="15" borderId="2" xfId="0" applyFont="1" applyFill="1" applyBorder="1" applyAlignment="1" applyProtection="1">
      <alignment horizontal="center" vertical="center" wrapText="1"/>
      <protection locked="0"/>
    </xf>
    <xf numFmtId="0" fontId="16" fillId="15" borderId="35" xfId="0" applyFont="1" applyFill="1" applyBorder="1" applyAlignment="1" applyProtection="1">
      <alignment horizontal="center" vertical="center" wrapText="1"/>
      <protection locked="0"/>
    </xf>
    <xf numFmtId="0" fontId="16" fillId="15" borderId="7" xfId="0" applyFont="1" applyFill="1" applyBorder="1" applyAlignment="1" applyProtection="1">
      <alignment horizontal="center" vertical="center" wrapText="1"/>
      <protection locked="0"/>
    </xf>
    <xf numFmtId="0" fontId="16" fillId="15" borderId="43" xfId="0" applyFont="1" applyFill="1" applyBorder="1" applyAlignment="1" applyProtection="1">
      <alignment horizontal="center" vertical="center" wrapText="1"/>
      <protection locked="0"/>
    </xf>
    <xf numFmtId="0" fontId="16" fillId="5" borderId="1" xfId="0" applyFont="1" applyFill="1" applyBorder="1" applyAlignment="1" applyProtection="1">
      <alignment horizontal="center" vertical="center" wrapText="1"/>
      <protection locked="0"/>
    </xf>
    <xf numFmtId="0" fontId="16" fillId="5" borderId="2" xfId="0" applyFont="1" applyFill="1" applyBorder="1" applyAlignment="1" applyProtection="1">
      <alignment horizontal="center" vertical="center" wrapText="1"/>
      <protection locked="0"/>
    </xf>
    <xf numFmtId="0" fontId="16" fillId="5" borderId="3"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16" fillId="5" borderId="0" xfId="0" applyFont="1" applyFill="1" applyAlignment="1" applyProtection="1">
      <alignment horizontal="center" vertical="center" wrapText="1"/>
      <protection locked="0"/>
    </xf>
    <xf numFmtId="0" fontId="16" fillId="5" borderId="5" xfId="0" applyFont="1" applyFill="1" applyBorder="1" applyAlignment="1" applyProtection="1">
      <alignment horizontal="center" vertical="center" wrapText="1"/>
      <protection locked="0"/>
    </xf>
    <xf numFmtId="0" fontId="16" fillId="11" borderId="1" xfId="0" applyFont="1" applyFill="1" applyBorder="1" applyAlignment="1" applyProtection="1">
      <alignment horizontal="center" vertical="center" wrapText="1"/>
      <protection locked="0"/>
    </xf>
    <xf numFmtId="0" fontId="16" fillId="11" borderId="2" xfId="0" applyFont="1" applyFill="1" applyBorder="1" applyAlignment="1" applyProtection="1">
      <alignment horizontal="center" vertical="center" wrapText="1"/>
      <protection locked="0"/>
    </xf>
    <xf numFmtId="0" fontId="16" fillId="11" borderId="4" xfId="0" applyFont="1" applyFill="1" applyBorder="1" applyAlignment="1" applyProtection="1">
      <alignment horizontal="center" vertical="center" wrapText="1"/>
      <protection locked="0"/>
    </xf>
    <xf numFmtId="0" fontId="16" fillId="11" borderId="0" xfId="0" applyFont="1" applyFill="1" applyAlignment="1" applyProtection="1">
      <alignment horizontal="center" vertical="center" wrapText="1"/>
      <protection locked="0"/>
    </xf>
    <xf numFmtId="0" fontId="20" fillId="4" borderId="10" xfId="0" applyFont="1" applyFill="1" applyBorder="1" applyAlignment="1" applyProtection="1">
      <alignment horizontal="center" vertical="center" wrapText="1"/>
      <protection locked="0"/>
    </xf>
    <xf numFmtId="0" fontId="20" fillId="25" borderId="10" xfId="0" applyFont="1" applyFill="1" applyBorder="1" applyAlignment="1" applyProtection="1">
      <alignment horizontal="center" vertical="center" wrapText="1"/>
      <protection locked="0"/>
    </xf>
    <xf numFmtId="0" fontId="20" fillId="25" borderId="11" xfId="0" applyFont="1" applyFill="1" applyBorder="1" applyAlignment="1" applyProtection="1">
      <alignment horizontal="center" vertical="center" wrapText="1"/>
      <protection locked="0"/>
    </xf>
    <xf numFmtId="0" fontId="17" fillId="25" borderId="34" xfId="0" applyFont="1" applyFill="1" applyBorder="1" applyAlignment="1" applyProtection="1">
      <alignment horizontal="center" vertical="center" wrapText="1"/>
      <protection locked="0"/>
    </xf>
    <xf numFmtId="0" fontId="17" fillId="25" borderId="2" xfId="0" applyFont="1" applyFill="1" applyBorder="1" applyAlignment="1" applyProtection="1">
      <alignment horizontal="center" vertical="center" wrapText="1"/>
      <protection locked="0"/>
    </xf>
    <xf numFmtId="0" fontId="17" fillId="25" borderId="35" xfId="0" applyFont="1" applyFill="1" applyBorder="1" applyAlignment="1" applyProtection="1">
      <alignment horizontal="center" vertical="center" wrapText="1"/>
      <protection locked="0"/>
    </xf>
    <xf numFmtId="0" fontId="17" fillId="5" borderId="33" xfId="0" applyFont="1" applyFill="1" applyBorder="1" applyAlignment="1" applyProtection="1">
      <alignment horizontal="center" vertical="center" wrapText="1"/>
      <protection locked="0"/>
    </xf>
    <xf numFmtId="0" fontId="17" fillId="5" borderId="44" xfId="0" applyFont="1" applyFill="1" applyBorder="1" applyAlignment="1" applyProtection="1">
      <alignment horizontal="center" vertical="center" textRotation="90" wrapText="1"/>
      <protection locked="0"/>
    </xf>
    <xf numFmtId="0" fontId="17" fillId="5" borderId="33" xfId="0" applyFont="1" applyFill="1" applyBorder="1" applyAlignment="1" applyProtection="1">
      <alignment horizontal="center" vertical="center" textRotation="90" wrapText="1"/>
      <protection locked="0"/>
    </xf>
    <xf numFmtId="0" fontId="14" fillId="23" borderId="33" xfId="0" applyFont="1" applyFill="1" applyBorder="1" applyAlignment="1" applyProtection="1">
      <alignment horizontal="center" vertical="center" wrapText="1"/>
      <protection hidden="1"/>
    </xf>
    <xf numFmtId="0" fontId="14" fillId="23" borderId="14" xfId="0" applyFont="1" applyFill="1" applyBorder="1" applyAlignment="1" applyProtection="1">
      <alignment horizontal="center" vertical="center" wrapText="1"/>
      <protection hidden="1"/>
    </xf>
    <xf numFmtId="0" fontId="14" fillId="23" borderId="32" xfId="0" applyFont="1" applyFill="1" applyBorder="1" applyAlignment="1" applyProtection="1">
      <alignment horizontal="center" vertical="center" wrapText="1"/>
      <protection hidden="1"/>
    </xf>
    <xf numFmtId="0" fontId="13" fillId="24" borderId="23" xfId="0" applyFont="1" applyFill="1" applyBorder="1" applyAlignment="1" applyProtection="1">
      <alignment horizontal="center" vertical="center" wrapText="1"/>
      <protection hidden="1"/>
    </xf>
    <xf numFmtId="0" fontId="13" fillId="24" borderId="12" xfId="0" applyFont="1" applyFill="1" applyBorder="1" applyAlignment="1" applyProtection="1">
      <alignment horizontal="center" vertical="center" wrapText="1"/>
      <protection hidden="1"/>
    </xf>
    <xf numFmtId="0" fontId="13" fillId="24" borderId="28" xfId="0" applyFont="1" applyFill="1" applyBorder="1" applyAlignment="1" applyProtection="1">
      <alignment horizontal="center" vertical="center" wrapText="1"/>
      <protection hidden="1"/>
    </xf>
    <xf numFmtId="1" fontId="14" fillId="0" borderId="23" xfId="0" applyNumberFormat="1" applyFont="1" applyBorder="1" applyAlignment="1" applyProtection="1">
      <alignment horizontal="center" vertical="center" wrapText="1"/>
      <protection hidden="1"/>
    </xf>
    <xf numFmtId="1" fontId="14" fillId="0" borderId="12" xfId="0" applyNumberFormat="1" applyFont="1" applyBorder="1" applyAlignment="1" applyProtection="1">
      <alignment horizontal="center" vertical="center" wrapText="1"/>
      <protection hidden="1"/>
    </xf>
    <xf numFmtId="1" fontId="14" fillId="0" borderId="28" xfId="0" applyNumberFormat="1" applyFont="1" applyBorder="1" applyAlignment="1" applyProtection="1">
      <alignment horizontal="center" vertical="center" wrapText="1"/>
      <protection hidden="1"/>
    </xf>
    <xf numFmtId="0" fontId="14" fillId="0" borderId="23" xfId="0" applyFont="1" applyBorder="1" applyAlignment="1" applyProtection="1">
      <alignment horizontal="center" vertical="center" wrapText="1"/>
      <protection hidden="1"/>
    </xf>
    <xf numFmtId="0" fontId="14" fillId="0" borderId="12" xfId="0" applyFont="1" applyBorder="1" applyAlignment="1" applyProtection="1">
      <alignment horizontal="center" vertical="center" wrapText="1"/>
      <protection hidden="1"/>
    </xf>
    <xf numFmtId="0" fontId="14" fillId="0" borderId="28" xfId="0" applyFont="1" applyBorder="1" applyAlignment="1" applyProtection="1">
      <alignment horizontal="center" vertical="center" wrapText="1"/>
      <protection hidden="1"/>
    </xf>
    <xf numFmtId="1" fontId="15" fillId="18" borderId="23" xfId="0" applyNumberFormat="1" applyFont="1" applyFill="1" applyBorder="1" applyAlignment="1" applyProtection="1">
      <alignment horizontal="center" vertical="center" wrapText="1"/>
      <protection hidden="1"/>
    </xf>
    <xf numFmtId="1" fontId="15" fillId="18" borderId="12" xfId="0" applyNumberFormat="1" applyFont="1" applyFill="1" applyBorder="1" applyAlignment="1" applyProtection="1">
      <alignment horizontal="center" vertical="center" wrapText="1"/>
      <protection hidden="1"/>
    </xf>
    <xf numFmtId="1" fontId="15" fillId="18" borderId="28" xfId="0" applyNumberFormat="1" applyFont="1" applyFill="1" applyBorder="1" applyAlignment="1" applyProtection="1">
      <alignment horizontal="center" vertical="center" wrapText="1"/>
      <protection hidden="1"/>
    </xf>
    <xf numFmtId="1" fontId="15" fillId="18" borderId="13" xfId="0" applyNumberFormat="1" applyFont="1" applyFill="1" applyBorder="1" applyAlignment="1" applyProtection="1">
      <alignment horizontal="center" vertical="center" wrapText="1"/>
      <protection hidden="1"/>
    </xf>
    <xf numFmtId="0" fontId="13" fillId="18" borderId="13" xfId="0" applyFont="1" applyFill="1" applyBorder="1" applyAlignment="1" applyProtection="1">
      <alignment horizontal="center" vertical="center"/>
      <protection hidden="1"/>
    </xf>
    <xf numFmtId="0" fontId="13" fillId="18" borderId="12" xfId="0" applyFont="1" applyFill="1" applyBorder="1" applyAlignment="1" applyProtection="1">
      <alignment horizontal="center" vertical="center"/>
      <protection hidden="1"/>
    </xf>
    <xf numFmtId="0" fontId="13" fillId="18" borderId="28" xfId="0" applyFont="1" applyFill="1" applyBorder="1" applyAlignment="1" applyProtection="1">
      <alignment horizontal="center" vertical="center"/>
      <protection hidden="1"/>
    </xf>
    <xf numFmtId="0" fontId="13" fillId="18" borderId="13" xfId="0" applyFont="1" applyFill="1" applyBorder="1" applyAlignment="1" applyProtection="1">
      <alignment horizontal="center" vertical="center" wrapText="1"/>
      <protection hidden="1"/>
    </xf>
    <xf numFmtId="0" fontId="13" fillId="18" borderId="12" xfId="0" applyFont="1" applyFill="1" applyBorder="1" applyAlignment="1" applyProtection="1">
      <alignment horizontal="center" vertical="center" wrapText="1"/>
      <protection hidden="1"/>
    </xf>
    <xf numFmtId="0" fontId="13" fillId="18" borderId="28" xfId="0" applyFont="1" applyFill="1" applyBorder="1" applyAlignment="1" applyProtection="1">
      <alignment horizontal="center" vertical="center" wrapText="1"/>
      <protection hidden="1"/>
    </xf>
    <xf numFmtId="0" fontId="13" fillId="23" borderId="13" xfId="0" applyFont="1" applyFill="1" applyBorder="1" applyAlignment="1" applyProtection="1">
      <alignment horizontal="center" vertical="center" wrapText="1"/>
      <protection hidden="1"/>
    </xf>
    <xf numFmtId="1" fontId="15" fillId="18" borderId="33" xfId="0" applyNumberFormat="1" applyFont="1" applyFill="1" applyBorder="1" applyAlignment="1" applyProtection="1">
      <alignment horizontal="center" vertical="center" wrapText="1"/>
      <protection hidden="1"/>
    </xf>
    <xf numFmtId="1" fontId="15" fillId="18" borderId="14" xfId="0" applyNumberFormat="1" applyFont="1" applyFill="1" applyBorder="1" applyAlignment="1" applyProtection="1">
      <alignment horizontal="center" vertical="center" wrapText="1"/>
      <protection hidden="1"/>
    </xf>
    <xf numFmtId="1" fontId="15" fillId="18" borderId="32" xfId="0" applyNumberFormat="1" applyFont="1" applyFill="1" applyBorder="1" applyAlignment="1" applyProtection="1">
      <alignment horizontal="center" vertical="center" wrapText="1"/>
      <protection hidden="1"/>
    </xf>
    <xf numFmtId="0" fontId="13" fillId="0" borderId="33" xfId="0" applyFont="1" applyBorder="1" applyAlignment="1" applyProtection="1">
      <alignment horizontal="center" vertical="center"/>
      <protection hidden="1"/>
    </xf>
    <xf numFmtId="0" fontId="13" fillId="0" borderId="14" xfId="0" applyFont="1" applyBorder="1" applyAlignment="1" applyProtection="1">
      <alignment horizontal="center" vertical="center"/>
      <protection hidden="1"/>
    </xf>
    <xf numFmtId="0" fontId="13" fillId="0" borderId="32" xfId="0" applyFont="1" applyBorder="1" applyAlignment="1" applyProtection="1">
      <alignment horizontal="center" vertical="center"/>
      <protection hidden="1"/>
    </xf>
    <xf numFmtId="0" fontId="13" fillId="0" borderId="23"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28" xfId="0" applyFont="1" applyBorder="1" applyAlignment="1" applyProtection="1">
      <alignment horizontal="center" vertical="center" wrapText="1"/>
      <protection hidden="1"/>
    </xf>
    <xf numFmtId="1" fontId="14" fillId="0" borderId="13" xfId="0" applyNumberFormat="1" applyFont="1" applyBorder="1" applyAlignment="1" applyProtection="1">
      <alignment horizontal="center" vertical="center" wrapText="1"/>
      <protection hidden="1"/>
    </xf>
    <xf numFmtId="0" fontId="14" fillId="0" borderId="13" xfId="0" applyFont="1" applyBorder="1" applyAlignment="1" applyProtection="1">
      <alignment horizontal="center" vertical="center" wrapText="1"/>
      <protection hidden="1"/>
    </xf>
    <xf numFmtId="0" fontId="14" fillId="23" borderId="13" xfId="0" applyFont="1" applyFill="1" applyBorder="1" applyAlignment="1" applyProtection="1">
      <alignment horizontal="center" vertical="center" wrapText="1"/>
      <protection hidden="1"/>
    </xf>
    <xf numFmtId="0" fontId="13" fillId="0" borderId="13" xfId="0" applyFont="1" applyBorder="1" applyAlignment="1" applyProtection="1">
      <alignment horizontal="center" vertical="center" wrapText="1"/>
      <protection hidden="1"/>
    </xf>
    <xf numFmtId="0" fontId="13" fillId="24" borderId="13" xfId="0" applyFont="1" applyFill="1" applyBorder="1" applyAlignment="1" applyProtection="1">
      <alignment horizontal="center" vertical="center" wrapText="1"/>
      <protection hidden="1"/>
    </xf>
    <xf numFmtId="0" fontId="13" fillId="2" borderId="40" xfId="0" applyFont="1" applyFill="1" applyBorder="1" applyAlignment="1" applyProtection="1">
      <alignment horizontal="center" vertical="center"/>
      <protection hidden="1"/>
    </xf>
    <xf numFmtId="0" fontId="13" fillId="23" borderId="13" xfId="0" applyFont="1" applyFill="1" applyBorder="1" applyAlignment="1" applyProtection="1">
      <alignment horizontal="center" vertical="center"/>
      <protection hidden="1"/>
    </xf>
    <xf numFmtId="0" fontId="13" fillId="23" borderId="13" xfId="3" applyNumberFormat="1" applyFont="1" applyFill="1" applyBorder="1" applyAlignment="1" applyProtection="1">
      <alignment horizontal="center" vertical="center" wrapText="1"/>
      <protection hidden="1"/>
    </xf>
    <xf numFmtId="1" fontId="7" fillId="18" borderId="23" xfId="0" applyNumberFormat="1" applyFont="1" applyFill="1" applyBorder="1" applyAlignment="1" applyProtection="1">
      <alignment horizontal="center" vertical="center" wrapText="1"/>
      <protection hidden="1"/>
    </xf>
    <xf numFmtId="1" fontId="7" fillId="18" borderId="12" xfId="0" applyNumberFormat="1" applyFont="1" applyFill="1" applyBorder="1" applyAlignment="1" applyProtection="1">
      <alignment horizontal="center" vertical="center" wrapText="1"/>
      <protection hidden="1"/>
    </xf>
    <xf numFmtId="1" fontId="8" fillId="0" borderId="23" xfId="0" applyNumberFormat="1" applyFont="1" applyBorder="1" applyAlignment="1" applyProtection="1">
      <alignment horizontal="center" vertical="center" wrapText="1"/>
      <protection hidden="1"/>
    </xf>
    <xf numFmtId="1" fontId="8" fillId="0" borderId="12" xfId="0" applyNumberFormat="1"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12" xfId="0" applyFont="1" applyBorder="1" applyAlignment="1" applyProtection="1">
      <alignment horizontal="center" vertical="center" wrapText="1"/>
      <protection hidden="1"/>
    </xf>
    <xf numFmtId="0" fontId="8" fillId="23" borderId="23" xfId="0" applyFont="1" applyFill="1" applyBorder="1" applyAlignment="1" applyProtection="1">
      <alignment horizontal="center" vertical="center" wrapText="1"/>
      <protection hidden="1"/>
    </xf>
    <xf numFmtId="0" fontId="8" fillId="23" borderId="12" xfId="0" applyFont="1" applyFill="1" applyBorder="1" applyAlignment="1" applyProtection="1">
      <alignment horizontal="center" vertical="center" wrapText="1"/>
      <protection hidden="1"/>
    </xf>
    <xf numFmtId="0" fontId="35" fillId="18" borderId="23" xfId="0" applyFont="1" applyFill="1" applyBorder="1" applyAlignment="1" applyProtection="1">
      <alignment horizontal="center" vertical="center"/>
      <protection hidden="1"/>
    </xf>
    <xf numFmtId="0" fontId="35" fillId="18" borderId="12" xfId="0" applyFont="1" applyFill="1" applyBorder="1" applyAlignment="1" applyProtection="1">
      <alignment horizontal="center" vertical="center"/>
      <protection hidden="1"/>
    </xf>
    <xf numFmtId="0" fontId="35" fillId="18" borderId="23" xfId="0" applyFont="1" applyFill="1" applyBorder="1" applyAlignment="1" applyProtection="1">
      <alignment horizontal="center" vertical="center" wrapText="1"/>
      <protection hidden="1"/>
    </xf>
    <xf numFmtId="0" fontId="35" fillId="18" borderId="12" xfId="0" applyFont="1" applyFill="1" applyBorder="1" applyAlignment="1" applyProtection="1">
      <alignment horizontal="center" vertical="center" wrapText="1"/>
      <protection hidden="1"/>
    </xf>
    <xf numFmtId="0" fontId="35" fillId="23" borderId="23" xfId="0" applyFont="1" applyFill="1" applyBorder="1" applyAlignment="1" applyProtection="1">
      <alignment horizontal="center" vertical="center" wrapText="1"/>
      <protection hidden="1"/>
    </xf>
    <xf numFmtId="0" fontId="35" fillId="23" borderId="12" xfId="0" applyFont="1" applyFill="1" applyBorder="1" applyAlignment="1" applyProtection="1">
      <alignment horizontal="center" vertical="center" wrapText="1"/>
      <protection hidden="1"/>
    </xf>
    <xf numFmtId="0" fontId="35" fillId="0" borderId="23" xfId="0" applyFont="1" applyBorder="1" applyAlignment="1" applyProtection="1">
      <alignment horizontal="center" vertical="center"/>
      <protection hidden="1"/>
    </xf>
    <xf numFmtId="0" fontId="35" fillId="0" borderId="12" xfId="0" applyFont="1" applyBorder="1" applyAlignment="1" applyProtection="1">
      <alignment horizontal="center" vertical="center"/>
      <protection hidden="1"/>
    </xf>
    <xf numFmtId="0" fontId="35" fillId="0" borderId="23" xfId="0" applyFont="1" applyBorder="1" applyAlignment="1" applyProtection="1">
      <alignment horizontal="center" vertical="center" wrapText="1"/>
      <protection hidden="1"/>
    </xf>
    <xf numFmtId="0" fontId="35" fillId="0" borderId="12" xfId="0" applyFont="1" applyBorder="1" applyAlignment="1" applyProtection="1">
      <alignment horizontal="center" vertical="center" wrapText="1"/>
      <protection hidden="1"/>
    </xf>
    <xf numFmtId="1" fontId="36" fillId="0" borderId="12" xfId="0" applyNumberFormat="1" applyFont="1" applyBorder="1" applyAlignment="1" applyProtection="1">
      <alignment horizontal="center" vertical="center" wrapText="1"/>
      <protection hidden="1"/>
    </xf>
    <xf numFmtId="1" fontId="36" fillId="0" borderId="28" xfId="0" applyNumberFormat="1" applyFont="1" applyBorder="1" applyAlignment="1" applyProtection="1">
      <alignment horizontal="center" vertical="center" wrapText="1"/>
      <protection hidden="1"/>
    </xf>
    <xf numFmtId="0" fontId="36" fillId="0" borderId="12" xfId="0" applyFont="1" applyBorder="1" applyAlignment="1" applyProtection="1">
      <alignment horizontal="center" vertical="center" wrapText="1"/>
      <protection hidden="1"/>
    </xf>
    <xf numFmtId="0" fontId="36" fillId="0" borderId="28"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protection hidden="1"/>
    </xf>
    <xf numFmtId="0" fontId="13" fillId="0" borderId="28" xfId="0" applyFont="1" applyBorder="1" applyAlignment="1" applyProtection="1">
      <alignment horizontal="center" vertical="center"/>
      <protection hidden="1"/>
    </xf>
    <xf numFmtId="0" fontId="13" fillId="18" borderId="23" xfId="0" applyFont="1" applyFill="1" applyBorder="1" applyAlignment="1" applyProtection="1">
      <alignment horizontal="center" vertical="center"/>
      <protection hidden="1"/>
    </xf>
    <xf numFmtId="0" fontId="13" fillId="18" borderId="23" xfId="0" applyFont="1" applyFill="1" applyBorder="1" applyAlignment="1" applyProtection="1">
      <alignment horizontal="center" vertical="center" wrapText="1"/>
      <protection hidden="1"/>
    </xf>
    <xf numFmtId="0" fontId="13" fillId="0" borderId="23" xfId="0" applyFont="1" applyBorder="1" applyAlignment="1" applyProtection="1">
      <alignment horizontal="center" vertical="center"/>
      <protection hidden="1"/>
    </xf>
    <xf numFmtId="0" fontId="21" fillId="0" borderId="36"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2" fillId="16" borderId="12" xfId="0" applyFont="1" applyFill="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10" fillId="21" borderId="0" xfId="0" applyFont="1" applyFill="1" applyAlignment="1">
      <alignment horizontal="center"/>
    </xf>
    <xf numFmtId="0" fontId="17" fillId="4" borderId="16" xfId="0" applyFont="1" applyFill="1" applyBorder="1" applyAlignment="1">
      <alignment horizontal="center" vertical="center" wrapText="1"/>
    </xf>
    <xf numFmtId="0" fontId="17" fillId="4" borderId="39" xfId="0" applyFont="1" applyFill="1" applyBorder="1" applyAlignment="1">
      <alignment horizontal="center" vertical="center" wrapText="1"/>
    </xf>
    <xf numFmtId="0" fontId="17" fillId="15" borderId="30" xfId="0" applyFont="1" applyFill="1" applyBorder="1" applyAlignment="1">
      <alignment horizontal="center" vertical="center" wrapText="1"/>
    </xf>
    <xf numFmtId="0" fontId="17" fillId="15" borderId="0" xfId="0" applyFont="1" applyFill="1" applyAlignment="1">
      <alignment horizontal="center" vertical="center" wrapText="1"/>
    </xf>
    <xf numFmtId="0" fontId="25" fillId="0" borderId="19" xfId="0" applyFont="1" applyBorder="1" applyAlignment="1">
      <alignment horizontal="center" vertical="center" wrapText="1"/>
    </xf>
    <xf numFmtId="0" fontId="25" fillId="0" borderId="21" xfId="0" applyFont="1" applyBorder="1" applyAlignment="1">
      <alignment horizontal="center" vertical="center" wrapText="1"/>
    </xf>
    <xf numFmtId="0" fontId="13" fillId="2" borderId="48" xfId="0" applyFont="1" applyFill="1" applyBorder="1" applyAlignment="1" applyProtection="1">
      <alignment horizontal="center" vertical="center"/>
      <protection hidden="1"/>
    </xf>
    <xf numFmtId="0" fontId="13" fillId="23" borderId="49" xfId="0" applyFont="1" applyFill="1" applyBorder="1" applyAlignment="1" applyProtection="1">
      <alignment horizontal="center" vertical="center"/>
      <protection hidden="1"/>
    </xf>
    <xf numFmtId="0" fontId="13" fillId="23" borderId="49" xfId="0" applyFont="1" applyFill="1" applyBorder="1" applyAlignment="1" applyProtection="1">
      <alignment horizontal="center" vertical="center" wrapText="1"/>
      <protection hidden="1"/>
    </xf>
    <xf numFmtId="0" fontId="13" fillId="23" borderId="49" xfId="3" applyNumberFormat="1" applyFont="1" applyFill="1" applyBorder="1" applyAlignment="1" applyProtection="1">
      <alignment horizontal="center" vertical="center" wrapText="1"/>
      <protection hidden="1"/>
    </xf>
    <xf numFmtId="0" fontId="14" fillId="23" borderId="49" xfId="0" applyFont="1" applyFill="1" applyBorder="1" applyAlignment="1" applyProtection="1">
      <alignment horizontal="center" vertical="center" wrapText="1"/>
      <protection hidden="1"/>
    </xf>
    <xf numFmtId="0" fontId="13" fillId="24" borderId="49" xfId="0" applyFont="1" applyFill="1" applyBorder="1" applyAlignment="1" applyProtection="1">
      <alignment horizontal="center" vertical="center" wrapText="1"/>
      <protection hidden="1"/>
    </xf>
    <xf numFmtId="0" fontId="8" fillId="23" borderId="49" xfId="0" applyFont="1" applyFill="1" applyBorder="1" applyAlignment="1" applyProtection="1">
      <alignment horizontal="center" vertical="center" wrapText="1"/>
      <protection hidden="1"/>
    </xf>
    <xf numFmtId="0" fontId="8" fillId="0" borderId="49" xfId="0" applyFont="1" applyBorder="1" applyAlignment="1" applyProtection="1">
      <alignment horizontal="center" vertical="center" wrapText="1"/>
      <protection hidden="1"/>
    </xf>
    <xf numFmtId="1" fontId="8" fillId="0" borderId="49" xfId="0" applyNumberFormat="1" applyFont="1" applyBorder="1" applyAlignment="1" applyProtection="1">
      <alignment horizontal="center" vertical="center" wrapText="1"/>
      <protection hidden="1"/>
    </xf>
    <xf numFmtId="0" fontId="14" fillId="0" borderId="49" xfId="0" applyFont="1" applyBorder="1" applyAlignment="1" applyProtection="1">
      <alignment horizontal="center" vertical="center" wrapText="1"/>
      <protection hidden="1"/>
    </xf>
    <xf numFmtId="1" fontId="7" fillId="18" borderId="49" xfId="0" applyNumberFormat="1" applyFont="1" applyFill="1" applyBorder="1" applyAlignment="1" applyProtection="1">
      <alignment horizontal="center" vertical="center" wrapText="1"/>
      <protection hidden="1"/>
    </xf>
    <xf numFmtId="0" fontId="35" fillId="0" borderId="49" xfId="0" applyFont="1" applyBorder="1" applyAlignment="1" applyProtection="1">
      <alignment horizontal="center" vertical="center"/>
      <protection hidden="1"/>
    </xf>
    <xf numFmtId="0" fontId="35" fillId="0" borderId="49" xfId="0" applyFont="1" applyBorder="1" applyAlignment="1" applyProtection="1">
      <alignment horizontal="center" vertical="center" wrapText="1"/>
      <protection hidden="1"/>
    </xf>
    <xf numFmtId="0" fontId="8" fillId="24" borderId="49" xfId="0" applyFont="1" applyFill="1" applyBorder="1" applyAlignment="1" applyProtection="1">
      <alignment horizontal="justify" vertical="top"/>
      <protection hidden="1"/>
    </xf>
    <xf numFmtId="0" fontId="8" fillId="24" borderId="49" xfId="0" applyFont="1" applyFill="1" applyBorder="1" applyAlignment="1" applyProtection="1">
      <alignment horizontal="center" vertical="center" wrapText="1"/>
      <protection hidden="1"/>
    </xf>
    <xf numFmtId="0" fontId="8" fillId="0" borderId="49" xfId="0" applyFont="1" applyBorder="1" applyAlignment="1" applyProtection="1">
      <alignment horizontal="center" vertical="center"/>
      <protection hidden="1"/>
    </xf>
    <xf numFmtId="0" fontId="8" fillId="0" borderId="49" xfId="0" applyFont="1" applyBorder="1" applyAlignment="1" applyProtection="1">
      <alignment horizontal="center" vertical="center" wrapText="1"/>
      <protection hidden="1"/>
    </xf>
    <xf numFmtId="2" fontId="4" fillId="17" borderId="49" xfId="0" applyNumberFormat="1" applyFont="1" applyFill="1" applyBorder="1" applyAlignment="1" applyProtection="1">
      <alignment horizontal="center" vertical="center"/>
      <protection hidden="1"/>
    </xf>
    <xf numFmtId="0" fontId="35" fillId="18" borderId="49" xfId="0" applyFont="1" applyFill="1" applyBorder="1" applyAlignment="1" applyProtection="1">
      <alignment horizontal="center" vertical="center"/>
      <protection hidden="1"/>
    </xf>
    <xf numFmtId="0" fontId="35" fillId="18" borderId="49" xfId="0" applyFont="1" applyFill="1" applyBorder="1" applyAlignment="1" applyProtection="1">
      <alignment horizontal="center" vertical="center" wrapText="1"/>
      <protection hidden="1"/>
    </xf>
    <xf numFmtId="0" fontId="35" fillId="23" borderId="49" xfId="0" applyFont="1" applyFill="1" applyBorder="1" applyAlignment="1" applyProtection="1">
      <alignment horizontal="center" vertical="center" wrapText="1"/>
      <protection hidden="1"/>
    </xf>
    <xf numFmtId="0" fontId="43" fillId="0" borderId="49" xfId="0" applyFont="1" applyBorder="1" applyProtection="1">
      <protection hidden="1"/>
    </xf>
    <xf numFmtId="0" fontId="43" fillId="0" borderId="50" xfId="0" applyFont="1" applyBorder="1" applyProtection="1">
      <protection hidden="1"/>
    </xf>
    <xf numFmtId="0" fontId="14" fillId="24" borderId="12" xfId="0" applyFont="1" applyFill="1" applyBorder="1" applyAlignment="1" applyProtection="1">
      <alignment horizontal="justify" vertical="top" wrapText="1"/>
      <protection hidden="1"/>
    </xf>
    <xf numFmtId="0" fontId="14" fillId="0" borderId="12" xfId="0" applyFont="1" applyBorder="1" applyAlignment="1" applyProtection="1">
      <alignment horizontal="justify" vertical="top" wrapText="1"/>
      <protection hidden="1"/>
    </xf>
    <xf numFmtId="0" fontId="37" fillId="0" borderId="51" xfId="0" applyFont="1" applyBorder="1" applyProtection="1">
      <protection hidden="1"/>
    </xf>
    <xf numFmtId="0" fontId="38" fillId="0" borderId="0" xfId="0" applyFont="1" applyBorder="1" applyProtection="1">
      <protection hidden="1"/>
    </xf>
    <xf numFmtId="0" fontId="40" fillId="0" borderId="0" xfId="0" applyFont="1" applyBorder="1" applyProtection="1">
      <protection hidden="1"/>
    </xf>
    <xf numFmtId="0" fontId="0" fillId="0" borderId="0" xfId="0" applyBorder="1" applyProtection="1">
      <protection hidden="1"/>
    </xf>
  </cellXfs>
  <cellStyles count="4">
    <cellStyle name="Millares" xfId="3" builtinId="3"/>
    <cellStyle name="Normal" xfId="0" builtinId="0"/>
    <cellStyle name="Normal 2" xfId="2" xr:uid="{A6C8FC94-654B-4675-98BA-B9F784F15262}"/>
    <cellStyle name="Porcentaje" xfId="1" builtinId="5"/>
  </cellStyles>
  <dxfs count="95">
    <dxf>
      <font>
        <b/>
        <i val="0"/>
      </font>
      <fill>
        <patternFill>
          <bgColor rgb="FFC00000"/>
        </patternFill>
      </fill>
    </dxf>
    <dxf>
      <font>
        <b/>
        <i val="0"/>
      </font>
      <fill>
        <patternFill>
          <bgColor rgb="FF92D050"/>
        </patternFill>
      </fill>
    </dxf>
    <dxf>
      <font>
        <b/>
        <i val="0"/>
      </font>
      <fill>
        <patternFill>
          <bgColor rgb="FFFFCE33"/>
        </patternFill>
      </fill>
    </dxf>
    <dxf>
      <font>
        <b/>
        <i val="0"/>
      </font>
      <fill>
        <patternFill>
          <bgColor rgb="FFFF9900"/>
        </patternFill>
      </fill>
    </dxf>
    <dxf>
      <font>
        <b/>
        <i val="0"/>
      </font>
      <fill>
        <patternFill>
          <bgColor rgb="FF92D050"/>
        </patternFill>
      </fill>
    </dxf>
    <dxf>
      <font>
        <b/>
        <i val="0"/>
      </font>
      <fill>
        <patternFill>
          <bgColor rgb="FFFFCE33"/>
        </patternFill>
      </fill>
    </dxf>
    <dxf>
      <font>
        <b/>
        <i val="0"/>
      </font>
      <fill>
        <patternFill>
          <bgColor rgb="FFFF9900"/>
        </patternFill>
      </fill>
    </dxf>
    <dxf>
      <font>
        <b/>
        <i val="0"/>
      </font>
      <fill>
        <patternFill>
          <bgColor rgb="FFC00000"/>
        </patternFill>
      </fill>
    </dxf>
    <dxf>
      <font>
        <b/>
        <i val="0"/>
      </font>
      <fill>
        <patternFill>
          <bgColor rgb="FFC00000"/>
        </patternFill>
      </fill>
    </dxf>
    <dxf>
      <font>
        <b/>
        <i val="0"/>
      </font>
      <fill>
        <patternFill>
          <bgColor rgb="FF92D050"/>
        </patternFill>
      </fill>
    </dxf>
    <dxf>
      <font>
        <b/>
        <i val="0"/>
      </font>
      <fill>
        <patternFill>
          <bgColor rgb="FFFF9900"/>
        </patternFill>
      </fill>
    </dxf>
    <dxf>
      <font>
        <b/>
        <i val="0"/>
      </font>
      <fill>
        <patternFill>
          <bgColor rgb="FFFFCE33"/>
        </patternFill>
      </fill>
    </dxf>
    <dxf>
      <font>
        <b/>
        <i val="0"/>
      </font>
      <fill>
        <patternFill>
          <bgColor rgb="FFFFCE33"/>
        </patternFill>
      </fill>
    </dxf>
    <dxf>
      <font>
        <b/>
        <i val="0"/>
      </font>
      <fill>
        <patternFill>
          <bgColor rgb="FFC00000"/>
        </patternFill>
      </fill>
    </dxf>
    <dxf>
      <font>
        <b/>
        <i val="0"/>
      </font>
      <fill>
        <patternFill>
          <bgColor rgb="FFFF990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92D050"/>
        </patternFill>
      </fill>
    </dxf>
    <dxf>
      <font>
        <b/>
        <i val="0"/>
      </font>
      <fill>
        <patternFill>
          <bgColor rgb="FFFFCE33"/>
        </patternFill>
      </fill>
    </dxf>
    <dxf>
      <font>
        <b/>
        <i val="0"/>
      </font>
      <fill>
        <patternFill>
          <bgColor rgb="FFFFCE33"/>
        </patternFill>
      </fill>
    </dxf>
    <dxf>
      <font>
        <b/>
        <i val="0"/>
      </font>
      <fill>
        <patternFill>
          <bgColor rgb="FFFF9900"/>
        </patternFill>
      </fill>
    </dxf>
    <dxf>
      <font>
        <b/>
        <i val="0"/>
      </font>
      <fill>
        <patternFill>
          <bgColor rgb="FFC0000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CE33"/>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FFFF00"/>
        </patternFill>
      </fill>
    </dxf>
    <dxf>
      <font>
        <b/>
        <i val="0"/>
      </font>
      <fill>
        <patternFill>
          <bgColor rgb="FF92D050"/>
        </patternFill>
      </fill>
    </dxf>
    <dxf>
      <font>
        <b/>
        <i val="0"/>
      </font>
      <fill>
        <patternFill>
          <bgColor rgb="FFC0000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FF9900"/>
        </patternFill>
      </fill>
    </dxf>
    <dxf>
      <font>
        <b/>
        <i val="0"/>
      </font>
      <fill>
        <patternFill>
          <bgColor rgb="FFC00000"/>
        </patternFill>
      </fill>
    </dxf>
    <dxf>
      <font>
        <b/>
        <i val="0"/>
      </font>
      <fill>
        <patternFill>
          <bgColor rgb="FF92D05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C00000"/>
        </patternFill>
      </fill>
    </dxf>
    <dxf>
      <font>
        <b/>
        <i val="0"/>
      </font>
      <fill>
        <patternFill>
          <bgColor rgb="FF92D050"/>
        </patternFill>
      </fill>
    </dxf>
    <dxf>
      <font>
        <b/>
        <i val="0"/>
      </font>
      <fill>
        <patternFill>
          <bgColor rgb="FFFF9900"/>
        </patternFill>
      </fill>
    </dxf>
    <dxf>
      <font>
        <b/>
        <i val="0"/>
      </font>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E7F1F9"/>
      <color rgb="FFFF0000"/>
      <color rgb="FF00B008"/>
      <color rgb="FFF5F9FD"/>
      <color rgb="FFF1F7ED"/>
      <color rgb="FFF4F9F1"/>
      <color rgb="FF006005"/>
      <color rgb="FF92D050"/>
      <color rgb="FFFFC000"/>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52924</xdr:colOff>
      <xdr:row>0</xdr:row>
      <xdr:rowOff>0</xdr:rowOff>
    </xdr:from>
    <xdr:to>
      <xdr:col>4</xdr:col>
      <xdr:colOff>4072863</xdr:colOff>
      <xdr:row>4</xdr:row>
      <xdr:rowOff>0</xdr:rowOff>
    </xdr:to>
    <xdr:pic>
      <xdr:nvPicPr>
        <xdr:cNvPr id="2" name="Imagen 1">
          <a:extLst>
            <a:ext uri="{FF2B5EF4-FFF2-40B4-BE49-F238E27FC236}">
              <a16:creationId xmlns:a16="http://schemas.microsoft.com/office/drawing/2014/main" id="{25435289-4C58-4966-9CF6-27BC6E1446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7224" y="0"/>
          <a:ext cx="635038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45</xdr:row>
      <xdr:rowOff>6350</xdr:rowOff>
    </xdr:from>
    <xdr:to>
      <xdr:col>7</xdr:col>
      <xdr:colOff>367176</xdr:colOff>
      <xdr:row>59</xdr:row>
      <xdr:rowOff>113359</xdr:rowOff>
    </xdr:to>
    <xdr:pic>
      <xdr:nvPicPr>
        <xdr:cNvPr id="5" name="Imagen 4">
          <a:extLst>
            <a:ext uri="{FF2B5EF4-FFF2-40B4-BE49-F238E27FC236}">
              <a16:creationId xmlns:a16="http://schemas.microsoft.com/office/drawing/2014/main" id="{0144F949-0063-4D6D-B97D-2C6A3D4DF0E2}"/>
            </a:ext>
          </a:extLst>
        </xdr:cNvPr>
        <xdr:cNvPicPr>
          <a:picLocks noChangeAspect="1"/>
        </xdr:cNvPicPr>
      </xdr:nvPicPr>
      <xdr:blipFill>
        <a:blip xmlns:r="http://schemas.openxmlformats.org/officeDocument/2006/relationships" r:embed="rId1"/>
        <a:stretch>
          <a:fillRect/>
        </a:stretch>
      </xdr:blipFill>
      <xdr:spPr>
        <a:xfrm>
          <a:off x="8115300" y="11976100"/>
          <a:ext cx="5821826" cy="2685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Downloads\Borrador%20Plan%20de%20Acci&#243;n%20Anual%20(PAA)%202020%20-%20IG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PA_SERVCIUDA"/>
      <sheetName val="Listas"/>
    </sheetNames>
    <sheetDataSet>
      <sheetData sheetId="0"/>
      <sheetData sheetId="1"/>
      <sheetData sheetId="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6A81C-86BE-4DD2-BFF9-332EBF35FCF6}">
  <dimension ref="A1:BR159"/>
  <sheetViews>
    <sheetView showGridLines="0" tabSelected="1" topLeftCell="A15" zoomScale="57" zoomScaleNormal="57" workbookViewId="0">
      <selection activeCell="A15" sqref="A15:A18"/>
    </sheetView>
  </sheetViews>
  <sheetFormatPr baseColWidth="10" defaultColWidth="0" defaultRowHeight="0" customHeight="1" zeroHeight="1" x14ac:dyDescent="0.25"/>
  <cols>
    <col min="1" max="1" width="21.85546875" style="196" customWidth="1"/>
    <col min="2" max="2" width="47.85546875" style="196" customWidth="1"/>
    <col min="3" max="3" width="22.85546875" style="196" customWidth="1"/>
    <col min="4" max="4" width="33.42578125" style="196" customWidth="1"/>
    <col min="5" max="5" width="59.5703125" style="196" customWidth="1"/>
    <col min="6" max="6" width="48.140625" style="196" customWidth="1"/>
    <col min="7" max="7" width="19" style="196" customWidth="1"/>
    <col min="8" max="8" width="31" style="196" customWidth="1"/>
    <col min="9" max="9" width="21.5703125" style="196" customWidth="1"/>
    <col min="10" max="10" width="21.85546875" style="196" customWidth="1"/>
    <col min="11" max="11" width="41.85546875" style="196" customWidth="1"/>
    <col min="12" max="12" width="71.85546875" style="196" customWidth="1"/>
    <col min="13" max="15" width="22.42578125" style="196" hidden="1" customWidth="1"/>
    <col min="16" max="34" width="16.42578125" style="196" customWidth="1"/>
    <col min="35" max="37" width="16.42578125" style="196" hidden="1" customWidth="1"/>
    <col min="38" max="38" width="21.5703125" style="196" hidden="1" customWidth="1"/>
    <col min="39" max="39" width="37.85546875" style="196" customWidth="1"/>
    <col min="40" max="40" width="16.42578125" style="196" hidden="1" customWidth="1"/>
    <col min="41" max="41" width="15" style="196" customWidth="1"/>
    <col min="42" max="44" width="18.42578125" style="196" customWidth="1"/>
    <col min="45" max="45" width="27.140625" style="196" hidden="1" customWidth="1"/>
    <col min="46" max="46" width="21.140625" style="196" customWidth="1"/>
    <col min="47" max="47" width="71.85546875" style="196" customWidth="1"/>
    <col min="48" max="48" width="35.85546875" style="196" customWidth="1"/>
    <col min="49" max="49" width="46.42578125" style="196" customWidth="1"/>
    <col min="50" max="50" width="54.85546875" style="196" customWidth="1"/>
    <col min="51" max="51" width="26.140625" style="196" customWidth="1"/>
    <col min="52" max="52" width="19.42578125" style="196" customWidth="1"/>
    <col min="53" max="53" width="19.85546875" style="196" customWidth="1"/>
    <col min="54" max="54" width="16.140625" style="196" customWidth="1"/>
    <col min="55" max="55" width="17.140625" style="196" hidden="1" customWidth="1"/>
    <col min="56" max="57" width="13.140625" style="196" hidden="1" customWidth="1"/>
    <col min="58" max="60" width="14.85546875" style="196" customWidth="1"/>
    <col min="61" max="61" width="16.42578125" style="196" customWidth="1"/>
    <col min="62" max="62" width="14.85546875" style="196" hidden="1" customWidth="1"/>
    <col min="63" max="63" width="14.85546875" style="196" customWidth="1"/>
    <col min="64" max="64" width="20.5703125" style="196" customWidth="1"/>
    <col min="65" max="69" width="40.5703125" style="196" customWidth="1"/>
    <col min="70" max="70" width="1.28515625" style="196" customWidth="1"/>
    <col min="71" max="16384" width="11.42578125" style="196" hidden="1"/>
  </cols>
  <sheetData>
    <row r="1" spans="1:69" s="135" customFormat="1" ht="12.95" customHeight="1" x14ac:dyDescent="0.2">
      <c r="B1" s="136"/>
      <c r="C1" s="137"/>
      <c r="D1" s="137"/>
      <c r="E1" s="137"/>
      <c r="F1" s="137"/>
    </row>
    <row r="2" spans="1:69" s="135" customFormat="1" ht="14.1" customHeight="1" x14ac:dyDescent="0.2"/>
    <row r="3" spans="1:69" s="135" customFormat="1" ht="14.1" customHeight="1" x14ac:dyDescent="0.2"/>
    <row r="4" spans="1:69" s="135" customFormat="1" ht="27.6" customHeight="1" thickBot="1" x14ac:dyDescent="0.25"/>
    <row r="5" spans="1:69" s="138" customFormat="1" ht="46.5" customHeight="1" thickBot="1" x14ac:dyDescent="0.25">
      <c r="A5" s="139"/>
      <c r="B5" s="259" t="s">
        <v>346</v>
      </c>
      <c r="C5" s="260"/>
      <c r="D5" s="260"/>
      <c r="E5" s="260"/>
      <c r="F5" s="260"/>
      <c r="G5" s="260"/>
      <c r="H5" s="260"/>
      <c r="I5" s="260"/>
      <c r="J5" s="260"/>
      <c r="K5" s="260"/>
      <c r="L5" s="261"/>
      <c r="BC5" s="140"/>
    </row>
    <row r="6" spans="1:69" s="141" customFormat="1" ht="29.1" customHeight="1" thickBot="1" x14ac:dyDescent="0.3">
      <c r="G6" s="142"/>
      <c r="H6" s="142"/>
      <c r="I6" s="142"/>
      <c r="J6" s="142"/>
    </row>
    <row r="7" spans="1:69" s="143" customFormat="1" ht="56.45" customHeight="1" thickBot="1" x14ac:dyDescent="0.3">
      <c r="A7" s="262" t="s">
        <v>7</v>
      </c>
      <c r="B7" s="263"/>
      <c r="C7" s="263"/>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L7" s="264" t="s">
        <v>8</v>
      </c>
      <c r="AM7" s="265"/>
      <c r="AN7" s="265"/>
      <c r="AO7" s="265"/>
      <c r="AP7" s="265"/>
      <c r="AQ7" s="265"/>
      <c r="AR7" s="265"/>
      <c r="AS7" s="265"/>
      <c r="AT7" s="266"/>
      <c r="AU7" s="267" t="s">
        <v>9</v>
      </c>
      <c r="AV7" s="267"/>
      <c r="AW7" s="267"/>
      <c r="AX7" s="267"/>
      <c r="AY7" s="267"/>
      <c r="AZ7" s="267"/>
      <c r="BA7" s="267"/>
      <c r="BB7" s="268"/>
      <c r="BC7" s="144"/>
      <c r="BD7" s="144"/>
      <c r="BE7" s="145"/>
      <c r="BF7" s="271" t="s">
        <v>10</v>
      </c>
      <c r="BG7" s="272"/>
      <c r="BH7" s="272"/>
      <c r="BI7" s="272"/>
      <c r="BJ7" s="272"/>
      <c r="BK7" s="272"/>
      <c r="BL7" s="273"/>
      <c r="BM7" s="277" t="s">
        <v>11</v>
      </c>
      <c r="BN7" s="278"/>
      <c r="BO7" s="278"/>
      <c r="BP7" s="278"/>
      <c r="BQ7" s="278"/>
    </row>
    <row r="8" spans="1:69" s="143" customFormat="1" ht="56.45" customHeight="1" thickBot="1" x14ac:dyDescent="0.3">
      <c r="A8" s="147"/>
      <c r="B8" s="147"/>
      <c r="C8" s="147"/>
      <c r="D8" s="147"/>
      <c r="E8" s="147"/>
      <c r="F8" s="147"/>
      <c r="G8" s="147"/>
      <c r="H8" s="147"/>
      <c r="I8" s="147"/>
      <c r="J8" s="147"/>
      <c r="K8" s="147"/>
      <c r="L8" s="147"/>
      <c r="M8" s="281" t="s">
        <v>12</v>
      </c>
      <c r="N8" s="281"/>
      <c r="O8" s="281"/>
      <c r="P8" s="282" t="s">
        <v>13</v>
      </c>
      <c r="Q8" s="282"/>
      <c r="R8" s="282"/>
      <c r="S8" s="282"/>
      <c r="T8" s="282"/>
      <c r="U8" s="282"/>
      <c r="V8" s="282"/>
      <c r="W8" s="282"/>
      <c r="X8" s="282"/>
      <c r="Y8" s="282"/>
      <c r="Z8" s="282"/>
      <c r="AA8" s="282"/>
      <c r="AB8" s="282"/>
      <c r="AC8" s="282"/>
      <c r="AD8" s="282"/>
      <c r="AE8" s="282"/>
      <c r="AF8" s="282"/>
      <c r="AG8" s="282"/>
      <c r="AH8" s="282"/>
      <c r="AI8" s="282"/>
      <c r="AJ8" s="282"/>
      <c r="AK8" s="283"/>
      <c r="AL8" s="148"/>
      <c r="AM8" s="148"/>
      <c r="AN8" s="148"/>
      <c r="AO8" s="148"/>
      <c r="AP8" s="148"/>
      <c r="AQ8" s="146"/>
      <c r="AR8" s="146"/>
      <c r="AS8" s="148"/>
      <c r="AT8" s="148"/>
      <c r="AU8" s="269"/>
      <c r="AV8" s="269"/>
      <c r="AW8" s="269"/>
      <c r="AX8" s="269"/>
      <c r="AY8" s="269"/>
      <c r="AZ8" s="269"/>
      <c r="BA8" s="269"/>
      <c r="BB8" s="270"/>
      <c r="BC8" s="149"/>
      <c r="BD8" s="149"/>
      <c r="BE8" s="150"/>
      <c r="BF8" s="274"/>
      <c r="BG8" s="275"/>
      <c r="BH8" s="275"/>
      <c r="BI8" s="275"/>
      <c r="BJ8" s="275"/>
      <c r="BK8" s="275"/>
      <c r="BL8" s="276"/>
      <c r="BM8" s="279"/>
      <c r="BN8" s="280"/>
      <c r="BO8" s="280"/>
      <c r="BP8" s="280"/>
      <c r="BQ8" s="280"/>
    </row>
    <row r="9" spans="1:69" s="165" customFormat="1" ht="111" customHeight="1" x14ac:dyDescent="0.2">
      <c r="A9" s="151" t="s">
        <v>14</v>
      </c>
      <c r="B9" s="152" t="s">
        <v>15</v>
      </c>
      <c r="C9" s="152" t="s">
        <v>0</v>
      </c>
      <c r="D9" s="152" t="s">
        <v>17</v>
      </c>
      <c r="E9" s="152" t="s">
        <v>18</v>
      </c>
      <c r="F9" s="152" t="s">
        <v>19</v>
      </c>
      <c r="G9" s="152" t="s">
        <v>20</v>
      </c>
      <c r="H9" s="152" t="s">
        <v>21</v>
      </c>
      <c r="I9" s="152" t="s">
        <v>22</v>
      </c>
      <c r="J9" s="152" t="s">
        <v>23</v>
      </c>
      <c r="K9" s="152" t="s">
        <v>24</v>
      </c>
      <c r="L9" s="152" t="s">
        <v>25</v>
      </c>
      <c r="M9" s="153" t="s">
        <v>26</v>
      </c>
      <c r="N9" s="154" t="s">
        <v>27</v>
      </c>
      <c r="O9" s="154" t="s">
        <v>28</v>
      </c>
      <c r="P9" s="155" t="s">
        <v>29</v>
      </c>
      <c r="Q9" s="155" t="s">
        <v>30</v>
      </c>
      <c r="R9" s="155" t="s">
        <v>31</v>
      </c>
      <c r="S9" s="155" t="s">
        <v>32</v>
      </c>
      <c r="T9" s="155" t="s">
        <v>33</v>
      </c>
      <c r="U9" s="155" t="s">
        <v>34</v>
      </c>
      <c r="V9" s="155" t="s">
        <v>35</v>
      </c>
      <c r="W9" s="155" t="s">
        <v>36</v>
      </c>
      <c r="X9" s="155" t="s">
        <v>37</v>
      </c>
      <c r="Y9" s="155" t="s">
        <v>38</v>
      </c>
      <c r="Z9" s="155" t="s">
        <v>39</v>
      </c>
      <c r="AA9" s="155" t="s">
        <v>40</v>
      </c>
      <c r="AB9" s="155" t="s">
        <v>41</v>
      </c>
      <c r="AC9" s="155" t="s">
        <v>42</v>
      </c>
      <c r="AD9" s="155" t="s">
        <v>43</v>
      </c>
      <c r="AE9" s="155" t="s">
        <v>44</v>
      </c>
      <c r="AF9" s="155" t="s">
        <v>45</v>
      </c>
      <c r="AG9" s="155" t="s">
        <v>46</v>
      </c>
      <c r="AH9" s="155" t="s">
        <v>47</v>
      </c>
      <c r="AI9" s="284" t="s">
        <v>209</v>
      </c>
      <c r="AJ9" s="285"/>
      <c r="AK9" s="286"/>
      <c r="AL9" s="156" t="s">
        <v>48</v>
      </c>
      <c r="AM9" s="156" t="s">
        <v>49</v>
      </c>
      <c r="AN9" s="156" t="s">
        <v>50</v>
      </c>
      <c r="AO9" s="287" t="s">
        <v>210</v>
      </c>
      <c r="AP9" s="287"/>
      <c r="AQ9" s="287" t="s">
        <v>211</v>
      </c>
      <c r="AR9" s="287"/>
      <c r="AS9" s="156" t="s">
        <v>51</v>
      </c>
      <c r="AT9" s="156" t="s">
        <v>52</v>
      </c>
      <c r="AU9" s="157" t="s">
        <v>53</v>
      </c>
      <c r="AV9" s="158" t="s">
        <v>54</v>
      </c>
      <c r="AW9" s="158" t="s">
        <v>55</v>
      </c>
      <c r="AX9" s="158" t="s">
        <v>56</v>
      </c>
      <c r="AY9" s="158" t="s">
        <v>57</v>
      </c>
      <c r="AZ9" s="158" t="s">
        <v>58</v>
      </c>
      <c r="BA9" s="158" t="s">
        <v>59</v>
      </c>
      <c r="BB9" s="158" t="s">
        <v>60</v>
      </c>
      <c r="BC9" s="159" t="s">
        <v>61</v>
      </c>
      <c r="BD9" s="159" t="s">
        <v>62</v>
      </c>
      <c r="BE9" s="160" t="s">
        <v>63</v>
      </c>
      <c r="BF9" s="288" t="s">
        <v>210</v>
      </c>
      <c r="BG9" s="289"/>
      <c r="BH9" s="289" t="s">
        <v>211</v>
      </c>
      <c r="BI9" s="289"/>
      <c r="BJ9" s="156" t="s">
        <v>64</v>
      </c>
      <c r="BK9" s="156" t="s">
        <v>65</v>
      </c>
      <c r="BL9" s="161" t="s">
        <v>66</v>
      </c>
      <c r="BM9" s="162" t="s">
        <v>67</v>
      </c>
      <c r="BN9" s="163" t="s">
        <v>68</v>
      </c>
      <c r="BO9" s="163" t="s">
        <v>69</v>
      </c>
      <c r="BP9" s="163" t="s">
        <v>70</v>
      </c>
      <c r="BQ9" s="164" t="s">
        <v>71</v>
      </c>
    </row>
    <row r="10" spans="1:69" s="165" customFormat="1" ht="12.95" customHeight="1" thickBot="1" x14ac:dyDescent="0.25">
      <c r="A10" s="166"/>
      <c r="B10" s="167"/>
      <c r="C10" s="167"/>
      <c r="D10" s="167"/>
      <c r="E10" s="167"/>
      <c r="F10" s="167"/>
      <c r="G10" s="167"/>
      <c r="H10" s="167"/>
      <c r="I10" s="167"/>
      <c r="J10" s="167"/>
      <c r="K10" s="167"/>
      <c r="L10" s="167"/>
      <c r="M10" s="153"/>
      <c r="N10" s="154"/>
      <c r="O10" s="154"/>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68"/>
      <c r="AM10" s="168"/>
      <c r="AN10" s="168"/>
      <c r="AO10" s="169"/>
      <c r="AP10" s="170"/>
      <c r="AQ10" s="169"/>
      <c r="AR10" s="170"/>
      <c r="AS10" s="168"/>
      <c r="AT10" s="168"/>
      <c r="AU10" s="171"/>
      <c r="AV10" s="172"/>
      <c r="AW10" s="172"/>
      <c r="AX10" s="172"/>
      <c r="AY10" s="172"/>
      <c r="AZ10" s="172"/>
      <c r="BA10" s="172"/>
      <c r="BB10" s="172"/>
      <c r="BC10" s="159"/>
      <c r="BD10" s="159"/>
      <c r="BE10" s="160"/>
      <c r="BF10" s="173"/>
      <c r="BG10" s="174"/>
      <c r="BH10" s="175"/>
      <c r="BI10" s="174"/>
      <c r="BJ10" s="168"/>
      <c r="BK10" s="168"/>
      <c r="BL10" s="176"/>
      <c r="BM10" s="177"/>
      <c r="BN10" s="178"/>
      <c r="BO10" s="178"/>
      <c r="BP10" s="178"/>
      <c r="BQ10" s="179"/>
    </row>
    <row r="11" spans="1:69" s="188" customFormat="1" ht="192.6" customHeight="1" x14ac:dyDescent="0.2">
      <c r="A11" s="244">
        <v>1</v>
      </c>
      <c r="B11" s="247" t="s">
        <v>137</v>
      </c>
      <c r="C11" s="250" t="s">
        <v>138</v>
      </c>
      <c r="D11" s="253" t="s">
        <v>139</v>
      </c>
      <c r="E11" s="250" t="s">
        <v>2</v>
      </c>
      <c r="F11" s="256" t="s">
        <v>100</v>
      </c>
      <c r="G11" s="256" t="s">
        <v>124</v>
      </c>
      <c r="H11" s="290" t="s">
        <v>141</v>
      </c>
      <c r="I11" s="290" t="s">
        <v>142</v>
      </c>
      <c r="J11" s="290" t="s">
        <v>143</v>
      </c>
      <c r="K11" s="293" t="str">
        <f>CONCATENATE(H11," ",I11," ",J11)</f>
        <v>Posibilidad de recibir o solicitar cualquier dádiva o beneficio a nombre propio por omitir requerimientos formulados desde la CGN debido a intereses  de la entidad contable pública y su reporte de la Información requerida por los analistas</v>
      </c>
      <c r="L11" s="256" t="s">
        <v>105</v>
      </c>
      <c r="M11" s="290"/>
      <c r="N11" s="290"/>
      <c r="O11" s="290"/>
      <c r="P11" s="256" t="s">
        <v>107</v>
      </c>
      <c r="Q11" s="256" t="s">
        <v>107</v>
      </c>
      <c r="R11" s="256" t="s">
        <v>107</v>
      </c>
      <c r="S11" s="256" t="s">
        <v>107</v>
      </c>
      <c r="T11" s="256" t="s">
        <v>106</v>
      </c>
      <c r="U11" s="256" t="s">
        <v>107</v>
      </c>
      <c r="V11" s="256" t="s">
        <v>107</v>
      </c>
      <c r="W11" s="256" t="s">
        <v>107</v>
      </c>
      <c r="X11" s="256" t="s">
        <v>107</v>
      </c>
      <c r="Y11" s="256" t="s">
        <v>107</v>
      </c>
      <c r="Z11" s="256" t="s">
        <v>106</v>
      </c>
      <c r="AA11" s="256" t="s">
        <v>106</v>
      </c>
      <c r="AB11" s="256" t="s">
        <v>107</v>
      </c>
      <c r="AC11" s="256" t="s">
        <v>107</v>
      </c>
      <c r="AD11" s="256" t="s">
        <v>107</v>
      </c>
      <c r="AE11" s="256" t="s">
        <v>107</v>
      </c>
      <c r="AF11" s="256" t="s">
        <v>107</v>
      </c>
      <c r="AG11" s="256" t="s">
        <v>107</v>
      </c>
      <c r="AH11" s="256" t="s">
        <v>107</v>
      </c>
      <c r="AI11" s="299">
        <f>COUNTIF(P11:AH14,"Si")</f>
        <v>3</v>
      </c>
      <c r="AJ11" s="296">
        <f>IF((COUNTIF(O11:AH14,"Si"))&lt;=0,0,(IF((COUNTIF(O11:AH14,"Si"))&lt;=5,3,(IF(COUNTIF(O11:AH14,"Si")&lt;=11,4,5)))))</f>
        <v>3</v>
      </c>
      <c r="AK11" s="296" t="str">
        <f>IF((COUNTIF(O11:AH14,"Si"))&lt;=0,0,(IF((COUNTIF(O11:AH14,"Si"))&lt;=5,"MODERADO",(IF(COUNTIF(O11:AH14,"Si")&lt;=11,"ALTO","EXTREMO")))))</f>
        <v>MODERADO</v>
      </c>
      <c r="AL11" s="299"/>
      <c r="AM11" s="299" t="s">
        <v>108</v>
      </c>
      <c r="AN11" s="299">
        <f t="shared" ref="AN11" si="0">IF(AM11="Rara vez",1,(IF(AM11="Improbable",2,(IF(AM11="Posible",3,IF(AM11="Probable",4,IF(AM11="Seguro",5,"Revisar")))))))</f>
        <v>1</v>
      </c>
      <c r="AO11" s="302">
        <f>IF(E11="Corrupción",AN11,IF(AL11&lt;=2,1,IF(AL11&lt;=24,2,IF(AL11&lt;=500,3,IF(AL11&lt;=5000,4,IF(AL11&gt;5000,5,"Revisar"))))))</f>
        <v>1</v>
      </c>
      <c r="AP11" s="302" t="str">
        <f>IF(E11="Corrupción",(IF(AO11=1,"Rara Vez",IF(AO11=2,"Improbable",IF(AO11=3,"Posible",IF(AO11=4,"Probable",IF(AO11=5,"Seguro","Revisar")))))),IF(AO11=1,"Muy Baja",IF(AO11=2,"Baja",IF(AO11=3,"Media",IF(AO11=4,"Alta","Muy Alta")))))</f>
        <v>Rara Vez</v>
      </c>
      <c r="AQ11" s="302">
        <f>IF(E11="Corrupción",AJ11,(ROUND(((VLOOKUP(M11,Datos!$B$25:$C$29,2,FALSE)*Datos!$B$32)+(VLOOKUP(N11,Datos!$B$25:$C$29,2,FALSE)*Datos!$C$32)+(VLOOKUP(O11,Datos!$B$25:$C$29,2,FALSE)*Datos!$D$32))*5,0)))</f>
        <v>3</v>
      </c>
      <c r="AR11" s="313" t="str">
        <f>IF(AQ11=1,"Insignificante",IF(AQ11=2,"Menor",IF(AQ11=3,"Moderado",IF(AQ11=4,"Mayor","Catastrófico"))))</f>
        <v>Moderado</v>
      </c>
      <c r="AS11" s="316">
        <f>_xlfn.NUMBERVALUE(CONCATENATE(AO11,AQ11),"##")</f>
        <v>13</v>
      </c>
      <c r="AT11" s="319" t="str">
        <f>VLOOKUP(AS11,Datos!$I$37:$J$61,2,FALSE)</f>
        <v>MODERADO</v>
      </c>
      <c r="AU11" s="181" t="s">
        <v>144</v>
      </c>
      <c r="AV11" s="182" t="s">
        <v>145</v>
      </c>
      <c r="AW11" s="182" t="s">
        <v>146</v>
      </c>
      <c r="AX11" s="183" t="s">
        <v>87</v>
      </c>
      <c r="AY11" s="183" t="s">
        <v>81</v>
      </c>
      <c r="AZ11" s="183" t="s">
        <v>82</v>
      </c>
      <c r="BA11" s="183" t="s">
        <v>99</v>
      </c>
      <c r="BB11" s="180" t="s">
        <v>84</v>
      </c>
      <c r="BC11" s="184">
        <f>IF(AX11=Datos!$C$63,Datos!$C$73,IF(AX11=Datos!$C$64,Datos!$C$74,IF(AX11=Datos!$C$65,Datos!$C$75,"Revisar")))+IF(AY11=Datos!$D$63,Datos!$D$73,IF(AY11=Datos!$D$64,Datos!$D$74,"Revisar"))+IF(AZ11=Datos!$E$63,Datos!$E$73,IF(AZ11=Datos!$E$64,Datos!$E$74,"Revisar"))+IF(BB11=Datos!$G$63,Datos!$G$73,IF(BB11=Datos!$G$64,Datos!$G$74,IF(BB11=Datos!$G$65,Datos!$G$75,"Revisar")))</f>
        <v>0.54999999999999993</v>
      </c>
      <c r="BD11" s="184">
        <f>IF(AX11=Datos!$C$65,BC11,0)</f>
        <v>0</v>
      </c>
      <c r="BE11" s="184">
        <f>IF(OR(AX11=Datos!$C$63,AX11=Datos!$C$64),BC11,0)</f>
        <v>0.54999999999999993</v>
      </c>
      <c r="BF11" s="305">
        <f>IF(ROUND(AO11-SUM(BE11:BE14),0)&lt;=0,1,ROUND(AO11-SUM(BE11:BE14),0))</f>
        <v>1</v>
      </c>
      <c r="BG11" s="302" t="str">
        <f>IF(E11="Corrupción",(IF(BF11=1,"Rara Vez",IF(BF11=2,"Improbable",IF(BF11=3,"Posible",IF(BF11=4,"Probable","Seguro"))))),IF(BF11=1,"Muy Baja",IF(BF11=2,"Baja",IF(BF11=3,"Media",IF(BF11=4,"Alta","Muy Alta")))))</f>
        <v>Rara Vez</v>
      </c>
      <c r="BH11" s="305">
        <f>ROUND(AQ11-SUM(BD11:BD14),0)</f>
        <v>3</v>
      </c>
      <c r="BI11" s="305" t="str">
        <f>IF(BH11=1,"Insignificante",IF(BH11=2,"Menor",IF(BH11=3,"Moderado",IF(BH11=4,"Mayor","Catastrófico"))))</f>
        <v>Moderado</v>
      </c>
      <c r="BJ11" s="306">
        <f>_xlfn.NUMBERVALUE(CONCATENATE(BF11,BH11),"##")</f>
        <v>13</v>
      </c>
      <c r="BK11" s="309" t="str">
        <f>+VLOOKUP(BJ11,Datos!$I$37:$J$65,2,FALSE)</f>
        <v>MODERADO</v>
      </c>
      <c r="BL11" s="312" t="s">
        <v>85</v>
      </c>
      <c r="BM11" s="185" t="s">
        <v>147</v>
      </c>
      <c r="BN11" s="180" t="s">
        <v>148</v>
      </c>
      <c r="BO11" s="186">
        <v>45870</v>
      </c>
      <c r="BP11" s="186">
        <v>46006</v>
      </c>
      <c r="BQ11" s="187" t="s">
        <v>149</v>
      </c>
    </row>
    <row r="12" spans="1:69" ht="15" hidden="1" customHeight="1" x14ac:dyDescent="0.25">
      <c r="A12" s="245"/>
      <c r="B12" s="248"/>
      <c r="C12" s="251"/>
      <c r="D12" s="254"/>
      <c r="E12" s="251"/>
      <c r="F12" s="257"/>
      <c r="G12" s="257"/>
      <c r="H12" s="291"/>
      <c r="I12" s="291"/>
      <c r="J12" s="291"/>
      <c r="K12" s="294"/>
      <c r="L12" s="257"/>
      <c r="M12" s="291"/>
      <c r="N12" s="291"/>
      <c r="O12" s="291"/>
      <c r="P12" s="257"/>
      <c r="Q12" s="257"/>
      <c r="R12" s="257"/>
      <c r="S12" s="257"/>
      <c r="T12" s="257"/>
      <c r="U12" s="257"/>
      <c r="V12" s="257"/>
      <c r="W12" s="257"/>
      <c r="X12" s="257"/>
      <c r="Y12" s="257"/>
      <c r="Z12" s="257"/>
      <c r="AA12" s="257"/>
      <c r="AB12" s="257"/>
      <c r="AC12" s="257"/>
      <c r="AD12" s="257"/>
      <c r="AE12" s="257"/>
      <c r="AF12" s="257"/>
      <c r="AG12" s="257"/>
      <c r="AH12" s="257"/>
      <c r="AI12" s="300"/>
      <c r="AJ12" s="297"/>
      <c r="AK12" s="297"/>
      <c r="AL12" s="300"/>
      <c r="AM12" s="300"/>
      <c r="AN12" s="300"/>
      <c r="AO12" s="303"/>
      <c r="AP12" s="303"/>
      <c r="AQ12" s="303"/>
      <c r="AR12" s="314"/>
      <c r="AS12" s="317"/>
      <c r="AT12" s="320"/>
      <c r="AU12" s="190"/>
      <c r="AV12" s="191"/>
      <c r="AW12" s="191"/>
      <c r="AX12" s="192"/>
      <c r="AY12" s="192"/>
      <c r="AZ12" s="192"/>
      <c r="BA12" s="192"/>
      <c r="BB12" s="189"/>
      <c r="BC12" s="193" t="e">
        <f>IF(AX12=Datos!$C$63,Datos!$C$73,IF(AX12=Datos!$C$64,Datos!$C$74,IF(AX12=Datos!$C$65,Datos!$C$75,"Revisar")))+IF(AY12=Datos!$D$63,Datos!$D$73,IF(AY12=Datos!$D$64,Datos!$D$74,"Revisar"))+IF(AZ12=Datos!$E$63,Datos!$E$73,IF(AZ12=Datos!$E$64,Datos!$E$74,"Revisar"))+IF(BB12=Datos!$G$63,Datos!$G$73,IF(BB12=Datos!$G$64,Datos!$G$74,IF(BB12=Datos!$G$65,Datos!$G$75,"Revisar")))</f>
        <v>#VALUE!</v>
      </c>
      <c r="BD12" s="193">
        <f>IF(AX12=Datos!$C$65,BC12,0)</f>
        <v>0</v>
      </c>
      <c r="BE12" s="193">
        <f>IF(OR(AX12=Datos!$C$63,AX12=Datos!$C$64),BC12,0)</f>
        <v>0</v>
      </c>
      <c r="BF12" s="303"/>
      <c r="BG12" s="303"/>
      <c r="BH12" s="303"/>
      <c r="BI12" s="303"/>
      <c r="BJ12" s="307"/>
      <c r="BK12" s="310"/>
      <c r="BL12" s="251"/>
      <c r="BM12" s="194"/>
      <c r="BN12" s="189"/>
      <c r="BO12" s="189"/>
      <c r="BP12" s="189"/>
      <c r="BQ12" s="195"/>
    </row>
    <row r="13" spans="1:69" ht="31.5" hidden="1" customHeight="1" x14ac:dyDescent="0.25">
      <c r="A13" s="245"/>
      <c r="B13" s="248"/>
      <c r="C13" s="251"/>
      <c r="D13" s="254"/>
      <c r="E13" s="251"/>
      <c r="F13" s="257"/>
      <c r="G13" s="257"/>
      <c r="H13" s="291"/>
      <c r="I13" s="291"/>
      <c r="J13" s="291"/>
      <c r="K13" s="294"/>
      <c r="L13" s="257"/>
      <c r="M13" s="291"/>
      <c r="N13" s="291"/>
      <c r="O13" s="291"/>
      <c r="P13" s="257"/>
      <c r="Q13" s="257"/>
      <c r="R13" s="257"/>
      <c r="S13" s="257"/>
      <c r="T13" s="257"/>
      <c r="U13" s="257"/>
      <c r="V13" s="257"/>
      <c r="W13" s="257"/>
      <c r="X13" s="257"/>
      <c r="Y13" s="257"/>
      <c r="Z13" s="257"/>
      <c r="AA13" s="257"/>
      <c r="AB13" s="257"/>
      <c r="AC13" s="257"/>
      <c r="AD13" s="257"/>
      <c r="AE13" s="257"/>
      <c r="AF13" s="257"/>
      <c r="AG13" s="257"/>
      <c r="AH13" s="257"/>
      <c r="AI13" s="300"/>
      <c r="AJ13" s="297"/>
      <c r="AK13" s="297"/>
      <c r="AL13" s="300"/>
      <c r="AM13" s="300"/>
      <c r="AN13" s="300"/>
      <c r="AO13" s="303"/>
      <c r="AP13" s="303"/>
      <c r="AQ13" s="303"/>
      <c r="AR13" s="314"/>
      <c r="AS13" s="317"/>
      <c r="AT13" s="320"/>
      <c r="AU13" s="190"/>
      <c r="AV13" s="191"/>
      <c r="AW13" s="191"/>
      <c r="AX13" s="192"/>
      <c r="AY13" s="192"/>
      <c r="AZ13" s="192"/>
      <c r="BA13" s="192"/>
      <c r="BB13" s="189"/>
      <c r="BC13" s="193" t="e">
        <f>IF(AX13=Datos!$C$63,Datos!$C$73,IF(AX13=Datos!$C$64,Datos!$C$74,IF(AX13=Datos!$C$65,Datos!$C$75,"Revisar")))+IF(AY13=Datos!$D$63,Datos!$D$73,IF(AY13=Datos!$D$64,Datos!$D$74,"Revisar"))+IF(AZ13=Datos!$E$63,Datos!$E$73,IF(AZ13=Datos!$E$64,Datos!$E$74,"Revisar"))+IF(BB13=Datos!$G$63,Datos!$G$73,IF(BB13=Datos!$G$64,Datos!$G$74,IF(BB13=Datos!$G$65,Datos!$G$75,"Revisar")))</f>
        <v>#VALUE!</v>
      </c>
      <c r="BD13" s="193">
        <f>IF(AX13=Datos!$C$65,BC13,0)</f>
        <v>0</v>
      </c>
      <c r="BE13" s="193">
        <f>IF(OR(AX13=Datos!$C$63,AX13=Datos!$C$64),BC13,0)</f>
        <v>0</v>
      </c>
      <c r="BF13" s="303"/>
      <c r="BG13" s="303"/>
      <c r="BH13" s="303"/>
      <c r="BI13" s="303"/>
      <c r="BJ13" s="307"/>
      <c r="BK13" s="310"/>
      <c r="BL13" s="251"/>
      <c r="BM13" s="197"/>
      <c r="BN13" s="197"/>
      <c r="BO13" s="197"/>
      <c r="BP13" s="197"/>
      <c r="BQ13" s="198"/>
    </row>
    <row r="14" spans="1:69" ht="2.1" customHeight="1" thickBot="1" x14ac:dyDescent="0.3">
      <c r="A14" s="246"/>
      <c r="B14" s="249"/>
      <c r="C14" s="252"/>
      <c r="D14" s="255"/>
      <c r="E14" s="252"/>
      <c r="F14" s="258"/>
      <c r="G14" s="258"/>
      <c r="H14" s="292"/>
      <c r="I14" s="292"/>
      <c r="J14" s="292"/>
      <c r="K14" s="295"/>
      <c r="L14" s="258"/>
      <c r="M14" s="292"/>
      <c r="N14" s="292"/>
      <c r="O14" s="292"/>
      <c r="P14" s="258"/>
      <c r="Q14" s="258"/>
      <c r="R14" s="258"/>
      <c r="S14" s="258"/>
      <c r="T14" s="258"/>
      <c r="U14" s="258"/>
      <c r="V14" s="258"/>
      <c r="W14" s="258"/>
      <c r="X14" s="258"/>
      <c r="Y14" s="258"/>
      <c r="Z14" s="258"/>
      <c r="AA14" s="258"/>
      <c r="AB14" s="258"/>
      <c r="AC14" s="258"/>
      <c r="AD14" s="258"/>
      <c r="AE14" s="258"/>
      <c r="AF14" s="258"/>
      <c r="AG14" s="258"/>
      <c r="AH14" s="258"/>
      <c r="AI14" s="301"/>
      <c r="AJ14" s="298"/>
      <c r="AK14" s="298"/>
      <c r="AL14" s="301"/>
      <c r="AM14" s="301"/>
      <c r="AN14" s="301"/>
      <c r="AO14" s="304"/>
      <c r="AP14" s="304"/>
      <c r="AQ14" s="304"/>
      <c r="AR14" s="315"/>
      <c r="AS14" s="318"/>
      <c r="AT14" s="321"/>
      <c r="AU14" s="200"/>
      <c r="AV14" s="201"/>
      <c r="AW14" s="201"/>
      <c r="AX14" s="202"/>
      <c r="AY14" s="202"/>
      <c r="AZ14" s="202"/>
      <c r="BA14" s="202"/>
      <c r="BB14" s="199"/>
      <c r="BC14" s="203" t="e">
        <f>IF(AX14=Datos!$C$63,Datos!$C$73,IF(AX14=Datos!$C$64,Datos!$C$74,IF(AX14=Datos!$C$65,Datos!$C$75,"Revisar")))+IF(AY14=Datos!$D$63,Datos!$D$73,IF(AY14=Datos!$D$64,Datos!$D$74,"Revisar"))+IF(AZ14=Datos!$E$63,Datos!$E$73,IF(AZ14=Datos!$E$64,Datos!$E$74,"Revisar"))+IF(BB14=Datos!$G$63,Datos!$G$73,IF(BB14=Datos!$G$64,Datos!$G$74,IF(BB14=Datos!$G$65,Datos!$G$75,"Revisar")))</f>
        <v>#VALUE!</v>
      </c>
      <c r="BD14" s="203">
        <f>IF(AX14=Datos!$C$65,BC14,0)</f>
        <v>0</v>
      </c>
      <c r="BE14" s="203">
        <f>IF(OR(AX14=Datos!$C$63,AX14=Datos!$C$64),BC14,0)</f>
        <v>0</v>
      </c>
      <c r="BF14" s="304"/>
      <c r="BG14" s="304"/>
      <c r="BH14" s="304"/>
      <c r="BI14" s="304"/>
      <c r="BJ14" s="308"/>
      <c r="BK14" s="311"/>
      <c r="BL14" s="252"/>
      <c r="BM14" s="204"/>
      <c r="BN14" s="204"/>
      <c r="BO14" s="204"/>
      <c r="BP14" s="204"/>
      <c r="BQ14" s="205"/>
    </row>
    <row r="15" spans="1:69" s="188" customFormat="1" ht="228" customHeight="1" x14ac:dyDescent="0.2">
      <c r="A15" s="327">
        <v>2</v>
      </c>
      <c r="B15" s="328" t="s">
        <v>120</v>
      </c>
      <c r="C15" s="312" t="s">
        <v>121</v>
      </c>
      <c r="D15" s="329" t="s">
        <v>122</v>
      </c>
      <c r="E15" s="312" t="s">
        <v>2</v>
      </c>
      <c r="F15" s="324" t="s">
        <v>100</v>
      </c>
      <c r="G15" s="324" t="s">
        <v>124</v>
      </c>
      <c r="H15" s="291" t="s">
        <v>125</v>
      </c>
      <c r="I15" s="291" t="s">
        <v>126</v>
      </c>
      <c r="J15" s="291" t="s">
        <v>127</v>
      </c>
      <c r="K15" s="326" t="str">
        <f>CONCATENATE(H15," ",I15," ",J15)</f>
        <v xml:space="preserve">
Posibilidad de incurrir en favorecimiento a un tercero, por medio de la selección o vinculación de personal a causa de un ajuste en los requisitos  </v>
      </c>
      <c r="L15" s="324" t="s">
        <v>105</v>
      </c>
      <c r="M15" s="290"/>
      <c r="N15" s="290"/>
      <c r="O15" s="290"/>
      <c r="P15" s="324" t="s">
        <v>106</v>
      </c>
      <c r="Q15" s="324" t="s">
        <v>107</v>
      </c>
      <c r="R15" s="324" t="s">
        <v>107</v>
      </c>
      <c r="S15" s="324" t="s">
        <v>107</v>
      </c>
      <c r="T15" s="324" t="s">
        <v>106</v>
      </c>
      <c r="U15" s="324" t="s">
        <v>107</v>
      </c>
      <c r="V15" s="324" t="s">
        <v>107</v>
      </c>
      <c r="W15" s="324" t="s">
        <v>107</v>
      </c>
      <c r="X15" s="324" t="s">
        <v>107</v>
      </c>
      <c r="Y15" s="324" t="s">
        <v>106</v>
      </c>
      <c r="Z15" s="324" t="s">
        <v>106</v>
      </c>
      <c r="AA15" s="324" t="s">
        <v>106</v>
      </c>
      <c r="AB15" s="324" t="s">
        <v>106</v>
      </c>
      <c r="AC15" s="324" t="s">
        <v>106</v>
      </c>
      <c r="AD15" s="324" t="s">
        <v>107</v>
      </c>
      <c r="AE15" s="324" t="s">
        <v>107</v>
      </c>
      <c r="AF15" s="324" t="s">
        <v>107</v>
      </c>
      <c r="AG15" s="324" t="s">
        <v>107</v>
      </c>
      <c r="AH15" s="324" t="s">
        <v>107</v>
      </c>
      <c r="AI15" s="323">
        <f>COUNTIF(P15:AH18,"Si")</f>
        <v>7</v>
      </c>
      <c r="AJ15" s="322">
        <f>IF((COUNTIF(O15:AH18,"Si"))&lt;=0,0,(IF((COUNTIF(O15:AH18,"Si"))&lt;=5,3,(IF(COUNTIF(O15:AH18,"Si")&lt;=11,4,5)))))</f>
        <v>4</v>
      </c>
      <c r="AK15" s="322" t="str">
        <f>IF((COUNTIF(O15:AH18,"Si"))&lt;=0,0,(IF((COUNTIF(O15:AH18,"Si"))&lt;=5,"MODERADO",(IF(COUNTIF(O15:AH18,"Si")&lt;=11,"ALTO","EXTREMO")))))</f>
        <v>ALTO</v>
      </c>
      <c r="AL15" s="323"/>
      <c r="AM15" s="323" t="s">
        <v>128</v>
      </c>
      <c r="AN15" s="323">
        <f>IF(AM15="Rara vez",1,(IF(AM15="Improbable",2,(IF(AM15="Posible",3,IF(AM15="Probable",4,IF(AM15="Seguro",5,"Revisar")))))))</f>
        <v>2</v>
      </c>
      <c r="AO15" s="305">
        <f>IF(E15="Corrupción",AN15,IF(AL15&lt;=2,1,IF(AL15&lt;=24,2,IF(AL15&lt;=500,3,IF(AL15&lt;=5000,4,IF(AL15&gt;5000,5,"Revisar"))))))</f>
        <v>2</v>
      </c>
      <c r="AP15" s="305" t="str">
        <f>IF(E15="Corrupción",(IF(AO15=1,"Rara Vez",IF(AO15=2,"Improbable",IF(AO15=3,"Posible",IF(AO15=4,"Probable",IF(AO15=5,"Seguro","Revisar")))))),IF(AO15=1,"Muy Baja",IF(AO15=2,"Baja",IF(AO15=3,"Media",IF(AO15=4,"Alta","Muy Alta")))))</f>
        <v>Improbable</v>
      </c>
      <c r="AQ15" s="305">
        <f>IF(E15="Corrupción",AJ15,(ROUND(((VLOOKUP(M15,Datos!$B$25:$C$29,2,FALSE)*Datos!$B$32)+(VLOOKUP(N15,Datos!$B$25:$C$29,2,FALSE)*Datos!$C$32)+(VLOOKUP(O15,Datos!$B$25:$C$29,2,FALSE)*Datos!$D$32))*5,0)))</f>
        <v>4</v>
      </c>
      <c r="AR15" s="314" t="str">
        <f>IF(AQ15=1,"Insignificante",IF(AQ15=2,"Menor",IF(AQ15=3,"Moderado",IF(AQ15=4,"Mayor","Catastrófico"))))</f>
        <v>Mayor</v>
      </c>
      <c r="AS15" s="317">
        <f>_xlfn.NUMBERVALUE(CONCATENATE(AO15,AQ15),"##")</f>
        <v>24</v>
      </c>
      <c r="AT15" s="325" t="str">
        <f>VLOOKUP(AS15,Datos!$I$37:$J$61,2,FALSE)</f>
        <v>ALTO</v>
      </c>
      <c r="AU15" s="207" t="s">
        <v>129</v>
      </c>
      <c r="AV15" s="208" t="s">
        <v>123</v>
      </c>
      <c r="AW15" s="208" t="s">
        <v>130</v>
      </c>
      <c r="AX15" s="209" t="s">
        <v>119</v>
      </c>
      <c r="AY15" s="209" t="s">
        <v>81</v>
      </c>
      <c r="AZ15" s="209" t="s">
        <v>82</v>
      </c>
      <c r="BA15" s="209" t="s">
        <v>99</v>
      </c>
      <c r="BB15" s="206" t="s">
        <v>84</v>
      </c>
      <c r="BC15" s="210">
        <f>IF(AX15=Datos!$C$63,Datos!$C$73,IF(AX15=Datos!$C$64,Datos!$C$74,IF(AX15=Datos!$C$65,Datos!$C$75,"Revisar")))+IF(AY15=Datos!$D$63,Datos!$D$73,IF(AY15=Datos!$D$64,Datos!$D$74,"Revisar"))+IF(AZ15=Datos!$E$63,Datos!$E$73,IF(AZ15=Datos!$E$64,Datos!$E$74,"Revisar"))+IF(BB15=Datos!$G$63,Datos!$G$73,IF(BB15=Datos!$G$64,Datos!$G$74,IF(BB15=Datos!$G$65,Datos!$G$75,"Revisar")))</f>
        <v>0.5</v>
      </c>
      <c r="BD15" s="210">
        <f>IF(AX15=Datos!$C$65,BC15,0)</f>
        <v>0.5</v>
      </c>
      <c r="BE15" s="210">
        <f>IF(OR(AX15=Datos!$C$63,AX15=Datos!$C$64),BC15,0)</f>
        <v>0</v>
      </c>
      <c r="BF15" s="305">
        <f>IF(ROUND(AO15-SUM(BE15:BE18),0)&lt;=0,1,ROUND(AO15-SUM(BE15:BE18),0))</f>
        <v>2</v>
      </c>
      <c r="BG15" s="305" t="str">
        <f>IF(E15="Corrupción",(IF(BF15=1,"Rara Vez",IF(BF15=2,"Improbable",IF(BF15=3,"Posible",IF(BF15=4,"Probable","Seguro"))))),IF(BF15=1,"Muy Baja",IF(BF15=2,"Baja",IF(BF15=3,"Media",IF(BF15=4,"Alta","Muy Alta")))))</f>
        <v>Improbable</v>
      </c>
      <c r="BH15" s="305">
        <f>ROUND(AQ15-SUM(BD15:BD18),0)</f>
        <v>4</v>
      </c>
      <c r="BI15" s="305" t="str">
        <f>IF(BH15=1,"Insignificante",IF(BH15=2,"Menor",IF(BH15=3,"Moderado",IF(BH15=4,"Mayor","Catastrófico"))))</f>
        <v>Mayor</v>
      </c>
      <c r="BJ15" s="306">
        <f>_xlfn.NUMBERVALUE(CONCATENATE(BF15,BH15),"##")</f>
        <v>24</v>
      </c>
      <c r="BK15" s="309" t="str">
        <f>+VLOOKUP(BJ15,Datos!$I$37:$J$65,2,FALSE)</f>
        <v>ALTO</v>
      </c>
      <c r="BL15" s="250" t="s">
        <v>85</v>
      </c>
      <c r="BM15" s="211" t="s">
        <v>131</v>
      </c>
      <c r="BN15" s="212" t="s">
        <v>123</v>
      </c>
      <c r="BO15" s="212">
        <v>45870</v>
      </c>
      <c r="BP15" s="212">
        <v>46022</v>
      </c>
      <c r="BQ15" s="212" t="s">
        <v>132</v>
      </c>
    </row>
    <row r="16" spans="1:69" ht="0.95" customHeight="1" x14ac:dyDescent="0.25">
      <c r="A16" s="245"/>
      <c r="B16" s="248"/>
      <c r="C16" s="251"/>
      <c r="D16" s="254"/>
      <c r="E16" s="251"/>
      <c r="F16" s="257"/>
      <c r="G16" s="257"/>
      <c r="H16" s="291"/>
      <c r="I16" s="291"/>
      <c r="J16" s="291"/>
      <c r="K16" s="294"/>
      <c r="L16" s="257"/>
      <c r="M16" s="291"/>
      <c r="N16" s="291"/>
      <c r="O16" s="291"/>
      <c r="P16" s="257"/>
      <c r="Q16" s="257"/>
      <c r="R16" s="257"/>
      <c r="S16" s="257"/>
      <c r="T16" s="257"/>
      <c r="U16" s="257"/>
      <c r="V16" s="257"/>
      <c r="W16" s="257"/>
      <c r="X16" s="257"/>
      <c r="Y16" s="257"/>
      <c r="Z16" s="257"/>
      <c r="AA16" s="257"/>
      <c r="AB16" s="257"/>
      <c r="AC16" s="257"/>
      <c r="AD16" s="257"/>
      <c r="AE16" s="257"/>
      <c r="AF16" s="257"/>
      <c r="AG16" s="257"/>
      <c r="AH16" s="257"/>
      <c r="AI16" s="300"/>
      <c r="AJ16" s="297"/>
      <c r="AK16" s="297"/>
      <c r="AL16" s="300"/>
      <c r="AM16" s="300"/>
      <c r="AN16" s="300"/>
      <c r="AO16" s="303"/>
      <c r="AP16" s="303"/>
      <c r="AQ16" s="303"/>
      <c r="AR16" s="314"/>
      <c r="AS16" s="317"/>
      <c r="AT16" s="320"/>
      <c r="AU16" s="213"/>
      <c r="AV16" s="191"/>
      <c r="AW16" s="191"/>
      <c r="AX16" s="192"/>
      <c r="AY16" s="192"/>
      <c r="AZ16" s="192"/>
      <c r="BA16" s="192"/>
      <c r="BB16" s="189"/>
      <c r="BC16" s="193" t="e">
        <f>IF(AX16=Datos!$C$63,Datos!$C$73,IF(AX16=Datos!$C$64,Datos!$C$74,IF(AX16=Datos!$C$65,Datos!$C$75,"Revisar")))+IF(AY16=Datos!$D$63,Datos!$D$73,IF(AY16=Datos!$D$64,Datos!$D$74,"Revisar"))+IF(AZ16=Datos!$E$63,Datos!$E$73,IF(AZ16=Datos!$E$64,Datos!$E$74,"Revisar"))+IF(BB16=Datos!$G$63,Datos!$G$73,IF(BB16=Datos!$G$64,Datos!$G$74,IF(BB16=Datos!$G$65,Datos!$G$75,"Revisar")))</f>
        <v>#VALUE!</v>
      </c>
      <c r="BD16" s="193">
        <f>IF(AX16=Datos!$C$65,BC16,0)</f>
        <v>0</v>
      </c>
      <c r="BE16" s="193">
        <f>IF(OR(AX16=Datos!$C$63,AX16=Datos!$C$64),BC16,0)</f>
        <v>0</v>
      </c>
      <c r="BF16" s="303"/>
      <c r="BG16" s="303"/>
      <c r="BH16" s="303"/>
      <c r="BI16" s="303"/>
      <c r="BJ16" s="307"/>
      <c r="BK16" s="310"/>
      <c r="BL16" s="251"/>
      <c r="BM16" s="194"/>
      <c r="BN16" s="189"/>
      <c r="BO16" s="189"/>
      <c r="BP16" s="189"/>
      <c r="BQ16" s="195"/>
    </row>
    <row r="17" spans="1:70" ht="0.95" customHeight="1" thickBot="1" x14ac:dyDescent="0.3">
      <c r="A17" s="245"/>
      <c r="B17" s="248"/>
      <c r="C17" s="251"/>
      <c r="D17" s="254"/>
      <c r="E17" s="251"/>
      <c r="F17" s="257"/>
      <c r="G17" s="257"/>
      <c r="H17" s="291"/>
      <c r="I17" s="291"/>
      <c r="J17" s="291"/>
      <c r="K17" s="294"/>
      <c r="L17" s="257"/>
      <c r="M17" s="291"/>
      <c r="N17" s="291"/>
      <c r="O17" s="291"/>
      <c r="P17" s="257"/>
      <c r="Q17" s="257"/>
      <c r="R17" s="257"/>
      <c r="S17" s="257"/>
      <c r="T17" s="257"/>
      <c r="U17" s="257"/>
      <c r="V17" s="257"/>
      <c r="W17" s="257"/>
      <c r="X17" s="257"/>
      <c r="Y17" s="257"/>
      <c r="Z17" s="257"/>
      <c r="AA17" s="257"/>
      <c r="AB17" s="257"/>
      <c r="AC17" s="257"/>
      <c r="AD17" s="257"/>
      <c r="AE17" s="257"/>
      <c r="AF17" s="257"/>
      <c r="AG17" s="257"/>
      <c r="AH17" s="257"/>
      <c r="AI17" s="300"/>
      <c r="AJ17" s="297"/>
      <c r="AK17" s="297"/>
      <c r="AL17" s="300"/>
      <c r="AM17" s="300"/>
      <c r="AN17" s="300"/>
      <c r="AO17" s="303"/>
      <c r="AP17" s="303"/>
      <c r="AQ17" s="303"/>
      <c r="AR17" s="314"/>
      <c r="AS17" s="317"/>
      <c r="AT17" s="320"/>
      <c r="AU17" s="190"/>
      <c r="AV17" s="191"/>
      <c r="AW17" s="191"/>
      <c r="AX17" s="192"/>
      <c r="AY17" s="192"/>
      <c r="AZ17" s="192"/>
      <c r="BA17" s="192"/>
      <c r="BB17" s="189"/>
      <c r="BC17" s="193" t="e">
        <f>IF(AX17=Datos!$C$63,Datos!$C$73,IF(AX17=Datos!$C$64,Datos!$C$74,IF(AX17=Datos!$C$65,Datos!$C$75,"Revisar")))+IF(AY17=Datos!$D$63,Datos!$D$73,IF(AY17=Datos!$D$64,Datos!$D$74,"Revisar"))+IF(AZ17=Datos!$E$63,Datos!$E$73,IF(AZ17=Datos!$E$64,Datos!$E$74,"Revisar"))+IF(BB17=Datos!$G$63,Datos!$G$73,IF(BB17=Datos!$G$64,Datos!$G$74,IF(BB17=Datos!$G$65,Datos!$G$75,"Revisar")))</f>
        <v>#VALUE!</v>
      </c>
      <c r="BD17" s="193">
        <f>IF(AX17=Datos!$C$65,BC17,0)</f>
        <v>0</v>
      </c>
      <c r="BE17" s="193">
        <f>IF(OR(AX17=Datos!$C$63,AX17=Datos!$C$64),BC17,0)</f>
        <v>0</v>
      </c>
      <c r="BF17" s="303"/>
      <c r="BG17" s="303"/>
      <c r="BH17" s="303"/>
      <c r="BI17" s="303"/>
      <c r="BJ17" s="307"/>
      <c r="BK17" s="310"/>
      <c r="BL17" s="251"/>
      <c r="BM17" s="197"/>
      <c r="BN17" s="197"/>
      <c r="BO17" s="197"/>
      <c r="BP17" s="197"/>
      <c r="BQ17" s="198"/>
    </row>
    <row r="18" spans="1:70" ht="0.95" hidden="1" customHeight="1" thickBot="1" x14ac:dyDescent="0.3">
      <c r="A18" s="246"/>
      <c r="B18" s="249"/>
      <c r="C18" s="252"/>
      <c r="D18" s="255"/>
      <c r="E18" s="252"/>
      <c r="F18" s="258"/>
      <c r="G18" s="258"/>
      <c r="H18" s="292"/>
      <c r="I18" s="292"/>
      <c r="J18" s="292"/>
      <c r="K18" s="295"/>
      <c r="L18" s="258"/>
      <c r="M18" s="292"/>
      <c r="N18" s="292"/>
      <c r="O18" s="292"/>
      <c r="P18" s="258"/>
      <c r="Q18" s="258"/>
      <c r="R18" s="258"/>
      <c r="S18" s="258"/>
      <c r="T18" s="258"/>
      <c r="U18" s="258"/>
      <c r="V18" s="258"/>
      <c r="W18" s="258"/>
      <c r="X18" s="258"/>
      <c r="Y18" s="258"/>
      <c r="Z18" s="258"/>
      <c r="AA18" s="258"/>
      <c r="AB18" s="258"/>
      <c r="AC18" s="258"/>
      <c r="AD18" s="258"/>
      <c r="AE18" s="258"/>
      <c r="AF18" s="258"/>
      <c r="AG18" s="258"/>
      <c r="AH18" s="258"/>
      <c r="AI18" s="301"/>
      <c r="AJ18" s="298"/>
      <c r="AK18" s="298"/>
      <c r="AL18" s="301"/>
      <c r="AM18" s="301"/>
      <c r="AN18" s="301"/>
      <c r="AO18" s="304"/>
      <c r="AP18" s="304"/>
      <c r="AQ18" s="304"/>
      <c r="AR18" s="315"/>
      <c r="AS18" s="318"/>
      <c r="AT18" s="321"/>
      <c r="AU18" s="200"/>
      <c r="AV18" s="201"/>
      <c r="AW18" s="201"/>
      <c r="AX18" s="202"/>
      <c r="AY18" s="202"/>
      <c r="AZ18" s="202"/>
      <c r="BA18" s="202"/>
      <c r="BB18" s="199"/>
      <c r="BC18" s="203" t="e">
        <f>IF(AX18=Datos!$C$63,Datos!$C$73,IF(AX18=Datos!$C$64,Datos!$C$74,IF(AX18=Datos!$C$65,Datos!$C$75,"Revisar")))+IF(AY18=Datos!$D$63,Datos!$D$73,IF(AY18=Datos!$D$64,Datos!$D$74,"Revisar"))+IF(AZ18=Datos!$E$63,Datos!$E$73,IF(AZ18=Datos!$E$64,Datos!$E$74,"Revisar"))+IF(BB18=Datos!$G$63,Datos!$G$73,IF(BB18=Datos!$G$64,Datos!$G$74,IF(BB18=Datos!$G$65,Datos!$G$75,"Revisar")))</f>
        <v>#VALUE!</v>
      </c>
      <c r="BD18" s="203">
        <f>IF(AX18=Datos!$C$65,BC18,0)</f>
        <v>0</v>
      </c>
      <c r="BE18" s="203">
        <f>IF(OR(AX18=Datos!$C$63,AX18=Datos!$C$64),BC18,0)</f>
        <v>0</v>
      </c>
      <c r="BF18" s="304"/>
      <c r="BG18" s="304"/>
      <c r="BH18" s="304"/>
      <c r="BI18" s="304"/>
      <c r="BJ18" s="308"/>
      <c r="BK18" s="311"/>
      <c r="BL18" s="252"/>
      <c r="BM18" s="204"/>
      <c r="BN18" s="204"/>
      <c r="BO18" s="204"/>
      <c r="BP18" s="204"/>
      <c r="BQ18" s="205"/>
    </row>
    <row r="19" spans="1:70" s="217" customFormat="1" ht="207.95" customHeight="1" x14ac:dyDescent="0.2">
      <c r="A19" s="244">
        <v>3</v>
      </c>
      <c r="B19" s="247" t="s">
        <v>153</v>
      </c>
      <c r="C19" s="250" t="s">
        <v>154</v>
      </c>
      <c r="D19" s="253" t="s">
        <v>155</v>
      </c>
      <c r="E19" s="250" t="s">
        <v>2</v>
      </c>
      <c r="F19" s="256" t="s">
        <v>75</v>
      </c>
      <c r="G19" s="256" t="s">
        <v>76</v>
      </c>
      <c r="H19" s="256" t="s">
        <v>156</v>
      </c>
      <c r="I19" s="256" t="s">
        <v>157</v>
      </c>
      <c r="J19" s="256" t="s">
        <v>158</v>
      </c>
      <c r="K19" s="293" t="str">
        <f>CONCATENATE(H19," ",I19," ",J19)</f>
        <v xml:space="preserve">
Posibilidad de recibir o solicitar cualquier dádiva o beneficio a nombre propio o de terceros, en los procesos contractuales por el direccionamiento en las condiciones del proceso, para favorecer a terceros, debido a intereses particulares o al uso indebido de la función pública o de la información. </v>
      </c>
      <c r="L19" s="256" t="s">
        <v>77</v>
      </c>
      <c r="M19" s="290"/>
      <c r="N19" s="290"/>
      <c r="O19" s="290"/>
      <c r="P19" s="336" t="s">
        <v>107</v>
      </c>
      <c r="Q19" s="336" t="s">
        <v>107</v>
      </c>
      <c r="R19" s="336" t="s">
        <v>107</v>
      </c>
      <c r="S19" s="336" t="s">
        <v>107</v>
      </c>
      <c r="T19" s="336" t="s">
        <v>107</v>
      </c>
      <c r="U19" s="336" t="s">
        <v>107</v>
      </c>
      <c r="V19" s="336" t="s">
        <v>107</v>
      </c>
      <c r="W19" s="336" t="s">
        <v>107</v>
      </c>
      <c r="X19" s="336" t="s">
        <v>107</v>
      </c>
      <c r="Y19" s="336" t="s">
        <v>106</v>
      </c>
      <c r="Z19" s="336" t="s">
        <v>106</v>
      </c>
      <c r="AA19" s="336" t="s">
        <v>106</v>
      </c>
      <c r="AB19" s="336" t="s">
        <v>107</v>
      </c>
      <c r="AC19" s="336" t="s">
        <v>106</v>
      </c>
      <c r="AD19" s="336" t="s">
        <v>107</v>
      </c>
      <c r="AE19" s="336" t="s">
        <v>107</v>
      </c>
      <c r="AF19" s="336" t="s">
        <v>107</v>
      </c>
      <c r="AG19" s="336" t="s">
        <v>107</v>
      </c>
      <c r="AH19" s="336" t="s">
        <v>107</v>
      </c>
      <c r="AI19" s="334">
        <f>COUNTIF(P19:AH22,"Si")</f>
        <v>4</v>
      </c>
      <c r="AJ19" s="332">
        <f>IF((COUNTIF(O19:AH22,"Si"))&lt;=0,0,(IF((COUNTIF(O19:AH22,"Si"))&lt;=5,3,(IF(COUNTIF(O19:AH22,"Si")&lt;=11,4,5)))))</f>
        <v>3</v>
      </c>
      <c r="AK19" s="332" t="str">
        <f>IF((COUNTIF(O19:AH22,"Si"))&lt;=0,0,(IF((COUNTIF(O19:AH22,"Si"))&lt;=5,"MODERADO",(IF(COUNTIF(O19:AH22,"Si")&lt;=11,"ALTO","EXTREMO")))))</f>
        <v>MODERADO</v>
      </c>
      <c r="AL19" s="334"/>
      <c r="AM19" s="299" t="s">
        <v>108</v>
      </c>
      <c r="AN19" s="334">
        <f>IF(AM19="Rara vez",1,(IF(AM19="Improbable",2,(IF(AM19="Posible",3,IF(AM19="Probable",4,IF(AM19="Seguro",5,"Revisar")))))))</f>
        <v>1</v>
      </c>
      <c r="AO19" s="330">
        <f>IF(E19="Corrupción",AN19,IF(AL19&lt;=2,1,IF(AL19&lt;=24,2,IF(AL19&lt;=500,3,IF(AL19&lt;=5000,4,IF(AL19&gt;5000,5,"Revisar"))))))</f>
        <v>1</v>
      </c>
      <c r="AP19" s="330" t="str">
        <f>IF(E19="Corrupción",(IF(AO19=1,"Rara Vez",IF(AO19=2,"Improbable",IF(AO19=3,"Posible",IF(AO19=4,"Probable",IF(AO19=5,"Seguro","Revisar")))))),IF(AO19=1,"Muy Baja",IF(AO19=2,"Baja",IF(AO19=3,"Media",IF(AO19=4,"Alta","Muy Alta")))))</f>
        <v>Rara Vez</v>
      </c>
      <c r="AQ19" s="330">
        <f>IF(E19="Corrupción",AJ19,(ROUND(((VLOOKUP(M19,Datos!$B$25:$C$29,2,FALSE)*Datos!$B$32)+(VLOOKUP(N19,Datos!$B$25:$C$29,2,FALSE)*Datos!$C$32)+(VLOOKUP(O19,Datos!$B$25:$C$29,2,FALSE)*Datos!$D$32))*5,0)))</f>
        <v>3</v>
      </c>
      <c r="AR19" s="330" t="str">
        <f>IF(AQ19=1,"Insignificante",IF(AQ19=2,"Menor",IF(AQ19=3,"Moderado",IF(AQ19=4,"Mayor","Catastrófico"))))</f>
        <v>Moderado</v>
      </c>
      <c r="AS19" s="344">
        <f>_xlfn.NUMBERVALUE(CONCATENATE(AO19,AQ19),"##")</f>
        <v>13</v>
      </c>
      <c r="AT19" s="346" t="str">
        <f>VLOOKUP(AS19,Datos!$I$37:$J$61,2,FALSE)</f>
        <v>MODERADO</v>
      </c>
      <c r="AU19" s="215" t="s">
        <v>159</v>
      </c>
      <c r="AV19" s="182" t="s">
        <v>212</v>
      </c>
      <c r="AW19" s="182" t="s">
        <v>160</v>
      </c>
      <c r="AX19" s="216" t="s">
        <v>80</v>
      </c>
      <c r="AY19" s="216" t="s">
        <v>81</v>
      </c>
      <c r="AZ19" s="216" t="s">
        <v>82</v>
      </c>
      <c r="BA19" s="216" t="s">
        <v>90</v>
      </c>
      <c r="BB19" s="214" t="s">
        <v>84</v>
      </c>
      <c r="BC19" s="184">
        <f>IF(AX19=Datos!$C$63,Datos!$C$73,IF(AX19=Datos!$C$64,Datos!$C$74,IF(AX19=Datos!$C$65,Datos!$C$75,"Revisar")))+IF(AY19=Datos!$D$63,Datos!$D$73,IF(AY19=Datos!$D$64,Datos!$D$74,"Revisar"))+IF(AZ19=Datos!$E$63,Datos!$E$73,IF(AZ19=Datos!$E$64,Datos!$E$74,"Revisar"))+IF(BB19=Datos!$G$63,Datos!$G$73,IF(BB19=Datos!$G$64,Datos!$G$74,IF(BB19=Datos!$G$65,Datos!$G$75,"Revisar")))</f>
        <v>0.65</v>
      </c>
      <c r="BD19" s="184">
        <f>IF(AX19=Datos!$C$65,BC19,0)</f>
        <v>0</v>
      </c>
      <c r="BE19" s="184">
        <f>IF(OR(AX19=Datos!$C$63,AX19=Datos!$C$64),BC19,0)</f>
        <v>0.65</v>
      </c>
      <c r="BF19" s="330">
        <f>IF(ROUND(AO19-SUM(BE19:BE22),0)&lt;=0,1,ROUND(AO19-SUM(BE19:BE22),0))</f>
        <v>1</v>
      </c>
      <c r="BG19" s="330" t="str">
        <f>IF(E19="Corrupción",(IF(BF19=1,"Rara Vez",IF(BF19=2,"Improbable",IF(BF19=3,"Posible",IF(BF19=4,"Probable","Seguro"))))),IF(BF19=1,"Muy Baja",IF(BF19=2,"Baja",IF(BF19=3,"Media",IF(BF19=4,"Alta","Muy Alta")))))</f>
        <v>Rara Vez</v>
      </c>
      <c r="BH19" s="330">
        <f>ROUND(AQ19-SUM(BD19:BD22),0)</f>
        <v>3</v>
      </c>
      <c r="BI19" s="330" t="str">
        <f>IF(BH19=1,"Insignificante",IF(BH19=2,"Menor",IF(BH19=3,"Moderado",IF(BH19=4,"Mayor","Catastrófico"))))</f>
        <v>Moderado</v>
      </c>
      <c r="BJ19" s="338">
        <f>_xlfn.NUMBERVALUE(CONCATENATE(BF19,BH19),"##")</f>
        <v>13</v>
      </c>
      <c r="BK19" s="340" t="str">
        <f>+VLOOKUP(BJ19,Datos!$I$37:$J$65,2,FALSE)</f>
        <v>MODERADO</v>
      </c>
      <c r="BL19" s="342" t="s">
        <v>85</v>
      </c>
      <c r="BM19" s="185" t="s">
        <v>213</v>
      </c>
      <c r="BN19" s="180" t="s">
        <v>161</v>
      </c>
      <c r="BO19" s="186">
        <v>45870</v>
      </c>
      <c r="BP19" s="186">
        <v>45961</v>
      </c>
      <c r="BQ19" s="187" t="s">
        <v>162</v>
      </c>
    </row>
    <row r="20" spans="1:70" s="224" customFormat="1" ht="0.6" customHeight="1" x14ac:dyDescent="0.25">
      <c r="A20" s="245"/>
      <c r="B20" s="248"/>
      <c r="C20" s="251"/>
      <c r="D20" s="254"/>
      <c r="E20" s="251"/>
      <c r="F20" s="257"/>
      <c r="G20" s="257"/>
      <c r="H20" s="257"/>
      <c r="I20" s="257"/>
      <c r="J20" s="257"/>
      <c r="K20" s="294"/>
      <c r="L20" s="257"/>
      <c r="M20" s="291"/>
      <c r="N20" s="291"/>
      <c r="O20" s="291"/>
      <c r="P20" s="337"/>
      <c r="Q20" s="337"/>
      <c r="R20" s="337"/>
      <c r="S20" s="337"/>
      <c r="T20" s="337"/>
      <c r="U20" s="337"/>
      <c r="V20" s="337"/>
      <c r="W20" s="337"/>
      <c r="X20" s="337"/>
      <c r="Y20" s="337"/>
      <c r="Z20" s="337"/>
      <c r="AA20" s="337"/>
      <c r="AB20" s="337"/>
      <c r="AC20" s="337"/>
      <c r="AD20" s="337"/>
      <c r="AE20" s="337"/>
      <c r="AF20" s="337"/>
      <c r="AG20" s="337"/>
      <c r="AH20" s="337"/>
      <c r="AI20" s="335"/>
      <c r="AJ20" s="333"/>
      <c r="AK20" s="333"/>
      <c r="AL20" s="335"/>
      <c r="AM20" s="300"/>
      <c r="AN20" s="335"/>
      <c r="AO20" s="331"/>
      <c r="AP20" s="331"/>
      <c r="AQ20" s="331"/>
      <c r="AR20" s="331"/>
      <c r="AS20" s="345"/>
      <c r="AT20" s="347"/>
      <c r="AU20" s="213"/>
      <c r="AV20" s="191"/>
      <c r="AW20" s="219"/>
      <c r="AX20" s="220"/>
      <c r="AY20" s="220"/>
      <c r="AZ20" s="220"/>
      <c r="BA20" s="220"/>
      <c r="BB20" s="218"/>
      <c r="BC20" s="193" t="e">
        <f>IF(AX20=Datos!$C$63,Datos!$C$73,IF(AX20=Datos!$C$64,Datos!$C$74,IF(AX20=Datos!$C$65,Datos!$C$75,"Revisar")))+IF(AY20=Datos!$D$63,Datos!$D$73,IF(AY20=Datos!$D$64,Datos!$D$74,"Revisar"))+IF(AZ20=Datos!$E$63,Datos!$E$73,IF(AZ20=Datos!$E$64,Datos!$E$74,"Revisar"))+IF(BB20=Datos!$G$63,Datos!$G$73,IF(BB20=Datos!$G$64,Datos!$G$74,IF(BB20=Datos!$G$65,Datos!$G$75,"Revisar")))</f>
        <v>#VALUE!</v>
      </c>
      <c r="BD20" s="193">
        <f>IF(AX20=Datos!$C$65,BC20,0)</f>
        <v>0</v>
      </c>
      <c r="BE20" s="193">
        <f>IF(OR(AX20=Datos!$C$63,AX20=Datos!$C$64),BC20,0)</f>
        <v>0</v>
      </c>
      <c r="BF20" s="331"/>
      <c r="BG20" s="331"/>
      <c r="BH20" s="331"/>
      <c r="BI20" s="331"/>
      <c r="BJ20" s="339"/>
      <c r="BK20" s="341"/>
      <c r="BL20" s="343"/>
      <c r="BM20" s="221"/>
      <c r="BN20" s="222"/>
      <c r="BO20" s="222"/>
      <c r="BP20" s="222"/>
      <c r="BQ20" s="223"/>
    </row>
    <row r="21" spans="1:70" s="224" customFormat="1" ht="0.6" customHeight="1" x14ac:dyDescent="0.25">
      <c r="A21" s="245"/>
      <c r="B21" s="248"/>
      <c r="C21" s="251"/>
      <c r="D21" s="254"/>
      <c r="E21" s="251"/>
      <c r="F21" s="257"/>
      <c r="G21" s="257"/>
      <c r="H21" s="257"/>
      <c r="I21" s="257"/>
      <c r="J21" s="257"/>
      <c r="K21" s="294"/>
      <c r="L21" s="257"/>
      <c r="M21" s="291"/>
      <c r="N21" s="291"/>
      <c r="O21" s="291"/>
      <c r="P21" s="337"/>
      <c r="Q21" s="337"/>
      <c r="R21" s="337"/>
      <c r="S21" s="337"/>
      <c r="T21" s="337"/>
      <c r="U21" s="337"/>
      <c r="V21" s="337"/>
      <c r="W21" s="337"/>
      <c r="X21" s="337"/>
      <c r="Y21" s="337"/>
      <c r="Z21" s="337"/>
      <c r="AA21" s="337"/>
      <c r="AB21" s="337"/>
      <c r="AC21" s="337"/>
      <c r="AD21" s="337"/>
      <c r="AE21" s="337"/>
      <c r="AF21" s="337"/>
      <c r="AG21" s="337"/>
      <c r="AH21" s="337"/>
      <c r="AI21" s="335"/>
      <c r="AJ21" s="333"/>
      <c r="AK21" s="333"/>
      <c r="AL21" s="335"/>
      <c r="AM21" s="300"/>
      <c r="AN21" s="335"/>
      <c r="AO21" s="331"/>
      <c r="AP21" s="331"/>
      <c r="AQ21" s="331"/>
      <c r="AR21" s="331"/>
      <c r="AS21" s="345"/>
      <c r="AT21" s="347"/>
      <c r="AU21" s="213"/>
      <c r="AV21" s="191"/>
      <c r="AW21" s="219"/>
      <c r="AX21" s="220"/>
      <c r="AY21" s="220"/>
      <c r="AZ21" s="220"/>
      <c r="BA21" s="220"/>
      <c r="BB21" s="218"/>
      <c r="BC21" s="193" t="e">
        <f>IF(AX21=Datos!$C$63,Datos!$C$73,IF(AX21=Datos!$C$64,Datos!$C$74,IF(AX21=Datos!$C$65,Datos!$C$75,"Revisar")))+IF(AY21=Datos!$D$63,Datos!$D$73,IF(AY21=Datos!$D$64,Datos!$D$74,"Revisar"))+IF(AZ21=Datos!$E$63,Datos!$E$73,IF(AZ21=Datos!$E$64,Datos!$E$74,"Revisar"))+IF(BB21=Datos!$G$63,Datos!$G$73,IF(BB21=Datos!$G$64,Datos!$G$74,IF(BB21=Datos!$G$65,Datos!$G$75,"Revisar")))</f>
        <v>#VALUE!</v>
      </c>
      <c r="BD21" s="193">
        <f>IF(AX21=Datos!$C$65,BC21,0)</f>
        <v>0</v>
      </c>
      <c r="BE21" s="193">
        <f>IF(OR(AX21=Datos!$C$63,AX21=Datos!$C$64),BC21,0)</f>
        <v>0</v>
      </c>
      <c r="BF21" s="331"/>
      <c r="BG21" s="331"/>
      <c r="BH21" s="331"/>
      <c r="BI21" s="331"/>
      <c r="BJ21" s="339"/>
      <c r="BK21" s="341"/>
      <c r="BL21" s="343"/>
      <c r="BM21" s="225"/>
      <c r="BN21" s="225"/>
      <c r="BO21" s="225"/>
      <c r="BP21" s="225"/>
      <c r="BQ21" s="226"/>
    </row>
    <row r="22" spans="1:70" s="224" customFormat="1" ht="0.6" customHeight="1" thickBot="1" x14ac:dyDescent="0.3">
      <c r="A22" s="374"/>
      <c r="B22" s="375"/>
      <c r="C22" s="376"/>
      <c r="D22" s="377"/>
      <c r="E22" s="376"/>
      <c r="F22" s="378"/>
      <c r="G22" s="378"/>
      <c r="H22" s="378"/>
      <c r="I22" s="378"/>
      <c r="J22" s="378"/>
      <c r="K22" s="379"/>
      <c r="L22" s="378"/>
      <c r="M22" s="291"/>
      <c r="N22" s="291"/>
      <c r="O22" s="291"/>
      <c r="P22" s="380"/>
      <c r="Q22" s="380"/>
      <c r="R22" s="380"/>
      <c r="S22" s="380"/>
      <c r="T22" s="380"/>
      <c r="U22" s="380"/>
      <c r="V22" s="380"/>
      <c r="W22" s="380"/>
      <c r="X22" s="380"/>
      <c r="Y22" s="380"/>
      <c r="Z22" s="380"/>
      <c r="AA22" s="380"/>
      <c r="AB22" s="380"/>
      <c r="AC22" s="380"/>
      <c r="AD22" s="380"/>
      <c r="AE22" s="380"/>
      <c r="AF22" s="380"/>
      <c r="AG22" s="380"/>
      <c r="AH22" s="380"/>
      <c r="AI22" s="381"/>
      <c r="AJ22" s="382"/>
      <c r="AK22" s="382"/>
      <c r="AL22" s="381"/>
      <c r="AM22" s="383"/>
      <c r="AN22" s="381"/>
      <c r="AO22" s="384"/>
      <c r="AP22" s="384"/>
      <c r="AQ22" s="384"/>
      <c r="AR22" s="384"/>
      <c r="AS22" s="385"/>
      <c r="AT22" s="386"/>
      <c r="AU22" s="387"/>
      <c r="AV22" s="388"/>
      <c r="AW22" s="388"/>
      <c r="AX22" s="389"/>
      <c r="AY22" s="389"/>
      <c r="AZ22" s="389"/>
      <c r="BA22" s="389"/>
      <c r="BB22" s="390"/>
      <c r="BC22" s="391" t="e">
        <f>IF(AX22=Datos!$C$63,Datos!$C$73,IF(AX22=Datos!$C$64,Datos!$C$74,IF(AX22=Datos!$C$65,Datos!$C$75,"Revisar")))+IF(AY22=Datos!$D$63,Datos!$D$73,IF(AY22=Datos!$D$64,Datos!$D$74,"Revisar"))+IF(AZ22=Datos!$E$63,Datos!$E$73,IF(AZ22=Datos!$E$64,Datos!$E$74,"Revisar"))+IF(BB22=Datos!$G$63,Datos!$G$73,IF(BB22=Datos!$G$64,Datos!$G$74,IF(BB22=Datos!$G$65,Datos!$G$75,"Revisar")))</f>
        <v>#VALUE!</v>
      </c>
      <c r="BD22" s="391">
        <f>IF(AX22=Datos!$C$65,BC22,0)</f>
        <v>0</v>
      </c>
      <c r="BE22" s="391">
        <f>IF(OR(AX22=Datos!$C$63,AX22=Datos!$C$64),BC22,0)</f>
        <v>0</v>
      </c>
      <c r="BF22" s="384"/>
      <c r="BG22" s="384"/>
      <c r="BH22" s="384"/>
      <c r="BI22" s="384"/>
      <c r="BJ22" s="392"/>
      <c r="BK22" s="393"/>
      <c r="BL22" s="394"/>
      <c r="BM22" s="395"/>
      <c r="BN22" s="395"/>
      <c r="BO22" s="395"/>
      <c r="BP22" s="395"/>
      <c r="BQ22" s="396"/>
    </row>
    <row r="23" spans="1:70" s="227" customFormat="1" ht="276" customHeight="1" x14ac:dyDescent="0.2">
      <c r="A23" s="245">
        <v>4</v>
      </c>
      <c r="B23" s="248" t="s">
        <v>186</v>
      </c>
      <c r="C23" s="251" t="s">
        <v>187</v>
      </c>
      <c r="D23" s="254" t="s">
        <v>155</v>
      </c>
      <c r="E23" s="251" t="s">
        <v>2</v>
      </c>
      <c r="F23" s="257" t="s">
        <v>100</v>
      </c>
      <c r="G23" s="257" t="s">
        <v>124</v>
      </c>
      <c r="H23" s="257" t="s">
        <v>214</v>
      </c>
      <c r="I23" s="257" t="s">
        <v>189</v>
      </c>
      <c r="J23" s="257" t="s">
        <v>190</v>
      </c>
      <c r="K23" s="294" t="str">
        <f>CONCATENATE(H23," ",I23," ",J23)</f>
        <v>Posibilidad de recibir o solicitar cualquier dádiva en la caja menor   por desviación de los recursos asignados, debido a intereses particulares y presiones de terceros</v>
      </c>
      <c r="L23" s="257" t="s">
        <v>105</v>
      </c>
      <c r="M23" s="378"/>
      <c r="N23" s="378"/>
      <c r="O23" s="378"/>
      <c r="P23" s="257" t="s">
        <v>106</v>
      </c>
      <c r="Q23" s="257" t="s">
        <v>106</v>
      </c>
      <c r="R23" s="257" t="s">
        <v>107</v>
      </c>
      <c r="S23" s="257" t="s">
        <v>107</v>
      </c>
      <c r="T23" s="257" t="s">
        <v>107</v>
      </c>
      <c r="U23" s="257" t="s">
        <v>106</v>
      </c>
      <c r="V23" s="257" t="s">
        <v>107</v>
      </c>
      <c r="W23" s="257" t="s">
        <v>107</v>
      </c>
      <c r="X23" s="257" t="s">
        <v>107</v>
      </c>
      <c r="Y23" s="257" t="s">
        <v>106</v>
      </c>
      <c r="Z23" s="257" t="s">
        <v>106</v>
      </c>
      <c r="AA23" s="257" t="s">
        <v>106</v>
      </c>
      <c r="AB23" s="257" t="s">
        <v>106</v>
      </c>
      <c r="AC23" s="257" t="s">
        <v>106</v>
      </c>
      <c r="AD23" s="257" t="s">
        <v>107</v>
      </c>
      <c r="AE23" s="257" t="s">
        <v>107</v>
      </c>
      <c r="AF23" s="257" t="s">
        <v>107</v>
      </c>
      <c r="AG23" s="257" t="s">
        <v>107</v>
      </c>
      <c r="AH23" s="257" t="s">
        <v>107</v>
      </c>
      <c r="AI23" s="350">
        <f>COUNTIF(P23:AH26,"Si")</f>
        <v>8</v>
      </c>
      <c r="AJ23" s="348">
        <f>IF((COUNTIF(O23:AH26,"Si"))&lt;=0,0,(IF((COUNTIF(O23:AH26,"Si"))&lt;=5,3,(IF(COUNTIF(O23:AH26,"Si")&lt;=11,4,5)))))</f>
        <v>4</v>
      </c>
      <c r="AK23" s="348" t="str">
        <f>IF((COUNTIF(O23:AH26,"Si"))&lt;=0,0,(IF((COUNTIF(O23:AH26,"Si"))&lt;=5,"MODERADO",(IF(COUNTIF(O23:AH26,"Si")&lt;=11,"ALTO","EXTREMO")))))</f>
        <v>ALTO</v>
      </c>
      <c r="AL23" s="350"/>
      <c r="AM23" s="300" t="s">
        <v>191</v>
      </c>
      <c r="AN23" s="300">
        <f>IF(AM23="Rara vez",1,(IF(AM23="Improbable",2,(IF(AM23="Posible",3,IF(AM23="Probable",4,IF(AM23="Seguro",5,"Revisar")))))))</f>
        <v>3</v>
      </c>
      <c r="AO23" s="303">
        <f>IF(E23="Corrupción",AN23,IF(AL23&lt;=2,1,IF(AL23&lt;=24,2,IF(AL23&lt;=500,3,IF(AL23&lt;=5000,4,IF(AL23&gt;5000,5,"Revisar"))))))</f>
        <v>3</v>
      </c>
      <c r="AP23" s="303" t="str">
        <f>IF(E23="Corrupción",(IF(AO23=1,"Rara Vez",IF(AO23=2,"Improbable",IF(AO23=3,"Posible",IF(AO23=4,"Probable",IF(AO23=5,"Seguro","Revisar")))))),IF(AO23=1,"Muy Baja",IF(AO23=2,"Baja",IF(AO23=3,"Media",IF(AO23=4,"Alta","Muy Alta")))))</f>
        <v>Posible</v>
      </c>
      <c r="AQ23" s="303">
        <f>IF(E23="Corrupción",AJ23,(ROUND(((VLOOKUP(M23,Datos!$B$25:$C$29,2,FALSE)*Datos!$B$32)+(VLOOKUP(N23,Datos!$B$25:$C$29,2,FALSE)*Datos!$C$32)+(VLOOKUP(O23,Datos!$B$25:$C$29,2,FALSE)*Datos!$D$32))*5,0)))</f>
        <v>4</v>
      </c>
      <c r="AR23" s="303" t="str">
        <f>IF(AQ23=1,"Insignificante",IF(AQ23=2,"Menor",IF(AQ23=3,"Moderado",IF(AQ23=4,"Mayor","Catastrófico"))))</f>
        <v>Mayor</v>
      </c>
      <c r="AS23" s="352">
        <f>_xlfn.NUMBERVALUE(CONCATENATE(AO23,AQ23),"##")</f>
        <v>34</v>
      </c>
      <c r="AT23" s="320" t="str">
        <f>VLOOKUP(AS23,Datos!$I$37:$J$61,2,FALSE)</f>
        <v>ALTO</v>
      </c>
      <c r="AU23" s="397" t="s">
        <v>192</v>
      </c>
      <c r="AV23" s="191" t="s">
        <v>193</v>
      </c>
      <c r="AW23" s="191" t="s">
        <v>194</v>
      </c>
      <c r="AX23" s="192" t="s">
        <v>87</v>
      </c>
      <c r="AY23" s="192" t="s">
        <v>81</v>
      </c>
      <c r="AZ23" s="192" t="s">
        <v>82</v>
      </c>
      <c r="BA23" s="192" t="s">
        <v>99</v>
      </c>
      <c r="BB23" s="189" t="s">
        <v>84</v>
      </c>
      <c r="BC23" s="229">
        <f>IF(AX23=Datos!$C$63,Datos!$C$73,IF(AX23=Datos!$C$64,Datos!$C$74,IF(AX23=Datos!$C$65,Datos!$C$75,"Revisar")))+IF(AY23=Datos!$D$63,Datos!$D$73,IF(AY23=Datos!$D$64,Datos!$D$74,"Revisar"))+IF(AZ23=Datos!$E$63,Datos!$E$73,IF(AZ23=Datos!$E$64,Datos!$E$74,"Revisar"))+IF(BB23=Datos!$G$63,Datos!$G$73,IF(BB23=Datos!$G$64,Datos!$G$74,IF(BB23=Datos!$G$65,Datos!$G$75,"Revisar")))</f>
        <v>0.54999999999999993</v>
      </c>
      <c r="BD23" s="229">
        <f>IF(AX23=Datos!$C$65,BC23,0)</f>
        <v>0</v>
      </c>
      <c r="BE23" s="229">
        <f>IF(OR(AX23=Datos!$C$63,AX23=Datos!$C$64),BC23,0)</f>
        <v>0.54999999999999993</v>
      </c>
      <c r="BF23" s="303">
        <f>IF(ROUND(AO23-SUM(BE23:BE26),0)&lt;=0,1,ROUND(AO23-SUM(BE23:BE26),0))</f>
        <v>2</v>
      </c>
      <c r="BG23" s="303" t="str">
        <f>IF(E23="Corrupción",(IF(BF23=1,"Rara Vez",IF(BF23=2,"Improbable",IF(BF23=3,"Posible",IF(BF23=4,"Probable","Seguro"))))),IF(BF23=1,"Muy Baja",IF(BF23=2,"Baja",IF(BF23=3,"Media",IF(BF23=4,"Alta","Muy Alta")))))</f>
        <v>Improbable</v>
      </c>
      <c r="BH23" s="303">
        <f>ROUND(AQ23-SUM(BD23:BD26),0)</f>
        <v>4</v>
      </c>
      <c r="BI23" s="303" t="str">
        <f>IF(BH23=1,"Insignificante",IF(BH23=2,"Menor",IF(BH23=3,"Moderado",IF(BH23=4,"Mayor","Catastrófico"))))</f>
        <v>Mayor</v>
      </c>
      <c r="BJ23" s="307">
        <f>_xlfn.NUMBERVALUE(CONCATENATE(BF23,BH23),"##")</f>
        <v>24</v>
      </c>
      <c r="BK23" s="310" t="str">
        <f>+VLOOKUP(BJ23,Datos!$I$37:$J$65,2,FALSE)</f>
        <v>ALTO</v>
      </c>
      <c r="BL23" s="251" t="s">
        <v>85</v>
      </c>
      <c r="BM23" s="398" t="s">
        <v>195</v>
      </c>
      <c r="BN23" s="189" t="s">
        <v>196</v>
      </c>
      <c r="BO23" s="230">
        <v>45873</v>
      </c>
      <c r="BP23" s="230">
        <v>45912</v>
      </c>
      <c r="BQ23" s="195" t="s">
        <v>197</v>
      </c>
      <c r="BR23" s="399"/>
    </row>
    <row r="24" spans="1:70" s="231" customFormat="1" ht="135" x14ac:dyDescent="0.25">
      <c r="A24" s="245"/>
      <c r="B24" s="248"/>
      <c r="C24" s="251"/>
      <c r="D24" s="254"/>
      <c r="E24" s="251"/>
      <c r="F24" s="257"/>
      <c r="G24" s="257"/>
      <c r="H24" s="257"/>
      <c r="I24" s="257"/>
      <c r="J24" s="257"/>
      <c r="K24" s="294"/>
      <c r="L24" s="257"/>
      <c r="M24" s="291"/>
      <c r="N24" s="291"/>
      <c r="O24" s="291"/>
      <c r="P24" s="257"/>
      <c r="Q24" s="257"/>
      <c r="R24" s="257"/>
      <c r="S24" s="257"/>
      <c r="T24" s="257"/>
      <c r="U24" s="257"/>
      <c r="V24" s="257"/>
      <c r="W24" s="257"/>
      <c r="X24" s="257"/>
      <c r="Y24" s="257"/>
      <c r="Z24" s="257"/>
      <c r="AA24" s="257"/>
      <c r="AB24" s="257"/>
      <c r="AC24" s="257"/>
      <c r="AD24" s="257"/>
      <c r="AE24" s="257"/>
      <c r="AF24" s="257"/>
      <c r="AG24" s="257"/>
      <c r="AH24" s="257"/>
      <c r="AI24" s="350"/>
      <c r="AJ24" s="348"/>
      <c r="AK24" s="348"/>
      <c r="AL24" s="350"/>
      <c r="AM24" s="300"/>
      <c r="AN24" s="300"/>
      <c r="AO24" s="303"/>
      <c r="AP24" s="303"/>
      <c r="AQ24" s="303"/>
      <c r="AR24" s="303"/>
      <c r="AS24" s="352"/>
      <c r="AT24" s="320"/>
      <c r="AU24" s="243" t="s">
        <v>347</v>
      </c>
      <c r="AV24" s="243" t="s">
        <v>347</v>
      </c>
      <c r="AW24" s="243" t="s">
        <v>347</v>
      </c>
      <c r="AX24" s="192"/>
      <c r="AY24" s="192"/>
      <c r="AZ24" s="192"/>
      <c r="BA24" s="192"/>
      <c r="BB24" s="189"/>
      <c r="BC24" s="229" t="e">
        <f>IF(AX24=Datos!$C$63,Datos!$C$73,IF(AX24=Datos!$C$64,Datos!$C$74,IF(AX24=Datos!$C$65,Datos!$C$75,"Revisar")))+IF(AY24=Datos!$D$63,Datos!$D$73,IF(AY24=Datos!$D$64,Datos!$D$74,"Revisar"))+IF(AZ24=Datos!$E$63,Datos!$E$73,IF(AZ24=Datos!$E$64,Datos!$E$74,"Revisar"))+IF(BB24=Datos!$G$63,Datos!$G$73,IF(BB24=Datos!$G$64,Datos!$G$74,IF(BB24=Datos!$G$65,Datos!$G$75,"Revisar")))</f>
        <v>#VALUE!</v>
      </c>
      <c r="BD24" s="229">
        <f>IF(AX24=Datos!$C$65,BC24,0)</f>
        <v>0</v>
      </c>
      <c r="BE24" s="229">
        <f>IF(OR(AX24=Datos!$C$63,AX24=Datos!$C$64),BC24,0)</f>
        <v>0</v>
      </c>
      <c r="BF24" s="303"/>
      <c r="BG24" s="303"/>
      <c r="BH24" s="303"/>
      <c r="BI24" s="303"/>
      <c r="BJ24" s="307"/>
      <c r="BK24" s="310"/>
      <c r="BL24" s="251"/>
      <c r="BM24" s="194" t="s">
        <v>198</v>
      </c>
      <c r="BN24" s="189" t="s">
        <v>199</v>
      </c>
      <c r="BO24" s="230">
        <v>45873</v>
      </c>
      <c r="BP24" s="230">
        <v>45989</v>
      </c>
      <c r="BQ24" s="195" t="s">
        <v>200</v>
      </c>
      <c r="BR24" s="400"/>
    </row>
    <row r="25" spans="1:70" s="237" customFormat="1" ht="0.95" customHeight="1" x14ac:dyDescent="0.25">
      <c r="A25" s="245"/>
      <c r="B25" s="248"/>
      <c r="C25" s="251"/>
      <c r="D25" s="254"/>
      <c r="E25" s="251"/>
      <c r="F25" s="257"/>
      <c r="G25" s="257"/>
      <c r="H25" s="257"/>
      <c r="I25" s="257"/>
      <c r="J25" s="257"/>
      <c r="K25" s="294"/>
      <c r="L25" s="257"/>
      <c r="M25" s="291"/>
      <c r="N25" s="291"/>
      <c r="O25" s="291"/>
      <c r="P25" s="257"/>
      <c r="Q25" s="257"/>
      <c r="R25" s="257"/>
      <c r="S25" s="257"/>
      <c r="T25" s="257"/>
      <c r="U25" s="257"/>
      <c r="V25" s="257"/>
      <c r="W25" s="257"/>
      <c r="X25" s="257"/>
      <c r="Y25" s="257"/>
      <c r="Z25" s="257"/>
      <c r="AA25" s="257"/>
      <c r="AB25" s="257"/>
      <c r="AC25" s="257"/>
      <c r="AD25" s="257"/>
      <c r="AE25" s="257"/>
      <c r="AF25" s="257"/>
      <c r="AG25" s="257"/>
      <c r="AH25" s="257"/>
      <c r="AI25" s="350"/>
      <c r="AJ25" s="348"/>
      <c r="AK25" s="348"/>
      <c r="AL25" s="350"/>
      <c r="AM25" s="300"/>
      <c r="AN25" s="300"/>
      <c r="AO25" s="303"/>
      <c r="AP25" s="303"/>
      <c r="AQ25" s="303"/>
      <c r="AR25" s="303"/>
      <c r="AS25" s="352"/>
      <c r="AT25" s="320"/>
      <c r="AU25" s="190"/>
      <c r="AV25" s="191"/>
      <c r="AW25" s="232"/>
      <c r="AX25" s="233"/>
      <c r="AY25" s="233"/>
      <c r="AZ25" s="233"/>
      <c r="BA25" s="233"/>
      <c r="BB25" s="228"/>
      <c r="BC25" s="234" t="e">
        <f>IF(AX25=Datos!$C$63,Datos!$C$73,IF(AX25=Datos!$C$64,Datos!$C$74,IF(AX25=Datos!$C$65,Datos!$C$75,"Revisar")))+IF(AY25=Datos!$D$63,Datos!$D$73,IF(AY25=Datos!$D$64,Datos!$D$74,"Revisar"))+IF(AZ25=Datos!$E$63,Datos!$E$73,IF(AZ25=Datos!$E$64,Datos!$E$74,"Revisar"))+IF(BB25=Datos!$G$63,Datos!$G$73,IF(BB25=Datos!$G$64,Datos!$G$74,IF(BB25=Datos!$G$65,Datos!$G$75,"Revisar")))</f>
        <v>#VALUE!</v>
      </c>
      <c r="BD25" s="234">
        <f>IF(AX25=Datos!$C$65,BC25,0)</f>
        <v>0</v>
      </c>
      <c r="BE25" s="234">
        <f>IF(OR(AX25=Datos!$C$63,AX25=Datos!$C$64),BC25,0)</f>
        <v>0</v>
      </c>
      <c r="BF25" s="303"/>
      <c r="BG25" s="303"/>
      <c r="BH25" s="303"/>
      <c r="BI25" s="303"/>
      <c r="BJ25" s="307"/>
      <c r="BK25" s="310"/>
      <c r="BL25" s="251"/>
      <c r="BM25" s="235"/>
      <c r="BN25" s="235"/>
      <c r="BO25" s="235"/>
      <c r="BP25" s="235"/>
      <c r="BQ25" s="236"/>
      <c r="BR25" s="401"/>
    </row>
    <row r="26" spans="1:70" ht="0.95" customHeight="1" thickBot="1" x14ac:dyDescent="0.3">
      <c r="A26" s="246"/>
      <c r="B26" s="249"/>
      <c r="C26" s="252"/>
      <c r="D26" s="255"/>
      <c r="E26" s="252"/>
      <c r="F26" s="258"/>
      <c r="G26" s="258"/>
      <c r="H26" s="258"/>
      <c r="I26" s="258"/>
      <c r="J26" s="258"/>
      <c r="K26" s="295"/>
      <c r="L26" s="258"/>
      <c r="M26" s="292"/>
      <c r="N26" s="292"/>
      <c r="O26" s="292"/>
      <c r="P26" s="258"/>
      <c r="Q26" s="258"/>
      <c r="R26" s="258"/>
      <c r="S26" s="258"/>
      <c r="T26" s="258"/>
      <c r="U26" s="258"/>
      <c r="V26" s="258"/>
      <c r="W26" s="258"/>
      <c r="X26" s="258"/>
      <c r="Y26" s="258"/>
      <c r="Z26" s="258"/>
      <c r="AA26" s="258"/>
      <c r="AB26" s="258"/>
      <c r="AC26" s="258"/>
      <c r="AD26" s="258"/>
      <c r="AE26" s="258"/>
      <c r="AF26" s="258"/>
      <c r="AG26" s="258"/>
      <c r="AH26" s="258"/>
      <c r="AI26" s="351"/>
      <c r="AJ26" s="349"/>
      <c r="AK26" s="349"/>
      <c r="AL26" s="351"/>
      <c r="AM26" s="301"/>
      <c r="AN26" s="301"/>
      <c r="AO26" s="304"/>
      <c r="AP26" s="304"/>
      <c r="AQ26" s="304"/>
      <c r="AR26" s="304"/>
      <c r="AS26" s="353"/>
      <c r="AT26" s="321"/>
      <c r="AU26" s="200"/>
      <c r="AV26" s="201"/>
      <c r="AW26" s="201"/>
      <c r="AX26" s="202"/>
      <c r="AY26" s="202"/>
      <c r="AZ26" s="202"/>
      <c r="BA26" s="202"/>
      <c r="BB26" s="199"/>
      <c r="BC26" s="203" t="e">
        <f>IF(AX26=Datos!$C$63,Datos!$C$73,IF(AX26=Datos!$C$64,Datos!$C$74,IF(AX26=Datos!$C$65,Datos!$C$75,"Revisar")))+IF(AY26=Datos!$D$63,Datos!$D$73,IF(AY26=Datos!$D$64,Datos!$D$74,"Revisar"))+IF(AZ26=Datos!$E$63,Datos!$E$73,IF(AZ26=Datos!$E$64,Datos!$E$74,"Revisar"))+IF(BB26=Datos!$G$63,Datos!$G$73,IF(BB26=Datos!$G$64,Datos!$G$74,IF(BB26=Datos!$G$65,Datos!$G$75,"Revisar")))</f>
        <v>#VALUE!</v>
      </c>
      <c r="BD26" s="203">
        <f>IF(AX26=Datos!$C$65,BC26,0)</f>
        <v>0</v>
      </c>
      <c r="BE26" s="203">
        <f>IF(OR(AX26=Datos!$C$63,AX26=Datos!$C$64),BC26,0)</f>
        <v>0</v>
      </c>
      <c r="BF26" s="304"/>
      <c r="BG26" s="304"/>
      <c r="BH26" s="304"/>
      <c r="BI26" s="304"/>
      <c r="BJ26" s="308"/>
      <c r="BK26" s="311"/>
      <c r="BL26" s="252"/>
      <c r="BM26" s="204"/>
      <c r="BN26" s="204"/>
      <c r="BO26" s="204"/>
      <c r="BP26" s="204"/>
      <c r="BQ26" s="205"/>
      <c r="BR26" s="402"/>
    </row>
    <row r="27" spans="1:70" s="188" customFormat="1" ht="183" customHeight="1" x14ac:dyDescent="0.2">
      <c r="A27" s="244">
        <v>5</v>
      </c>
      <c r="B27" s="247" t="s">
        <v>163</v>
      </c>
      <c r="C27" s="250" t="s">
        <v>164</v>
      </c>
      <c r="D27" s="253" t="s">
        <v>165</v>
      </c>
      <c r="E27" s="250" t="s">
        <v>2</v>
      </c>
      <c r="F27" s="256" t="s">
        <v>100</v>
      </c>
      <c r="G27" s="256" t="s">
        <v>124</v>
      </c>
      <c r="H27" s="290" t="s">
        <v>167</v>
      </c>
      <c r="I27" s="290" t="s">
        <v>168</v>
      </c>
      <c r="J27" s="290" t="s">
        <v>169</v>
      </c>
      <c r="K27" s="293" t="str">
        <f>CONCATENATE(H27," ",I27," ",J27)</f>
        <v>Posibilidad de recibir o solicitar dadivas o beneficios a nombre propio o de terceros para favorecer intereses particulares por la utilización inapropiada de la información de la entidad debido a la no suscripción de los acuerdos de confidencialidad y de la aceptación formal de las políticas de seguridad, que controlen el acceso a la información conforme a las funciones y responsabilidades del personal</v>
      </c>
      <c r="L27" s="256" t="s">
        <v>105</v>
      </c>
      <c r="M27" s="290"/>
      <c r="N27" s="290"/>
      <c r="O27" s="290"/>
      <c r="P27" s="256" t="s">
        <v>107</v>
      </c>
      <c r="Q27" s="256" t="s">
        <v>106</v>
      </c>
      <c r="R27" s="256" t="s">
        <v>107</v>
      </c>
      <c r="S27" s="256" t="s">
        <v>107</v>
      </c>
      <c r="T27" s="256" t="s">
        <v>106</v>
      </c>
      <c r="U27" s="256" t="s">
        <v>107</v>
      </c>
      <c r="V27" s="256" t="s">
        <v>107</v>
      </c>
      <c r="W27" s="256" t="s">
        <v>107</v>
      </c>
      <c r="X27" s="256" t="s">
        <v>107</v>
      </c>
      <c r="Y27" s="256" t="s">
        <v>106</v>
      </c>
      <c r="Z27" s="256" t="s">
        <v>107</v>
      </c>
      <c r="AA27" s="256" t="s">
        <v>106</v>
      </c>
      <c r="AB27" s="256" t="s">
        <v>107</v>
      </c>
      <c r="AC27" s="256" t="s">
        <v>107</v>
      </c>
      <c r="AD27" s="256" t="s">
        <v>106</v>
      </c>
      <c r="AE27" s="256" t="s">
        <v>107</v>
      </c>
      <c r="AF27" s="256" t="s">
        <v>107</v>
      </c>
      <c r="AG27" s="256" t="s">
        <v>107</v>
      </c>
      <c r="AH27" s="256" t="s">
        <v>107</v>
      </c>
      <c r="AI27" s="299">
        <f>COUNTIF(P27:AH30,"Si")</f>
        <v>5</v>
      </c>
      <c r="AJ27" s="296">
        <f>IF((COUNTIF(O27:AH30,"Si"))&lt;=0,0,(IF((COUNTIF(O27:AH30,"Si"))&lt;=5,3,(IF(COUNTIF(O27:AH30,"Si")&lt;=11,4,5)))))</f>
        <v>3</v>
      </c>
      <c r="AK27" s="296" t="str">
        <f>IF((COUNTIF(O27:AH30,"Si"))&lt;=0,0,(IF((COUNTIF(O27:AH30,"Si"))&lt;=5,"MODERADO",(IF(COUNTIF(O27:AH30,"Si")&lt;=11,"ALTO","EXTREMO")))))</f>
        <v>MODERADO</v>
      </c>
      <c r="AL27" s="299"/>
      <c r="AM27" s="299" t="s">
        <v>128</v>
      </c>
      <c r="AN27" s="299">
        <f>IF(AM27="Rara vez",1,(IF(AM27="Improbable",2,(IF(AM27="Posible",3,IF(AM27="Probable",4,IF(AM27="Seguro",5,"Revisar")))))))</f>
        <v>2</v>
      </c>
      <c r="AO27" s="302">
        <f>IF(E27="Corrupción",AN27,IF(AL27&lt;=2,1,IF(AL27&lt;=24,2,IF(AL27&lt;=500,3,IF(AL27&lt;=5000,4,IF(AL27&gt;5000,5,"Revisar"))))))</f>
        <v>2</v>
      </c>
      <c r="AP27" s="302" t="str">
        <f>IF(E27="Corrupción",(IF(AO27=1,"Rara Vez",IF(AO27=2,"Improbable",IF(AO27=3,"Posible",IF(AO27=4,"Probable",IF(AO27=5,"Seguro","Revisar")))))),IF(AO27=1,"Muy Baja",IF(AO27=2,"Baja",IF(AO27=3,"Media",IF(AO27=4,"Alta","Muy Alta")))))</f>
        <v>Improbable</v>
      </c>
      <c r="AQ27" s="302">
        <f>IF(E27="Corrupción",AJ27,(ROUND(((VLOOKUP(M27,Datos!$B$25:$C$29,2,FALSE)*Datos!$B$32)+(VLOOKUP(N27,Datos!$B$25:$C$29,2,FALSE)*Datos!$C$32)+(VLOOKUP(O27,Datos!$B$25:$C$29,2,FALSE)*Datos!$D$32))*5,0)))</f>
        <v>3</v>
      </c>
      <c r="AR27" s="313" t="str">
        <f>IF(AQ27=1,"Insignificante",IF(AQ27=2,"Menor",IF(AQ27=3,"Moderado",IF(AQ27=4,"Mayor","Catastrófico"))))</f>
        <v>Moderado</v>
      </c>
      <c r="AS27" s="316">
        <f>_xlfn.NUMBERVALUE(CONCATENATE(AO27,AQ27),"##")</f>
        <v>23</v>
      </c>
      <c r="AT27" s="319" t="str">
        <f>VLOOKUP(AS27,Datos!$I$37:$J$61,2,FALSE)</f>
        <v>MODERADO</v>
      </c>
      <c r="AU27" s="181" t="s">
        <v>170</v>
      </c>
      <c r="AV27" s="182" t="s">
        <v>166</v>
      </c>
      <c r="AW27" s="182" t="s">
        <v>171</v>
      </c>
      <c r="AX27" s="183" t="s">
        <v>80</v>
      </c>
      <c r="AY27" s="183" t="s">
        <v>81</v>
      </c>
      <c r="AZ27" s="183" t="s">
        <v>82</v>
      </c>
      <c r="BA27" s="183" t="s">
        <v>90</v>
      </c>
      <c r="BB27" s="180" t="s">
        <v>84</v>
      </c>
      <c r="BC27" s="184">
        <f>IF(AX27=Datos!$C$63,Datos!$C$73,IF(AX27=Datos!$C$64,Datos!$C$74,IF(AX27=Datos!$C$65,Datos!$C$75,"Revisar")))+IF(AY27=Datos!$D$63,Datos!$D$73,IF(AY27=Datos!$D$64,Datos!$D$74,"Revisar"))+IF(AZ27=Datos!$E$63,Datos!$E$73,IF(AZ27=Datos!$E$64,Datos!$E$74,"Revisar"))+IF(BB27=Datos!$G$63,Datos!$G$73,IF(BB27=Datos!$G$64,Datos!$G$74,IF(BB27=Datos!$G$65,Datos!$G$75,"Revisar")))</f>
        <v>0.65</v>
      </c>
      <c r="BD27" s="184">
        <f>IF(AX27=Datos!$C$65,BC27,0)</f>
        <v>0</v>
      </c>
      <c r="BE27" s="184">
        <f>IF(OR(AX27=Datos!$C$63,AX27=Datos!$C$64),BC27,0)</f>
        <v>0.65</v>
      </c>
      <c r="BF27" s="305">
        <f>IF(ROUND(AO27-SUM(BE27:BE30),0)&lt;=0,1,ROUND(AO27-SUM(BE27:BE30),0))</f>
        <v>1</v>
      </c>
      <c r="BG27" s="302" t="str">
        <f>IF(E27="Corrupción",(IF(BF27=1,"Rara Vez",IF(BF27=2,"Improbable",IF(BF27=3,"Posible",IF(BF27=4,"Probable","Seguro"))))),IF(BF27=1,"Muy Baja",IF(BF27=2,"Baja",IF(BF27=3,"Media",IF(BF27=4,"Alta","Muy Alta")))))</f>
        <v>Rara Vez</v>
      </c>
      <c r="BH27" s="305">
        <f>ROUND(AQ27-SUM(BD27:BD30),0)</f>
        <v>3</v>
      </c>
      <c r="BI27" s="305" t="str">
        <f>IF(BH27=1,"Insignificante",IF(BH27=2,"Menor",IF(BH27=3,"Moderado",IF(BH27=4,"Mayor","Catastrófico"))))</f>
        <v>Moderado</v>
      </c>
      <c r="BJ27" s="306">
        <f>_xlfn.NUMBERVALUE(CONCATENATE(BF27,BH27),"##")</f>
        <v>13</v>
      </c>
      <c r="BK27" s="309" t="str">
        <f>+VLOOKUP(BJ27,Datos!$I$37:$J$65,2,FALSE)</f>
        <v>MODERADO</v>
      </c>
      <c r="BL27" s="312" t="s">
        <v>85</v>
      </c>
      <c r="BM27" s="185" t="s">
        <v>172</v>
      </c>
      <c r="BN27" s="180" t="s">
        <v>173</v>
      </c>
      <c r="BO27" s="186">
        <v>45762</v>
      </c>
      <c r="BP27" s="186">
        <v>45989</v>
      </c>
      <c r="BQ27" s="187" t="s">
        <v>174</v>
      </c>
    </row>
    <row r="28" spans="1:70" ht="150" customHeight="1" x14ac:dyDescent="0.25">
      <c r="A28" s="245"/>
      <c r="B28" s="248"/>
      <c r="C28" s="251"/>
      <c r="D28" s="254"/>
      <c r="E28" s="251"/>
      <c r="F28" s="257"/>
      <c r="G28" s="257"/>
      <c r="H28" s="291"/>
      <c r="I28" s="291"/>
      <c r="J28" s="291"/>
      <c r="K28" s="294"/>
      <c r="L28" s="257"/>
      <c r="M28" s="291"/>
      <c r="N28" s="291"/>
      <c r="O28" s="291"/>
      <c r="P28" s="257"/>
      <c r="Q28" s="257"/>
      <c r="R28" s="257"/>
      <c r="S28" s="257"/>
      <c r="T28" s="257"/>
      <c r="U28" s="257"/>
      <c r="V28" s="257"/>
      <c r="W28" s="257"/>
      <c r="X28" s="257"/>
      <c r="Y28" s="257"/>
      <c r="Z28" s="257"/>
      <c r="AA28" s="257"/>
      <c r="AB28" s="257"/>
      <c r="AC28" s="257"/>
      <c r="AD28" s="257"/>
      <c r="AE28" s="257"/>
      <c r="AF28" s="257"/>
      <c r="AG28" s="257"/>
      <c r="AH28" s="257"/>
      <c r="AI28" s="300"/>
      <c r="AJ28" s="297"/>
      <c r="AK28" s="297"/>
      <c r="AL28" s="300"/>
      <c r="AM28" s="300"/>
      <c r="AN28" s="300"/>
      <c r="AO28" s="303"/>
      <c r="AP28" s="303"/>
      <c r="AQ28" s="303"/>
      <c r="AR28" s="314"/>
      <c r="AS28" s="317"/>
      <c r="AT28" s="320"/>
      <c r="AU28" s="213" t="s">
        <v>175</v>
      </c>
      <c r="AV28" s="191" t="s">
        <v>166</v>
      </c>
      <c r="AW28" s="191" t="s">
        <v>176</v>
      </c>
      <c r="AX28" s="192" t="s">
        <v>80</v>
      </c>
      <c r="AY28" s="192" t="s">
        <v>81</v>
      </c>
      <c r="AZ28" s="192" t="s">
        <v>82</v>
      </c>
      <c r="BA28" s="192" t="s">
        <v>94</v>
      </c>
      <c r="BB28" s="189" t="s">
        <v>84</v>
      </c>
      <c r="BC28" s="193">
        <f>IF(AX28=Datos!$C$63,Datos!$C$73,IF(AX28=Datos!$C$64,Datos!$C$74,IF(AX28=Datos!$C$65,Datos!$C$75,"Revisar")))+IF(AY28=Datos!$D$63,Datos!$D$73,IF(AY28=Datos!$D$64,Datos!$D$74,"Revisar"))+IF(AZ28=Datos!$E$63,Datos!$E$73,IF(AZ28=Datos!$E$64,Datos!$E$74,"Revisar"))+IF(BB28=Datos!$G$63,Datos!$G$73,IF(BB28=Datos!$G$64,Datos!$G$74,IF(BB28=Datos!$G$65,Datos!$G$75,"Revisar")))</f>
        <v>0.65</v>
      </c>
      <c r="BD28" s="193">
        <f>IF(AX28=Datos!$C$65,BC28,0)</f>
        <v>0</v>
      </c>
      <c r="BE28" s="193">
        <f>IF(OR(AX28=Datos!$C$63,AX28=Datos!$C$64),BC28,0)</f>
        <v>0.65</v>
      </c>
      <c r="BF28" s="303"/>
      <c r="BG28" s="303"/>
      <c r="BH28" s="303"/>
      <c r="BI28" s="303"/>
      <c r="BJ28" s="307"/>
      <c r="BK28" s="310"/>
      <c r="BL28" s="251"/>
      <c r="BM28" s="239" t="s">
        <v>347</v>
      </c>
      <c r="BN28" s="239" t="s">
        <v>347</v>
      </c>
      <c r="BO28" s="239" t="s">
        <v>347</v>
      </c>
      <c r="BP28" s="239" t="s">
        <v>347</v>
      </c>
      <c r="BQ28" s="240" t="s">
        <v>347</v>
      </c>
    </row>
    <row r="29" spans="1:70" ht="156.94999999999999" customHeight="1" x14ac:dyDescent="0.25">
      <c r="A29" s="245"/>
      <c r="B29" s="248"/>
      <c r="C29" s="251"/>
      <c r="D29" s="254"/>
      <c r="E29" s="251"/>
      <c r="F29" s="257"/>
      <c r="G29" s="257"/>
      <c r="H29" s="291"/>
      <c r="I29" s="291"/>
      <c r="J29" s="291"/>
      <c r="K29" s="294"/>
      <c r="L29" s="257"/>
      <c r="M29" s="291"/>
      <c r="N29" s="291"/>
      <c r="O29" s="291"/>
      <c r="P29" s="257"/>
      <c r="Q29" s="257"/>
      <c r="R29" s="257"/>
      <c r="S29" s="257"/>
      <c r="T29" s="257"/>
      <c r="U29" s="257"/>
      <c r="V29" s="257"/>
      <c r="W29" s="257"/>
      <c r="X29" s="257"/>
      <c r="Y29" s="257"/>
      <c r="Z29" s="257"/>
      <c r="AA29" s="257"/>
      <c r="AB29" s="257"/>
      <c r="AC29" s="257"/>
      <c r="AD29" s="257"/>
      <c r="AE29" s="257"/>
      <c r="AF29" s="257"/>
      <c r="AG29" s="257"/>
      <c r="AH29" s="257"/>
      <c r="AI29" s="300"/>
      <c r="AJ29" s="297"/>
      <c r="AK29" s="297"/>
      <c r="AL29" s="300"/>
      <c r="AM29" s="300"/>
      <c r="AN29" s="300"/>
      <c r="AO29" s="303"/>
      <c r="AP29" s="303"/>
      <c r="AQ29" s="303"/>
      <c r="AR29" s="314"/>
      <c r="AS29" s="317"/>
      <c r="AT29" s="320"/>
      <c r="AU29" s="190" t="s">
        <v>177</v>
      </c>
      <c r="AV29" s="191" t="s">
        <v>178</v>
      </c>
      <c r="AW29" s="191" t="s">
        <v>179</v>
      </c>
      <c r="AX29" s="192" t="s">
        <v>80</v>
      </c>
      <c r="AY29" s="192" t="s">
        <v>81</v>
      </c>
      <c r="AZ29" s="192" t="s">
        <v>82</v>
      </c>
      <c r="BA29" s="192" t="s">
        <v>90</v>
      </c>
      <c r="BB29" s="189" t="s">
        <v>84</v>
      </c>
      <c r="BC29" s="193">
        <f>IF(AX29=Datos!$C$63,Datos!$C$73,IF(AX29=Datos!$C$64,Datos!$C$74,IF(AX29=Datos!$C$65,Datos!$C$75,"Revisar")))+IF(AY29=Datos!$D$63,Datos!$D$73,IF(AY29=Datos!$D$64,Datos!$D$74,"Revisar"))+IF(AZ29=Datos!$E$63,Datos!$E$73,IF(AZ29=Datos!$E$64,Datos!$E$74,"Revisar"))+IF(BB29=Datos!$G$63,Datos!$G$73,IF(BB29=Datos!$G$64,Datos!$G$74,IF(BB29=Datos!$G$65,Datos!$G$75,"Revisar")))</f>
        <v>0.65</v>
      </c>
      <c r="BD29" s="193">
        <f>IF(AX29=Datos!$C$65,BC29,0)</f>
        <v>0</v>
      </c>
      <c r="BE29" s="193">
        <f>IF(OR(AX29=Datos!$C$63,AX29=Datos!$C$64),BC29,0)</f>
        <v>0.65</v>
      </c>
      <c r="BF29" s="303"/>
      <c r="BG29" s="303"/>
      <c r="BH29" s="303"/>
      <c r="BI29" s="303"/>
      <c r="BJ29" s="307"/>
      <c r="BK29" s="310"/>
      <c r="BL29" s="251"/>
      <c r="BM29" s="241" t="s">
        <v>347</v>
      </c>
      <c r="BN29" s="241" t="s">
        <v>347</v>
      </c>
      <c r="BO29" s="241" t="s">
        <v>347</v>
      </c>
      <c r="BP29" s="241" t="s">
        <v>347</v>
      </c>
      <c r="BQ29" s="242" t="s">
        <v>347</v>
      </c>
    </row>
    <row r="30" spans="1:70" ht="0.95" customHeight="1" thickBot="1" x14ac:dyDescent="0.3">
      <c r="A30" s="246"/>
      <c r="B30" s="249"/>
      <c r="C30" s="252"/>
      <c r="D30" s="255"/>
      <c r="E30" s="252"/>
      <c r="F30" s="258"/>
      <c r="G30" s="258"/>
      <c r="H30" s="292"/>
      <c r="I30" s="292"/>
      <c r="J30" s="292"/>
      <c r="K30" s="295"/>
      <c r="L30" s="258"/>
      <c r="M30" s="292"/>
      <c r="N30" s="292"/>
      <c r="O30" s="292"/>
      <c r="P30" s="258"/>
      <c r="Q30" s="258"/>
      <c r="R30" s="258"/>
      <c r="S30" s="258"/>
      <c r="T30" s="258"/>
      <c r="U30" s="258"/>
      <c r="V30" s="258"/>
      <c r="W30" s="258"/>
      <c r="X30" s="258"/>
      <c r="Y30" s="258"/>
      <c r="Z30" s="258"/>
      <c r="AA30" s="258"/>
      <c r="AB30" s="258"/>
      <c r="AC30" s="258"/>
      <c r="AD30" s="258"/>
      <c r="AE30" s="258"/>
      <c r="AF30" s="258"/>
      <c r="AG30" s="258"/>
      <c r="AH30" s="258"/>
      <c r="AI30" s="301"/>
      <c r="AJ30" s="298"/>
      <c r="AK30" s="298"/>
      <c r="AL30" s="301"/>
      <c r="AM30" s="301"/>
      <c r="AN30" s="301"/>
      <c r="AO30" s="304"/>
      <c r="AP30" s="304"/>
      <c r="AQ30" s="304"/>
      <c r="AR30" s="315"/>
      <c r="AS30" s="318"/>
      <c r="AT30" s="321"/>
      <c r="AU30" s="200"/>
      <c r="AV30" s="201"/>
      <c r="AW30" s="201"/>
      <c r="AX30" s="202"/>
      <c r="AY30" s="202"/>
      <c r="AZ30" s="202"/>
      <c r="BA30" s="202"/>
      <c r="BB30" s="199"/>
      <c r="BC30" s="203" t="e">
        <f>IF(AX30=Datos!$C$63,Datos!$C$73,IF(AX30=Datos!$C$64,Datos!$C$74,IF(AX30=Datos!$C$65,Datos!$C$75,"Revisar")))+IF(AY30=Datos!$D$63,Datos!$D$73,IF(AY30=Datos!$D$64,Datos!$D$74,"Revisar"))+IF(AZ30=Datos!$E$63,Datos!$E$73,IF(AZ30=Datos!$E$64,Datos!$E$74,"Revisar"))+IF(BB30=Datos!$G$63,Datos!$G$73,IF(BB30=Datos!$G$64,Datos!$G$74,IF(BB30=Datos!$G$65,Datos!$G$75,"Revisar")))</f>
        <v>#VALUE!</v>
      </c>
      <c r="BD30" s="203">
        <f>IF(AX30=Datos!$C$65,BC30,0)</f>
        <v>0</v>
      </c>
      <c r="BE30" s="203">
        <f>IF(OR(AX30=Datos!$C$63,AX30=Datos!$C$64),BC30,0)</f>
        <v>0</v>
      </c>
      <c r="BF30" s="304"/>
      <c r="BG30" s="304"/>
      <c r="BH30" s="304"/>
      <c r="BI30" s="304"/>
      <c r="BJ30" s="308"/>
      <c r="BK30" s="311"/>
      <c r="BL30" s="252"/>
      <c r="BM30" s="204"/>
      <c r="BN30" s="204"/>
      <c r="BO30" s="204"/>
      <c r="BP30" s="204"/>
      <c r="BQ30" s="205"/>
    </row>
    <row r="31" spans="1:70" s="188" customFormat="1" ht="162" customHeight="1" thickBot="1" x14ac:dyDescent="0.25">
      <c r="A31" s="244">
        <v>6</v>
      </c>
      <c r="B31" s="247" t="s">
        <v>163</v>
      </c>
      <c r="C31" s="250" t="s">
        <v>164</v>
      </c>
      <c r="D31" s="253" t="s">
        <v>165</v>
      </c>
      <c r="E31" s="250" t="s">
        <v>2</v>
      </c>
      <c r="F31" s="256" t="s">
        <v>100</v>
      </c>
      <c r="G31" s="256" t="s">
        <v>101</v>
      </c>
      <c r="H31" s="290" t="s">
        <v>180</v>
      </c>
      <c r="I31" s="290" t="s">
        <v>181</v>
      </c>
      <c r="J31" s="290" t="s">
        <v>182</v>
      </c>
      <c r="K31" s="293" t="str">
        <f>CONCATENATE(H31," ",I31," ",J31)</f>
        <v>Posibilidad de incurrir en gastos de bienes y servicios tecnológicos que no se necesiten en la entidad para beneficio propio o de terceros por presiones indebidas o conflictos de interés debido a falta de ética por parte del servidor público o contratista responsable de gestionar el proceso de adquisición tecnológica</v>
      </c>
      <c r="L31" s="256" t="s">
        <v>105</v>
      </c>
      <c r="M31" s="290"/>
      <c r="N31" s="290"/>
      <c r="O31" s="290"/>
      <c r="P31" s="256" t="s">
        <v>107</v>
      </c>
      <c r="Q31" s="256" t="s">
        <v>107</v>
      </c>
      <c r="R31" s="256" t="s">
        <v>107</v>
      </c>
      <c r="S31" s="256" t="s">
        <v>107</v>
      </c>
      <c r="T31" s="256" t="s">
        <v>106</v>
      </c>
      <c r="U31" s="256" t="s">
        <v>106</v>
      </c>
      <c r="V31" s="256" t="s">
        <v>107</v>
      </c>
      <c r="W31" s="256" t="s">
        <v>107</v>
      </c>
      <c r="X31" s="256" t="s">
        <v>107</v>
      </c>
      <c r="Y31" s="256" t="s">
        <v>107</v>
      </c>
      <c r="Z31" s="256" t="s">
        <v>106</v>
      </c>
      <c r="AA31" s="256" t="s">
        <v>106</v>
      </c>
      <c r="AB31" s="256" t="s">
        <v>107</v>
      </c>
      <c r="AC31" s="256" t="s">
        <v>107</v>
      </c>
      <c r="AD31" s="256" t="s">
        <v>107</v>
      </c>
      <c r="AE31" s="256" t="s">
        <v>107</v>
      </c>
      <c r="AF31" s="256" t="s">
        <v>107</v>
      </c>
      <c r="AG31" s="256" t="s">
        <v>107</v>
      </c>
      <c r="AH31" s="256" t="s">
        <v>107</v>
      </c>
      <c r="AI31" s="299">
        <f>COUNTIF(P31:AH34,"Si")</f>
        <v>4</v>
      </c>
      <c r="AJ31" s="296">
        <f>IF((COUNTIF(O31:AH34,"Si"))&lt;=0,0,(IF((COUNTIF(O31:AH34,"Si"))&lt;=5,3,(IF(COUNTIF(O31:AH34,"Si")&lt;=11,4,5)))))</f>
        <v>3</v>
      </c>
      <c r="AK31" s="296" t="str">
        <f>IF((COUNTIF(O31:AH34,"Si"))&lt;=0,0,(IF((COUNTIF(O31:AH34,"Si"))&lt;=5,"MODERADO",(IF(COUNTIF(O31:AH34,"Si")&lt;=11,"ALTO","EXTREMO")))))</f>
        <v>MODERADO</v>
      </c>
      <c r="AL31" s="299"/>
      <c r="AM31" s="299" t="s">
        <v>128</v>
      </c>
      <c r="AN31" s="299">
        <f>IF(AM31="Rara vez",1,(IF(AM31="Improbable",2,(IF(AM31="Posible",3,IF(AM31="Probable",4,IF(AM31="Seguro",5,"Revisar")))))))</f>
        <v>2</v>
      </c>
      <c r="AO31" s="302">
        <f>IF(E31="Corrupción",AN31,IF(AL31&lt;=2,1,IF(AL31&lt;=24,2,IF(AL31&lt;=500,3,IF(AL31&lt;=5000,4,IF(AL31&gt;5000,5,"Revisar"))))))</f>
        <v>2</v>
      </c>
      <c r="AP31" s="302" t="str">
        <f>IF(E31="Corrupción",(IF(AO31=1,"Rara Vez",IF(AO31=2,"Improbable",IF(AO31=3,"Posible",IF(AO31=4,"Probable",IF(AO31=5,"Seguro","Revisar")))))),IF(AO31=1,"Muy Baja",IF(AO31=2,"Baja",IF(AO31=3,"Media",IF(AO31=4,"Alta","Muy Alta")))))</f>
        <v>Improbable</v>
      </c>
      <c r="AQ31" s="302">
        <f>IF(E31="Corrupción",AJ31,(ROUND(((VLOOKUP(M31,Datos!$B$25:$C$29,2,FALSE)*Datos!$B$32)+(VLOOKUP(N31,Datos!$B$25:$C$29,2,FALSE)*Datos!$C$32)+(VLOOKUP(O31,Datos!$B$25:$C$29,2,FALSE)*Datos!$D$32))*5,0)))</f>
        <v>3</v>
      </c>
      <c r="AR31" s="313" t="str">
        <f>IF(AQ31=1,"Insignificante",IF(AQ31=2,"Menor",IF(AQ31=3,"Moderado",IF(AQ31=4,"Mayor","Catastrófico"))))</f>
        <v>Moderado</v>
      </c>
      <c r="AS31" s="316">
        <f>_xlfn.NUMBERVALUE(CONCATENATE(AO31,AQ31),"##")</f>
        <v>23</v>
      </c>
      <c r="AT31" s="319" t="str">
        <f>VLOOKUP(AS31,Datos!$I$37:$J$61,2,FALSE)</f>
        <v>MODERADO</v>
      </c>
      <c r="AU31" s="181" t="s">
        <v>183</v>
      </c>
      <c r="AV31" s="182" t="s">
        <v>166</v>
      </c>
      <c r="AW31" s="182" t="s">
        <v>184</v>
      </c>
      <c r="AX31" s="183" t="s">
        <v>80</v>
      </c>
      <c r="AY31" s="183" t="s">
        <v>81</v>
      </c>
      <c r="AZ31" s="183" t="s">
        <v>82</v>
      </c>
      <c r="BA31" s="183" t="s">
        <v>83</v>
      </c>
      <c r="BB31" s="180" t="s">
        <v>84</v>
      </c>
      <c r="BC31" s="184">
        <f>IF(AX31=Datos!$C$63,Datos!$C$73,IF(AX31=Datos!$C$64,Datos!$C$74,IF(AX31=Datos!$C$65,Datos!$C$75,"Revisar")))+IF(AY31=Datos!$D$63,Datos!$D$73,IF(AY31=Datos!$D$64,Datos!$D$74,"Revisar"))+IF(AZ31=Datos!$E$63,Datos!$E$73,IF(AZ31=Datos!$E$64,Datos!$E$74,"Revisar"))+IF(BB31=Datos!$G$63,Datos!$G$73,IF(BB31=Datos!$G$64,Datos!$G$74,IF(BB31=Datos!$G$65,Datos!$G$75,"Revisar")))</f>
        <v>0.65</v>
      </c>
      <c r="BD31" s="184">
        <f>IF(AX31=Datos!$C$65,BC31,0)</f>
        <v>0</v>
      </c>
      <c r="BE31" s="184">
        <f>IF(OR(AX31=Datos!$C$63,AX31=Datos!$C$64),BC31,0)</f>
        <v>0.65</v>
      </c>
      <c r="BF31" s="305">
        <f>IF(ROUND(AO31-SUM(BE31:BE34),0)&lt;=0,1,ROUND(AO31-SUM(BE31:BE34),0))</f>
        <v>1</v>
      </c>
      <c r="BG31" s="302" t="str">
        <f>IF(E31="Corrupción",(IF(BF31=1,"Rara Vez",IF(BF31=2,"Improbable",IF(BF31=3,"Posible",IF(BF31=4,"Probable","Seguro"))))),IF(BF31=1,"Muy Baja",IF(BF31=2,"Baja",IF(BF31=3,"Media",IF(BF31=4,"Alta","Muy Alta")))))</f>
        <v>Rara Vez</v>
      </c>
      <c r="BH31" s="305">
        <f>ROUND(AQ31-SUM(BD31:BD34),0)</f>
        <v>3</v>
      </c>
      <c r="BI31" s="305" t="str">
        <f>IF(BH31=1,"Insignificante",IF(BH31=2,"Menor",IF(BH31=3,"Moderado",IF(BH31=4,"Mayor","Catastrófico"))))</f>
        <v>Moderado</v>
      </c>
      <c r="BJ31" s="306">
        <f>_xlfn.NUMBERVALUE(CONCATENATE(BF31,BH31),"##")</f>
        <v>13</v>
      </c>
      <c r="BK31" s="309" t="str">
        <f>+VLOOKUP(BJ31,Datos!$I$37:$J$65,2,FALSE)</f>
        <v>MODERADO</v>
      </c>
      <c r="BL31" s="312" t="s">
        <v>85</v>
      </c>
      <c r="BM31" s="185" t="s">
        <v>215</v>
      </c>
      <c r="BN31" s="180" t="s">
        <v>173</v>
      </c>
      <c r="BO31" s="186">
        <v>45888</v>
      </c>
      <c r="BP31" s="186">
        <v>45989</v>
      </c>
      <c r="BQ31" s="187" t="s">
        <v>185</v>
      </c>
    </row>
    <row r="32" spans="1:70" ht="0.6" hidden="1" customHeight="1" thickBot="1" x14ac:dyDescent="0.3">
      <c r="A32" s="245"/>
      <c r="B32" s="248"/>
      <c r="C32" s="251"/>
      <c r="D32" s="254"/>
      <c r="E32" s="251"/>
      <c r="F32" s="257"/>
      <c r="G32" s="257"/>
      <c r="H32" s="291"/>
      <c r="I32" s="291"/>
      <c r="J32" s="291"/>
      <c r="K32" s="294"/>
      <c r="L32" s="257"/>
      <c r="M32" s="291"/>
      <c r="N32" s="291"/>
      <c r="O32" s="291"/>
      <c r="P32" s="257"/>
      <c r="Q32" s="257"/>
      <c r="R32" s="257"/>
      <c r="S32" s="257"/>
      <c r="T32" s="257"/>
      <c r="U32" s="257"/>
      <c r="V32" s="257"/>
      <c r="W32" s="257"/>
      <c r="X32" s="257"/>
      <c r="Y32" s="257"/>
      <c r="Z32" s="257"/>
      <c r="AA32" s="257"/>
      <c r="AB32" s="257"/>
      <c r="AC32" s="257"/>
      <c r="AD32" s="257"/>
      <c r="AE32" s="257"/>
      <c r="AF32" s="257"/>
      <c r="AG32" s="257"/>
      <c r="AH32" s="257"/>
      <c r="AI32" s="300"/>
      <c r="AJ32" s="297"/>
      <c r="AK32" s="297"/>
      <c r="AL32" s="300"/>
      <c r="AM32" s="300"/>
      <c r="AN32" s="300"/>
      <c r="AO32" s="303"/>
      <c r="AP32" s="303"/>
      <c r="AQ32" s="303"/>
      <c r="AR32" s="314"/>
      <c r="AS32" s="317"/>
      <c r="AT32" s="320"/>
      <c r="AU32" s="213"/>
      <c r="AV32" s="191"/>
      <c r="AW32" s="191"/>
      <c r="AX32" s="192"/>
      <c r="AY32" s="192"/>
      <c r="AZ32" s="192"/>
      <c r="BA32" s="192"/>
      <c r="BB32" s="189"/>
      <c r="BC32" s="193" t="e">
        <f>IF(AX32=Datos!$C$63,Datos!$C$73,IF(AX32=Datos!$C$64,Datos!$C$74,IF(AX32=Datos!$C$65,Datos!$C$75,"Revisar")))+IF(AY32=Datos!$D$63,Datos!$D$73,IF(AY32=Datos!$D$64,Datos!$D$74,"Revisar"))+IF(AZ32=Datos!$E$63,Datos!$E$73,IF(AZ32=Datos!$E$64,Datos!$E$74,"Revisar"))+IF(BB32=Datos!$G$63,Datos!$G$73,IF(BB32=Datos!$G$64,Datos!$G$74,IF(BB32=Datos!$G$65,Datos!$G$75,"Revisar")))</f>
        <v>#VALUE!</v>
      </c>
      <c r="BD32" s="193">
        <f>IF(AX32=Datos!$C$65,BC32,0)</f>
        <v>0</v>
      </c>
      <c r="BE32" s="193">
        <f>IF(OR(AX32=Datos!$C$63,AX32=Datos!$C$64),BC32,0)</f>
        <v>0</v>
      </c>
      <c r="BF32" s="303"/>
      <c r="BG32" s="303"/>
      <c r="BH32" s="303"/>
      <c r="BI32" s="303"/>
      <c r="BJ32" s="307"/>
      <c r="BK32" s="310"/>
      <c r="BL32" s="251"/>
      <c r="BM32" s="194"/>
      <c r="BN32" s="189"/>
      <c r="BO32" s="189"/>
      <c r="BP32" s="189"/>
      <c r="BQ32" s="195"/>
    </row>
    <row r="33" spans="1:69" ht="0.6" hidden="1" customHeight="1" thickBot="1" x14ac:dyDescent="0.3">
      <c r="A33" s="245"/>
      <c r="B33" s="248"/>
      <c r="C33" s="251"/>
      <c r="D33" s="254"/>
      <c r="E33" s="251"/>
      <c r="F33" s="257"/>
      <c r="G33" s="257"/>
      <c r="H33" s="291"/>
      <c r="I33" s="291"/>
      <c r="J33" s="291"/>
      <c r="K33" s="294"/>
      <c r="L33" s="257"/>
      <c r="M33" s="291"/>
      <c r="N33" s="291"/>
      <c r="O33" s="291"/>
      <c r="P33" s="257"/>
      <c r="Q33" s="257"/>
      <c r="R33" s="257"/>
      <c r="S33" s="257"/>
      <c r="T33" s="257"/>
      <c r="U33" s="257"/>
      <c r="V33" s="257"/>
      <c r="W33" s="257"/>
      <c r="X33" s="257"/>
      <c r="Y33" s="257"/>
      <c r="Z33" s="257"/>
      <c r="AA33" s="257"/>
      <c r="AB33" s="257"/>
      <c r="AC33" s="257"/>
      <c r="AD33" s="257"/>
      <c r="AE33" s="257"/>
      <c r="AF33" s="257"/>
      <c r="AG33" s="257"/>
      <c r="AH33" s="257"/>
      <c r="AI33" s="300"/>
      <c r="AJ33" s="297"/>
      <c r="AK33" s="297"/>
      <c r="AL33" s="300"/>
      <c r="AM33" s="300"/>
      <c r="AN33" s="300"/>
      <c r="AO33" s="303"/>
      <c r="AP33" s="303"/>
      <c r="AQ33" s="303"/>
      <c r="AR33" s="314"/>
      <c r="AS33" s="317"/>
      <c r="AT33" s="320"/>
      <c r="AU33" s="190"/>
      <c r="AV33" s="191"/>
      <c r="AW33" s="191"/>
      <c r="AX33" s="192"/>
      <c r="AY33" s="192"/>
      <c r="AZ33" s="192"/>
      <c r="BA33" s="192"/>
      <c r="BB33" s="189"/>
      <c r="BC33" s="193" t="e">
        <f>IF(AX33=Datos!$C$63,Datos!$C$73,IF(AX33=Datos!$C$64,Datos!$C$74,IF(AX33=Datos!$C$65,Datos!$C$75,"Revisar")))+IF(AY33=Datos!$D$63,Datos!$D$73,IF(AY33=Datos!$D$64,Datos!$D$74,"Revisar"))+IF(AZ33=Datos!$E$63,Datos!$E$73,IF(AZ33=Datos!$E$64,Datos!$E$74,"Revisar"))+IF(BB33=Datos!$G$63,Datos!$G$73,IF(BB33=Datos!$G$64,Datos!$G$74,IF(BB33=Datos!$G$65,Datos!$G$75,"Revisar")))</f>
        <v>#VALUE!</v>
      </c>
      <c r="BD33" s="193">
        <f>IF(AX33=Datos!$C$65,BC33,0)</f>
        <v>0</v>
      </c>
      <c r="BE33" s="193">
        <f>IF(OR(AX33=Datos!$C$63,AX33=Datos!$C$64),BC33,0)</f>
        <v>0</v>
      </c>
      <c r="BF33" s="303"/>
      <c r="BG33" s="303"/>
      <c r="BH33" s="303"/>
      <c r="BI33" s="303"/>
      <c r="BJ33" s="307"/>
      <c r="BK33" s="310"/>
      <c r="BL33" s="251"/>
      <c r="BM33" s="197"/>
      <c r="BN33" s="197"/>
      <c r="BO33" s="197"/>
      <c r="BP33" s="197"/>
      <c r="BQ33" s="198"/>
    </row>
    <row r="34" spans="1:69" ht="0.6" hidden="1" customHeight="1" thickBot="1" x14ac:dyDescent="0.3">
      <c r="A34" s="246"/>
      <c r="B34" s="249"/>
      <c r="C34" s="252"/>
      <c r="D34" s="255"/>
      <c r="E34" s="252"/>
      <c r="F34" s="258"/>
      <c r="G34" s="258"/>
      <c r="H34" s="292"/>
      <c r="I34" s="292"/>
      <c r="J34" s="292"/>
      <c r="K34" s="295"/>
      <c r="L34" s="258"/>
      <c r="M34" s="292"/>
      <c r="N34" s="292"/>
      <c r="O34" s="292"/>
      <c r="P34" s="258"/>
      <c r="Q34" s="258"/>
      <c r="R34" s="258"/>
      <c r="S34" s="258"/>
      <c r="T34" s="258"/>
      <c r="U34" s="258"/>
      <c r="V34" s="258"/>
      <c r="W34" s="258"/>
      <c r="X34" s="258"/>
      <c r="Y34" s="258"/>
      <c r="Z34" s="258"/>
      <c r="AA34" s="258"/>
      <c r="AB34" s="258"/>
      <c r="AC34" s="258"/>
      <c r="AD34" s="258"/>
      <c r="AE34" s="258"/>
      <c r="AF34" s="258"/>
      <c r="AG34" s="258"/>
      <c r="AH34" s="258"/>
      <c r="AI34" s="301"/>
      <c r="AJ34" s="298"/>
      <c r="AK34" s="298"/>
      <c r="AL34" s="301"/>
      <c r="AM34" s="301"/>
      <c r="AN34" s="301"/>
      <c r="AO34" s="304"/>
      <c r="AP34" s="304"/>
      <c r="AQ34" s="304"/>
      <c r="AR34" s="315"/>
      <c r="AS34" s="318"/>
      <c r="AT34" s="321"/>
      <c r="AU34" s="200"/>
      <c r="AV34" s="201"/>
      <c r="AW34" s="201"/>
      <c r="AX34" s="202"/>
      <c r="AY34" s="202"/>
      <c r="AZ34" s="202"/>
      <c r="BA34" s="202"/>
      <c r="BB34" s="199"/>
      <c r="BC34" s="203" t="e">
        <f>IF(AX34=Datos!$C$63,Datos!$C$73,IF(AX34=Datos!$C$64,Datos!$C$74,IF(AX34=Datos!$C$65,Datos!$C$75,"Revisar")))+IF(AY34=Datos!$D$63,Datos!$D$73,IF(AY34=Datos!$D$64,Datos!$D$74,"Revisar"))+IF(AZ34=Datos!$E$63,Datos!$E$73,IF(AZ34=Datos!$E$64,Datos!$E$74,"Revisar"))+IF(BB34=Datos!$G$63,Datos!$G$73,IF(BB34=Datos!$G$64,Datos!$G$74,IF(BB34=Datos!$G$65,Datos!$G$75,"Revisar")))</f>
        <v>#VALUE!</v>
      </c>
      <c r="BD34" s="203">
        <f>IF(AX34=Datos!$C$65,BC34,0)</f>
        <v>0</v>
      </c>
      <c r="BE34" s="203">
        <f>IF(OR(AX34=Datos!$C$63,AX34=Datos!$C$64),BC34,0)</f>
        <v>0</v>
      </c>
      <c r="BF34" s="304"/>
      <c r="BG34" s="304"/>
      <c r="BH34" s="304"/>
      <c r="BI34" s="304"/>
      <c r="BJ34" s="308"/>
      <c r="BK34" s="311"/>
      <c r="BL34" s="252"/>
      <c r="BM34" s="204"/>
      <c r="BN34" s="204"/>
      <c r="BO34" s="204"/>
      <c r="BP34" s="204"/>
      <c r="BQ34" s="205"/>
    </row>
    <row r="35" spans="1:69" s="188" customFormat="1" ht="215.45" customHeight="1" x14ac:dyDescent="0.2">
      <c r="A35" s="244">
        <v>7</v>
      </c>
      <c r="B35" s="247" t="s">
        <v>95</v>
      </c>
      <c r="C35" s="250" t="s">
        <v>96</v>
      </c>
      <c r="D35" s="253" t="s">
        <v>97</v>
      </c>
      <c r="E35" s="250" t="s">
        <v>2</v>
      </c>
      <c r="F35" s="256" t="s">
        <v>100</v>
      </c>
      <c r="G35" s="256" t="s">
        <v>101</v>
      </c>
      <c r="H35" s="256" t="s">
        <v>102</v>
      </c>
      <c r="I35" s="256" t="s">
        <v>103</v>
      </c>
      <c r="J35" s="256" t="s">
        <v>104</v>
      </c>
      <c r="K35" s="293" t="str">
        <f>CONCATENATE(H35," ",I35," ",J35)</f>
        <v>Posibilidad de recibir o solicitar dádiva o cualquier beneficio propio o de terceros en la elaboración de informes por omitir o adulterar información relevante frente a situaciones observadas en el desarrollo de las diferentes evaluaciones, auditorías y/o seguimientos establecidos en el Plan Anual de Auditorías y Seguimientos debido a la falta de ética profesional de los funcionarios y/o contratistas del GIT de Control Interno</v>
      </c>
      <c r="L35" s="256" t="s">
        <v>105</v>
      </c>
      <c r="M35" s="290"/>
      <c r="N35" s="290"/>
      <c r="O35" s="290"/>
      <c r="P35" s="256" t="s">
        <v>106</v>
      </c>
      <c r="Q35" s="256" t="s">
        <v>106</v>
      </c>
      <c r="R35" s="256" t="s">
        <v>107</v>
      </c>
      <c r="S35" s="256" t="s">
        <v>107</v>
      </c>
      <c r="T35" s="256" t="s">
        <v>106</v>
      </c>
      <c r="U35" s="256" t="s">
        <v>107</v>
      </c>
      <c r="V35" s="256" t="s">
        <v>107</v>
      </c>
      <c r="W35" s="256" t="s">
        <v>107</v>
      </c>
      <c r="X35" s="256" t="s">
        <v>107</v>
      </c>
      <c r="Y35" s="256" t="s">
        <v>106</v>
      </c>
      <c r="Z35" s="256" t="s">
        <v>106</v>
      </c>
      <c r="AA35" s="256" t="s">
        <v>106</v>
      </c>
      <c r="AB35" s="256" t="s">
        <v>107</v>
      </c>
      <c r="AC35" s="256" t="s">
        <v>106</v>
      </c>
      <c r="AD35" s="256" t="s">
        <v>106</v>
      </c>
      <c r="AE35" s="256" t="s">
        <v>107</v>
      </c>
      <c r="AF35" s="256" t="s">
        <v>107</v>
      </c>
      <c r="AG35" s="256" t="s">
        <v>107</v>
      </c>
      <c r="AH35" s="256" t="s">
        <v>107</v>
      </c>
      <c r="AI35" s="299">
        <f>COUNTIF(P35:AH38,"Si")</f>
        <v>8</v>
      </c>
      <c r="AJ35" s="296">
        <f>IF((COUNTIF(O35:AH38,"Si"))&lt;=0,0,(IF((COUNTIF(O35:AH38,"Si"))&lt;=5,3,(IF(COUNTIF(O35:AH38,"Si")&lt;=11,4,5)))))</f>
        <v>4</v>
      </c>
      <c r="AK35" s="296" t="str">
        <f>IF((COUNTIF(O35:AH38,"Si"))&lt;=0,0,(IF((COUNTIF(O35:AH38,"Si"))&lt;=5,"MODERADO",(IF(COUNTIF(O35:AH38,"Si")&lt;=11,"ALTO","EXTREMO")))))</f>
        <v>ALTO</v>
      </c>
      <c r="AL35" s="299"/>
      <c r="AM35" s="299" t="s">
        <v>108</v>
      </c>
      <c r="AN35" s="299">
        <f>IF(AM35="Rara vez",1,(IF(AM35="Improbable",2,(IF(AM35="Posible",3,IF(AM35="Probable",4,IF(AM35="Seguro",5,"Revisar")))))))</f>
        <v>1</v>
      </c>
      <c r="AO35" s="302">
        <f>IF(E35="Corrupción",AN35,IF(AL35&lt;=2,1,IF(AL35&lt;=24,2,IF(AL35&lt;=500,3,IF(AL35&lt;=5000,4,IF(AL35&gt;5000,5,"Revisar"))))))</f>
        <v>1</v>
      </c>
      <c r="AP35" s="302" t="str">
        <f>IF(E35="Corrupción",(IF(AO35=1,"Rara Vez",IF(AO35=2,"Improbable",IF(AO35=3,"Posible",IF(AO35=4,"Probable",IF(AO35=5,"Seguro","Revisar")))))),IF(AO35=1,"Muy Baja",IF(AO35=2,"Baja",IF(AO35=3,"Media",IF(AO35=4,"Alta","Muy Alta")))))</f>
        <v>Rara Vez</v>
      </c>
      <c r="AQ35" s="302">
        <f>IF(E35="Corrupción",AJ35,(ROUND(((VLOOKUP(M35,Datos!$B$25:$C$29,2,FALSE)*Datos!$B$32)+(VLOOKUP(N35,Datos!$B$25:$C$29,2,FALSE)*Datos!$C$32)+(VLOOKUP(O35,Datos!$B$25:$C$29,2,FALSE)*Datos!$D$32))*5,0)))</f>
        <v>4</v>
      </c>
      <c r="AR35" s="302" t="str">
        <f>IF(AQ35=1,"Insignificante",IF(AQ35=2,"Menor",IF(AQ35=3,"Moderado",IF(AQ35=4,"Mayor","Catastrófico"))))</f>
        <v>Mayor</v>
      </c>
      <c r="AS35" s="356">
        <f>_xlfn.NUMBERVALUE(CONCATENATE(AO35,AQ35),"##")</f>
        <v>14</v>
      </c>
      <c r="AT35" s="319" t="str">
        <f>VLOOKUP(AS35,Datos!$I$37:$J$61,2,FALSE)</f>
        <v>ALTO</v>
      </c>
      <c r="AU35" s="181" t="s">
        <v>216</v>
      </c>
      <c r="AV35" s="182" t="s">
        <v>98</v>
      </c>
      <c r="AW35" s="182" t="s">
        <v>109</v>
      </c>
      <c r="AX35" s="183" t="s">
        <v>80</v>
      </c>
      <c r="AY35" s="183" t="s">
        <v>81</v>
      </c>
      <c r="AZ35" s="183" t="s">
        <v>82</v>
      </c>
      <c r="BA35" s="183" t="s">
        <v>94</v>
      </c>
      <c r="BB35" s="180" t="s">
        <v>84</v>
      </c>
      <c r="BC35" s="184">
        <f>IF(AX35=Datos!$C$63,Datos!$C$73,IF(AX35=Datos!$C$64,Datos!$C$74,IF(AX35=Datos!$C$65,Datos!$C$75,"Revisar")))+IF(AY35=Datos!$D$63,Datos!$D$73,IF(AY35=Datos!$D$64,Datos!$D$74,"Revisar"))+IF(AZ35=Datos!$E$63,Datos!$E$73,IF(AZ35=Datos!$E$64,Datos!$E$74,"Revisar"))+IF(BB35=Datos!$G$63,Datos!$G$73,IF(BB35=Datos!$G$64,Datos!$G$74,IF(BB35=Datos!$G$65,Datos!$G$75,"Revisar")))</f>
        <v>0.65</v>
      </c>
      <c r="BD35" s="184">
        <f>IF(AX35=Datos!$C$65,BC35,0)</f>
        <v>0</v>
      </c>
      <c r="BE35" s="184">
        <f>IF(OR(AX35=Datos!$C$63,AX35=Datos!$C$64),BC35,0)</f>
        <v>0.65</v>
      </c>
      <c r="BF35" s="302">
        <f>IF(ROUND(AO35-SUM(BE35:BE38),0)&lt;=0,1,ROUND(AO35-SUM(BE35:BE38),0))</f>
        <v>1</v>
      </c>
      <c r="BG35" s="302" t="str">
        <f>IF(E35="Corrupción",(IF(BF35=1,"Rara Vez",IF(BF35=2,"Improbable",IF(BF35=3,"Posible",IF(BF35=4,"Probable","Seguro"))))),IF(BF35=1,"Muy Baja",IF(BF35=2,"Baja",IF(BF35=3,"Media",IF(BF35=4,"Alta","Muy Alta")))))</f>
        <v>Rara Vez</v>
      </c>
      <c r="BH35" s="302">
        <f>ROUND(AQ35-SUM(BD35:BD38),0)</f>
        <v>4</v>
      </c>
      <c r="BI35" s="302" t="str">
        <f>IF(BH35=1,"Insignificante",IF(BH35=2,"Menor",IF(BH35=3,"Moderado",IF(BH35=4,"Mayor","Catastrófico"))))</f>
        <v>Mayor</v>
      </c>
      <c r="BJ35" s="354">
        <f>_xlfn.NUMBERVALUE(CONCATENATE(BF35,BH35),"##")</f>
        <v>14</v>
      </c>
      <c r="BK35" s="355" t="str">
        <f>+VLOOKUP(BJ35,Datos!$I$37:$J$65,2,FALSE)</f>
        <v>ALTO</v>
      </c>
      <c r="BL35" s="250" t="s">
        <v>85</v>
      </c>
      <c r="BM35" s="185" t="s">
        <v>110</v>
      </c>
      <c r="BN35" s="180" t="s">
        <v>98</v>
      </c>
      <c r="BO35" s="186">
        <v>45870</v>
      </c>
      <c r="BP35" s="186">
        <v>45931</v>
      </c>
      <c r="BQ35" s="187" t="s">
        <v>111</v>
      </c>
    </row>
    <row r="36" spans="1:69" ht="1.5" customHeight="1" x14ac:dyDescent="0.25">
      <c r="A36" s="245"/>
      <c r="B36" s="248"/>
      <c r="C36" s="251"/>
      <c r="D36" s="254"/>
      <c r="E36" s="251"/>
      <c r="F36" s="257"/>
      <c r="G36" s="257"/>
      <c r="H36" s="257"/>
      <c r="I36" s="257"/>
      <c r="J36" s="257"/>
      <c r="K36" s="294"/>
      <c r="L36" s="257"/>
      <c r="M36" s="291"/>
      <c r="N36" s="291"/>
      <c r="O36" s="291"/>
      <c r="P36" s="257"/>
      <c r="Q36" s="257"/>
      <c r="R36" s="257"/>
      <c r="S36" s="257"/>
      <c r="T36" s="257"/>
      <c r="U36" s="257"/>
      <c r="V36" s="257"/>
      <c r="W36" s="257"/>
      <c r="X36" s="257"/>
      <c r="Y36" s="257"/>
      <c r="Z36" s="257"/>
      <c r="AA36" s="257"/>
      <c r="AB36" s="257"/>
      <c r="AC36" s="257"/>
      <c r="AD36" s="257"/>
      <c r="AE36" s="257"/>
      <c r="AF36" s="257"/>
      <c r="AG36" s="257"/>
      <c r="AH36" s="257"/>
      <c r="AI36" s="300"/>
      <c r="AJ36" s="297"/>
      <c r="AK36" s="297"/>
      <c r="AL36" s="300"/>
      <c r="AM36" s="300"/>
      <c r="AN36" s="300"/>
      <c r="AO36" s="303"/>
      <c r="AP36" s="303"/>
      <c r="AQ36" s="303"/>
      <c r="AR36" s="303"/>
      <c r="AS36" s="352"/>
      <c r="AT36" s="320"/>
      <c r="AU36" s="213"/>
      <c r="AV36" s="191"/>
      <c r="AW36" s="191"/>
      <c r="AX36" s="192"/>
      <c r="AY36" s="192"/>
      <c r="AZ36" s="192"/>
      <c r="BA36" s="192"/>
      <c r="BB36" s="189"/>
      <c r="BC36" s="193" t="e">
        <f>IF(AX36=Datos!$C$63,Datos!$C$73,IF(AX36=Datos!$C$64,Datos!$C$74,IF(AX36=Datos!$C$65,Datos!$C$75,"Revisar")))+IF(AY36=Datos!$D$63,Datos!$D$73,IF(AY36=Datos!$D$64,Datos!$D$74,"Revisar"))+IF(AZ36=Datos!$E$63,Datos!$E$73,IF(AZ36=Datos!$E$64,Datos!$E$74,"Revisar"))+IF(BB36=Datos!$G$63,Datos!$G$73,IF(BB36=Datos!$G$64,Datos!$G$74,IF(BB36=Datos!$G$65,Datos!$G$75,"Revisar")))</f>
        <v>#VALUE!</v>
      </c>
      <c r="BD36" s="193">
        <f>IF(AX36=Datos!$C$65,BC36,0)</f>
        <v>0</v>
      </c>
      <c r="BE36" s="193">
        <f>IF(OR(AX36=Datos!$C$63,AX36=Datos!$C$64),BC36,0)</f>
        <v>0</v>
      </c>
      <c r="BF36" s="303"/>
      <c r="BG36" s="303"/>
      <c r="BH36" s="303"/>
      <c r="BI36" s="303"/>
      <c r="BJ36" s="307"/>
      <c r="BK36" s="310"/>
      <c r="BL36" s="251"/>
      <c r="BM36" s="194"/>
      <c r="BN36" s="189"/>
      <c r="BO36" s="189"/>
      <c r="BP36" s="189"/>
      <c r="BQ36" s="195"/>
    </row>
    <row r="37" spans="1:69" ht="1.5" customHeight="1" x14ac:dyDescent="0.25">
      <c r="A37" s="245"/>
      <c r="B37" s="248"/>
      <c r="C37" s="251"/>
      <c r="D37" s="254"/>
      <c r="E37" s="251"/>
      <c r="F37" s="257"/>
      <c r="G37" s="257"/>
      <c r="H37" s="257"/>
      <c r="I37" s="257"/>
      <c r="J37" s="257"/>
      <c r="K37" s="294"/>
      <c r="L37" s="257"/>
      <c r="M37" s="291"/>
      <c r="N37" s="291"/>
      <c r="O37" s="291"/>
      <c r="P37" s="257"/>
      <c r="Q37" s="257"/>
      <c r="R37" s="257"/>
      <c r="S37" s="257"/>
      <c r="T37" s="257"/>
      <c r="U37" s="257"/>
      <c r="V37" s="257"/>
      <c r="W37" s="257"/>
      <c r="X37" s="257"/>
      <c r="Y37" s="257"/>
      <c r="Z37" s="257"/>
      <c r="AA37" s="257"/>
      <c r="AB37" s="257"/>
      <c r="AC37" s="257"/>
      <c r="AD37" s="257"/>
      <c r="AE37" s="257"/>
      <c r="AF37" s="257"/>
      <c r="AG37" s="257"/>
      <c r="AH37" s="257"/>
      <c r="AI37" s="300"/>
      <c r="AJ37" s="297"/>
      <c r="AK37" s="297"/>
      <c r="AL37" s="300"/>
      <c r="AM37" s="300"/>
      <c r="AN37" s="300"/>
      <c r="AO37" s="303"/>
      <c r="AP37" s="303"/>
      <c r="AQ37" s="303"/>
      <c r="AR37" s="303"/>
      <c r="AS37" s="352"/>
      <c r="AT37" s="320"/>
      <c r="AU37" s="190"/>
      <c r="AV37" s="191"/>
      <c r="AW37" s="191"/>
      <c r="AX37" s="192"/>
      <c r="AY37" s="192"/>
      <c r="AZ37" s="192"/>
      <c r="BA37" s="192"/>
      <c r="BB37" s="189"/>
      <c r="BC37" s="193" t="e">
        <f>IF(AX37=Datos!$C$63,Datos!$C$73,IF(AX37=Datos!$C$64,Datos!$C$74,IF(AX37=Datos!$C$65,Datos!$C$75,"Revisar")))+IF(AY37=Datos!$D$63,Datos!$D$73,IF(AY37=Datos!$D$64,Datos!$D$74,"Revisar"))+IF(AZ37=Datos!$E$63,Datos!$E$73,IF(AZ37=Datos!$E$64,Datos!$E$74,"Revisar"))+IF(BB37=Datos!$G$63,Datos!$G$73,IF(BB37=Datos!$G$64,Datos!$G$74,IF(BB37=Datos!$G$65,Datos!$G$75,"Revisar")))</f>
        <v>#VALUE!</v>
      </c>
      <c r="BD37" s="193">
        <f>IF(AX37=Datos!$C$65,BC37,0)</f>
        <v>0</v>
      </c>
      <c r="BE37" s="193">
        <f>IF(OR(AX37=Datos!$C$63,AX37=Datos!$C$64),BC37,0)</f>
        <v>0</v>
      </c>
      <c r="BF37" s="303"/>
      <c r="BG37" s="303"/>
      <c r="BH37" s="303"/>
      <c r="BI37" s="303"/>
      <c r="BJ37" s="307"/>
      <c r="BK37" s="310"/>
      <c r="BL37" s="251"/>
      <c r="BM37" s="197"/>
      <c r="BN37" s="197"/>
      <c r="BO37" s="197"/>
      <c r="BP37" s="197"/>
      <c r="BQ37" s="198"/>
    </row>
    <row r="38" spans="1:69" ht="1.5" customHeight="1" thickBot="1" x14ac:dyDescent="0.3">
      <c r="A38" s="246"/>
      <c r="B38" s="249"/>
      <c r="C38" s="252"/>
      <c r="D38" s="255"/>
      <c r="E38" s="252"/>
      <c r="F38" s="258"/>
      <c r="G38" s="258"/>
      <c r="H38" s="258"/>
      <c r="I38" s="258"/>
      <c r="J38" s="258"/>
      <c r="K38" s="295"/>
      <c r="L38" s="258"/>
      <c r="M38" s="292"/>
      <c r="N38" s="292"/>
      <c r="O38" s="292"/>
      <c r="P38" s="258"/>
      <c r="Q38" s="258"/>
      <c r="R38" s="258"/>
      <c r="S38" s="258"/>
      <c r="T38" s="258"/>
      <c r="U38" s="258"/>
      <c r="V38" s="258"/>
      <c r="W38" s="258"/>
      <c r="X38" s="258"/>
      <c r="Y38" s="258"/>
      <c r="Z38" s="258"/>
      <c r="AA38" s="258"/>
      <c r="AB38" s="258"/>
      <c r="AC38" s="258"/>
      <c r="AD38" s="258"/>
      <c r="AE38" s="258"/>
      <c r="AF38" s="258"/>
      <c r="AG38" s="258"/>
      <c r="AH38" s="258"/>
      <c r="AI38" s="301"/>
      <c r="AJ38" s="298"/>
      <c r="AK38" s="298"/>
      <c r="AL38" s="301"/>
      <c r="AM38" s="301"/>
      <c r="AN38" s="301"/>
      <c r="AO38" s="304"/>
      <c r="AP38" s="304"/>
      <c r="AQ38" s="304"/>
      <c r="AR38" s="304"/>
      <c r="AS38" s="353"/>
      <c r="AT38" s="321"/>
      <c r="AU38" s="238"/>
      <c r="AV38" s="201"/>
      <c r="AW38" s="201"/>
      <c r="AX38" s="202"/>
      <c r="AY38" s="202"/>
      <c r="AZ38" s="202"/>
      <c r="BA38" s="202"/>
      <c r="BB38" s="199"/>
      <c r="BC38" s="203" t="e">
        <f>IF(AX38=Datos!$C$63,Datos!$C$73,IF(AX38=Datos!$C$64,Datos!$C$74,IF(AX38=Datos!$C$65,Datos!$C$75,"Revisar")))+IF(AY38=Datos!$D$63,Datos!$D$73,IF(AY38=Datos!$D$64,Datos!$D$74,"Revisar"))+IF(AZ38=Datos!$E$63,Datos!$E$73,IF(AZ38=Datos!$E$64,Datos!$E$74,"Revisar"))+IF(BB38=Datos!$G$63,Datos!$G$73,IF(BB38=Datos!$G$64,Datos!$G$74,IF(BB38=Datos!$G$65,Datos!$G$75,"Revisar")))</f>
        <v>#VALUE!</v>
      </c>
      <c r="BD38" s="203">
        <f>IF(AX38=Datos!$C$65,BC38,0)</f>
        <v>0</v>
      </c>
      <c r="BE38" s="203">
        <f>IF(OR(AX38=Datos!$C$63,AX38=Datos!$C$64),BC38,0)</f>
        <v>0</v>
      </c>
      <c r="BF38" s="304"/>
      <c r="BG38" s="304"/>
      <c r="BH38" s="304"/>
      <c r="BI38" s="304"/>
      <c r="BJ38" s="308"/>
      <c r="BK38" s="311"/>
      <c r="BL38" s="252"/>
      <c r="BM38" s="204"/>
      <c r="BN38" s="204"/>
      <c r="BO38" s="204"/>
      <c r="BP38" s="204"/>
      <c r="BQ38" s="205"/>
    </row>
    <row r="40" spans="1:69" ht="5.45" hidden="1" customHeight="1" x14ac:dyDescent="0.25"/>
    <row r="41" spans="1:69" ht="15" hidden="1" customHeight="1" x14ac:dyDescent="0.25"/>
    <row r="45" spans="1:69" ht="15" hidden="1" customHeight="1" x14ac:dyDescent="0.25"/>
    <row r="49" s="196" customFormat="1" ht="15" hidden="1" customHeight="1" x14ac:dyDescent="0.25"/>
    <row r="53" s="196" customFormat="1" ht="15" hidden="1" customHeight="1" x14ac:dyDescent="0.25"/>
    <row r="57" s="196" customFormat="1" ht="15" hidden="1" customHeight="1" x14ac:dyDescent="0.25"/>
    <row r="61" s="196" customFormat="1" ht="15" hidden="1" customHeight="1" x14ac:dyDescent="0.25"/>
    <row r="65" s="196" customFormat="1" ht="15" hidden="1" customHeight="1" x14ac:dyDescent="0.25"/>
    <row r="69" s="196" customFormat="1" ht="15" hidden="1" customHeight="1" x14ac:dyDescent="0.25"/>
    <row r="73" s="196" customFormat="1" ht="15" hidden="1" customHeight="1" x14ac:dyDescent="0.25"/>
    <row r="77" s="196" customFormat="1" ht="15" hidden="1" customHeight="1" x14ac:dyDescent="0.25"/>
    <row r="81" s="196" customFormat="1" ht="15" hidden="1" customHeight="1" x14ac:dyDescent="0.25"/>
    <row r="85" s="196" customFormat="1" ht="15" hidden="1" customHeight="1" x14ac:dyDescent="0.25"/>
    <row r="89" s="196" customFormat="1" ht="15" hidden="1" customHeight="1" x14ac:dyDescent="0.25"/>
    <row r="93" s="196" customFormat="1" ht="15" hidden="1" customHeight="1" x14ac:dyDescent="0.25"/>
    <row r="97" s="196" customFormat="1" ht="15" hidden="1" customHeight="1" x14ac:dyDescent="0.25"/>
    <row r="101" s="196" customFormat="1" ht="15" hidden="1" customHeight="1" x14ac:dyDescent="0.25"/>
    <row r="105" s="196" customFormat="1" ht="15" hidden="1" customHeight="1" x14ac:dyDescent="0.25"/>
    <row r="109" s="196" customFormat="1" ht="15" hidden="1" customHeight="1" x14ac:dyDescent="0.25"/>
    <row r="113" s="196" customFormat="1" ht="15" hidden="1" customHeight="1" x14ac:dyDescent="0.25"/>
    <row r="117" s="196" customFormat="1" ht="15" hidden="1" customHeight="1" x14ac:dyDescent="0.25"/>
    <row r="121" s="196" customFormat="1" ht="15" hidden="1" customHeight="1" x14ac:dyDescent="0.25"/>
    <row r="130" s="196" customFormat="1" ht="14.45" hidden="1" customHeight="1" x14ac:dyDescent="0.25"/>
    <row r="131" s="196" customFormat="1" ht="14.45" hidden="1" customHeight="1" x14ac:dyDescent="0.25"/>
    <row r="132" s="196" customFormat="1" ht="14.45" hidden="1" customHeight="1" x14ac:dyDescent="0.25"/>
    <row r="133" s="196" customFormat="1" ht="14.45" hidden="1" customHeight="1" x14ac:dyDescent="0.25"/>
    <row r="134" s="196" customFormat="1" ht="14.45" hidden="1" customHeight="1" x14ac:dyDescent="0.25"/>
    <row r="135" s="196" customFormat="1" ht="14.45" hidden="1" customHeight="1" x14ac:dyDescent="0.25"/>
    <row r="136" s="196" customFormat="1" ht="0" hidden="1" customHeight="1" x14ac:dyDescent="0.25"/>
    <row r="137" s="196" customFormat="1" ht="0" hidden="1" customHeight="1" x14ac:dyDescent="0.25"/>
    <row r="138" s="196" customFormat="1" ht="0" hidden="1" customHeight="1" x14ac:dyDescent="0.25"/>
    <row r="139" s="196" customFormat="1" ht="0" hidden="1" customHeight="1" x14ac:dyDescent="0.25"/>
    <row r="140" s="196" customFormat="1" ht="0" hidden="1" customHeight="1" x14ac:dyDescent="0.25"/>
    <row r="141" s="196" customFormat="1" ht="0" hidden="1" customHeight="1" x14ac:dyDescent="0.25"/>
    <row r="142" s="196" customFormat="1" ht="0" hidden="1" customHeight="1" x14ac:dyDescent="0.25"/>
    <row r="143" s="196" customFormat="1" ht="0" hidden="1" customHeight="1" x14ac:dyDescent="0.25"/>
    <row r="144" s="196" customFormat="1" ht="0" hidden="1" customHeight="1" x14ac:dyDescent="0.25"/>
    <row r="145" s="196" customFormat="1" ht="0" hidden="1" customHeight="1" x14ac:dyDescent="0.25"/>
    <row r="146" s="196" customFormat="1" ht="0" hidden="1" customHeight="1" x14ac:dyDescent="0.25"/>
    <row r="147" s="196" customFormat="1" ht="0" hidden="1" customHeight="1" x14ac:dyDescent="0.25"/>
    <row r="148" s="196" customFormat="1" ht="0" hidden="1" customHeight="1" x14ac:dyDescent="0.25"/>
    <row r="149" s="196" customFormat="1" ht="0" hidden="1" customHeight="1" x14ac:dyDescent="0.25"/>
    <row r="150" s="196" customFormat="1" ht="0" hidden="1" customHeight="1" x14ac:dyDescent="0.25"/>
    <row r="151" s="196" customFormat="1" ht="0" hidden="1" customHeight="1" x14ac:dyDescent="0.25"/>
    <row r="152" s="196" customFormat="1" ht="0" hidden="1" customHeight="1" x14ac:dyDescent="0.25"/>
    <row r="153" s="196" customFormat="1" ht="0" hidden="1" customHeight="1" x14ac:dyDescent="0.25"/>
    <row r="154" s="196" customFormat="1" ht="0" hidden="1" customHeight="1" x14ac:dyDescent="0.25"/>
    <row r="155" s="196" customFormat="1" ht="0" hidden="1" customHeight="1" x14ac:dyDescent="0.25"/>
    <row r="156" s="196" customFormat="1" ht="0" hidden="1" customHeight="1" x14ac:dyDescent="0.25"/>
    <row r="157" s="196" customFormat="1" ht="0" hidden="1" customHeight="1" x14ac:dyDescent="0.25"/>
    <row r="158" s="196" customFormat="1" ht="0" hidden="1" customHeight="1" x14ac:dyDescent="0.25"/>
    <row r="159" s="196" customFormat="1" ht="0" hidden="1" customHeight="1" x14ac:dyDescent="0.25"/>
  </sheetData>
  <sheetProtection formatCells="0" formatColumns="0" formatRows="0" insertColumns="0" insertRows="0" insertHyperlinks="0" deleteColumns="0" deleteRows="0" sort="0" autoFilter="0" pivotTables="0"/>
  <mergeCells count="384">
    <mergeCell ref="A35:A38"/>
    <mergeCell ref="B35:B38"/>
    <mergeCell ref="C35:C38"/>
    <mergeCell ref="D35:D38"/>
    <mergeCell ref="E35:E38"/>
    <mergeCell ref="L35:L38"/>
    <mergeCell ref="F35:F38"/>
    <mergeCell ref="G35:G38"/>
    <mergeCell ref="H35:H38"/>
    <mergeCell ref="I35:I38"/>
    <mergeCell ref="J35:J38"/>
    <mergeCell ref="K35:K38"/>
    <mergeCell ref="X35:X38"/>
    <mergeCell ref="O35:O38"/>
    <mergeCell ref="N35:N38"/>
    <mergeCell ref="M35:M38"/>
    <mergeCell ref="AB35:AB38"/>
    <mergeCell ref="AC35:AC38"/>
    <mergeCell ref="R35:R38"/>
    <mergeCell ref="S35:S38"/>
    <mergeCell ref="T35:T38"/>
    <mergeCell ref="U35:U38"/>
    <mergeCell ref="V35:V38"/>
    <mergeCell ref="W35:W38"/>
    <mergeCell ref="P35:P38"/>
    <mergeCell ref="Q35:Q38"/>
    <mergeCell ref="BJ35:BJ38"/>
    <mergeCell ref="BK35:BK38"/>
    <mergeCell ref="BL35:BL38"/>
    <mergeCell ref="AP35:AP38"/>
    <mergeCell ref="AQ35:AQ38"/>
    <mergeCell ref="AR35:AR38"/>
    <mergeCell ref="AS35:AS38"/>
    <mergeCell ref="AT35:AT38"/>
    <mergeCell ref="BF35:BF38"/>
    <mergeCell ref="A27:A30"/>
    <mergeCell ref="B27:B30"/>
    <mergeCell ref="C27:C30"/>
    <mergeCell ref="D27:D30"/>
    <mergeCell ref="E27:E30"/>
    <mergeCell ref="L27:L30"/>
    <mergeCell ref="BG35:BG38"/>
    <mergeCell ref="BH35:BH38"/>
    <mergeCell ref="BI35:BI38"/>
    <mergeCell ref="AJ35:AJ38"/>
    <mergeCell ref="AK35:AK38"/>
    <mergeCell ref="AL35:AL38"/>
    <mergeCell ref="AM35:AM38"/>
    <mergeCell ref="AN35:AN38"/>
    <mergeCell ref="AO35:AO38"/>
    <mergeCell ref="AD35:AD38"/>
    <mergeCell ref="AE35:AE38"/>
    <mergeCell ref="AF35:AF38"/>
    <mergeCell ref="AG35:AG38"/>
    <mergeCell ref="AH35:AH38"/>
    <mergeCell ref="AI35:AI38"/>
    <mergeCell ref="Y35:Y38"/>
    <mergeCell ref="Z35:Z38"/>
    <mergeCell ref="AA35:AA38"/>
    <mergeCell ref="F27:F30"/>
    <mergeCell ref="G27:G30"/>
    <mergeCell ref="H27:H30"/>
    <mergeCell ref="I27:I30"/>
    <mergeCell ref="J27:J30"/>
    <mergeCell ref="K27:K30"/>
    <mergeCell ref="X27:X30"/>
    <mergeCell ref="O27:O30"/>
    <mergeCell ref="N27:N30"/>
    <mergeCell ref="M27:M30"/>
    <mergeCell ref="AB27:AB30"/>
    <mergeCell ref="AC27:AC30"/>
    <mergeCell ref="R27:R30"/>
    <mergeCell ref="S27:S30"/>
    <mergeCell ref="T27:T30"/>
    <mergeCell ref="U27:U30"/>
    <mergeCell ref="V27:V30"/>
    <mergeCell ref="W27:W30"/>
    <mergeCell ref="P27:P30"/>
    <mergeCell ref="Q27:Q30"/>
    <mergeCell ref="BJ27:BJ30"/>
    <mergeCell ref="BK27:BK30"/>
    <mergeCell ref="BL27:BL30"/>
    <mergeCell ref="AP27:AP30"/>
    <mergeCell ref="AQ27:AQ30"/>
    <mergeCell ref="AR27:AR30"/>
    <mergeCell ref="AS27:AS30"/>
    <mergeCell ref="AT27:AT30"/>
    <mergeCell ref="BF27:BF30"/>
    <mergeCell ref="A31:A34"/>
    <mergeCell ref="B31:B34"/>
    <mergeCell ref="C31:C34"/>
    <mergeCell ref="D31:D34"/>
    <mergeCell ref="E31:E34"/>
    <mergeCell ref="F31:F34"/>
    <mergeCell ref="BG27:BG30"/>
    <mergeCell ref="BH27:BH30"/>
    <mergeCell ref="BI27:BI30"/>
    <mergeCell ref="AJ27:AJ30"/>
    <mergeCell ref="AK27:AK30"/>
    <mergeCell ref="AL27:AL30"/>
    <mergeCell ref="AM27:AM30"/>
    <mergeCell ref="AN27:AN30"/>
    <mergeCell ref="AO27:AO30"/>
    <mergeCell ref="AD27:AD30"/>
    <mergeCell ref="AE27:AE30"/>
    <mergeCell ref="AF27:AF30"/>
    <mergeCell ref="AG27:AG30"/>
    <mergeCell ref="AH27:AH30"/>
    <mergeCell ref="AI27:AI30"/>
    <mergeCell ref="Y27:Y30"/>
    <mergeCell ref="Z27:Z30"/>
    <mergeCell ref="AA27:AA30"/>
    <mergeCell ref="V31:V34"/>
    <mergeCell ref="W31:W34"/>
    <mergeCell ref="X31:X34"/>
    <mergeCell ref="P31:P34"/>
    <mergeCell ref="Q31:Q34"/>
    <mergeCell ref="R31:R34"/>
    <mergeCell ref="G31:G34"/>
    <mergeCell ref="H31:H34"/>
    <mergeCell ref="I31:I34"/>
    <mergeCell ref="J31:J34"/>
    <mergeCell ref="K31:K34"/>
    <mergeCell ref="L31:L34"/>
    <mergeCell ref="O31:O34"/>
    <mergeCell ref="N31:N34"/>
    <mergeCell ref="M31:M34"/>
    <mergeCell ref="BK31:BK34"/>
    <mergeCell ref="BL31:BL34"/>
    <mergeCell ref="AQ31:AQ34"/>
    <mergeCell ref="AR31:AR34"/>
    <mergeCell ref="AS31:AS34"/>
    <mergeCell ref="AT31:AT34"/>
    <mergeCell ref="BF31:BF34"/>
    <mergeCell ref="BG31:BG34"/>
    <mergeCell ref="AK31:AK34"/>
    <mergeCell ref="AL31:AL34"/>
    <mergeCell ref="AM31:AM34"/>
    <mergeCell ref="AN31:AN34"/>
    <mergeCell ref="AO31:AO34"/>
    <mergeCell ref="AP31:AP34"/>
    <mergeCell ref="A23:A26"/>
    <mergeCell ref="B23:B26"/>
    <mergeCell ref="C23:C26"/>
    <mergeCell ref="D23:D26"/>
    <mergeCell ref="E23:E26"/>
    <mergeCell ref="F23:F26"/>
    <mergeCell ref="BH31:BH34"/>
    <mergeCell ref="BI31:BI34"/>
    <mergeCell ref="BJ31:BJ34"/>
    <mergeCell ref="AE31:AE34"/>
    <mergeCell ref="AF31:AF34"/>
    <mergeCell ref="AG31:AG34"/>
    <mergeCell ref="AH31:AH34"/>
    <mergeCell ref="AI31:AI34"/>
    <mergeCell ref="AJ31:AJ34"/>
    <mergeCell ref="Y31:Y34"/>
    <mergeCell ref="Z31:Z34"/>
    <mergeCell ref="AA31:AA34"/>
    <mergeCell ref="AB31:AB34"/>
    <mergeCell ref="AC31:AC34"/>
    <mergeCell ref="AD31:AD34"/>
    <mergeCell ref="S31:S34"/>
    <mergeCell ref="T31:T34"/>
    <mergeCell ref="U31:U34"/>
    <mergeCell ref="M23:M26"/>
    <mergeCell ref="N23:N26"/>
    <mergeCell ref="O23:O26"/>
    <mergeCell ref="P23:P26"/>
    <mergeCell ref="Q23:Q26"/>
    <mergeCell ref="R23:R26"/>
    <mergeCell ref="G23:G26"/>
    <mergeCell ref="H23:H26"/>
    <mergeCell ref="I23:I26"/>
    <mergeCell ref="J23:J26"/>
    <mergeCell ref="K23:K26"/>
    <mergeCell ref="L23:L26"/>
    <mergeCell ref="Y23:Y26"/>
    <mergeCell ref="Z23:Z26"/>
    <mergeCell ref="AA23:AA26"/>
    <mergeCell ref="AB23:AB26"/>
    <mergeCell ref="AC23:AC26"/>
    <mergeCell ref="AD23:AD26"/>
    <mergeCell ref="S23:S26"/>
    <mergeCell ref="T23:T26"/>
    <mergeCell ref="U23:U26"/>
    <mergeCell ref="V23:V26"/>
    <mergeCell ref="W23:W26"/>
    <mergeCell ref="X23:X26"/>
    <mergeCell ref="BI23:BI26"/>
    <mergeCell ref="BJ23:BJ26"/>
    <mergeCell ref="BK23:BK26"/>
    <mergeCell ref="BL23:BL26"/>
    <mergeCell ref="AQ23:AQ26"/>
    <mergeCell ref="AR23:AR26"/>
    <mergeCell ref="AS23:AS26"/>
    <mergeCell ref="AT23:AT26"/>
    <mergeCell ref="BF23:BF26"/>
    <mergeCell ref="BG23:BG26"/>
    <mergeCell ref="AK23:AK26"/>
    <mergeCell ref="AL23:AL26"/>
    <mergeCell ref="AM23:AM26"/>
    <mergeCell ref="AN23:AN26"/>
    <mergeCell ref="AO23:AO26"/>
    <mergeCell ref="AP23:AP26"/>
    <mergeCell ref="AE23:AE26"/>
    <mergeCell ref="AF23:AF26"/>
    <mergeCell ref="BH23:BH26"/>
    <mergeCell ref="AG23:AG26"/>
    <mergeCell ref="AH23:AH26"/>
    <mergeCell ref="AI23:AI26"/>
    <mergeCell ref="AJ23:AJ26"/>
    <mergeCell ref="F19:F22"/>
    <mergeCell ref="G19:G22"/>
    <mergeCell ref="H19:H22"/>
    <mergeCell ref="I19:I22"/>
    <mergeCell ref="J19:J22"/>
    <mergeCell ref="K19:K22"/>
    <mergeCell ref="X19:X22"/>
    <mergeCell ref="A19:A22"/>
    <mergeCell ref="B19:B22"/>
    <mergeCell ref="C19:C22"/>
    <mergeCell ref="D19:D22"/>
    <mergeCell ref="E19:E22"/>
    <mergeCell ref="L19:L22"/>
    <mergeCell ref="M19:M22"/>
    <mergeCell ref="N19:N22"/>
    <mergeCell ref="O19:O22"/>
    <mergeCell ref="AB19:AB22"/>
    <mergeCell ref="AC19:AC22"/>
    <mergeCell ref="R19:R22"/>
    <mergeCell ref="S19:S22"/>
    <mergeCell ref="T19:T22"/>
    <mergeCell ref="U19:U22"/>
    <mergeCell ref="V19:V22"/>
    <mergeCell ref="W19:W22"/>
    <mergeCell ref="P19:P22"/>
    <mergeCell ref="Q19:Q22"/>
    <mergeCell ref="BJ19:BJ22"/>
    <mergeCell ref="BK19:BK22"/>
    <mergeCell ref="BL19:BL22"/>
    <mergeCell ref="AP19:AP22"/>
    <mergeCell ref="AQ19:AQ22"/>
    <mergeCell ref="AR19:AR22"/>
    <mergeCell ref="AS19:AS22"/>
    <mergeCell ref="AT19:AT22"/>
    <mergeCell ref="BF19:BF22"/>
    <mergeCell ref="A15:A18"/>
    <mergeCell ref="B15:B18"/>
    <mergeCell ref="C15:C18"/>
    <mergeCell ref="D15:D18"/>
    <mergeCell ref="E15:E18"/>
    <mergeCell ref="F15:F18"/>
    <mergeCell ref="BG19:BG22"/>
    <mergeCell ref="BH19:BH22"/>
    <mergeCell ref="BI19:BI22"/>
    <mergeCell ref="AJ19:AJ22"/>
    <mergeCell ref="AK19:AK22"/>
    <mergeCell ref="AL19:AL22"/>
    <mergeCell ref="AM19:AM22"/>
    <mergeCell ref="AN19:AN22"/>
    <mergeCell ref="AO19:AO22"/>
    <mergeCell ref="AD19:AD22"/>
    <mergeCell ref="AE19:AE22"/>
    <mergeCell ref="AF19:AF22"/>
    <mergeCell ref="AG19:AG22"/>
    <mergeCell ref="AH19:AH22"/>
    <mergeCell ref="AI19:AI22"/>
    <mergeCell ref="Y19:Y22"/>
    <mergeCell ref="Z19:Z22"/>
    <mergeCell ref="AA19:AA22"/>
    <mergeCell ref="M15:M18"/>
    <mergeCell ref="N15:N18"/>
    <mergeCell ref="O15:O18"/>
    <mergeCell ref="P15:P18"/>
    <mergeCell ref="Q15:Q18"/>
    <mergeCell ref="R15:R18"/>
    <mergeCell ref="G15:G18"/>
    <mergeCell ref="H15:H18"/>
    <mergeCell ref="I15:I18"/>
    <mergeCell ref="J15:J18"/>
    <mergeCell ref="K15:K18"/>
    <mergeCell ref="L15:L18"/>
    <mergeCell ref="Y15:Y18"/>
    <mergeCell ref="Z15:Z18"/>
    <mergeCell ref="AA15:AA18"/>
    <mergeCell ref="AB15:AB18"/>
    <mergeCell ref="AC15:AC18"/>
    <mergeCell ref="AD15:AD18"/>
    <mergeCell ref="S15:S18"/>
    <mergeCell ref="T15:T18"/>
    <mergeCell ref="U15:U18"/>
    <mergeCell ref="V15:V18"/>
    <mergeCell ref="W15:W18"/>
    <mergeCell ref="X15:X18"/>
    <mergeCell ref="BI15:BI18"/>
    <mergeCell ref="BJ15:BJ18"/>
    <mergeCell ref="BK15:BK18"/>
    <mergeCell ref="BL15:BL18"/>
    <mergeCell ref="AQ15:AQ18"/>
    <mergeCell ref="AR15:AR18"/>
    <mergeCell ref="AS15:AS18"/>
    <mergeCell ref="AT15:AT18"/>
    <mergeCell ref="BF15:BF18"/>
    <mergeCell ref="BG15:BG18"/>
    <mergeCell ref="AK15:AK18"/>
    <mergeCell ref="AL15:AL18"/>
    <mergeCell ref="AM15:AM18"/>
    <mergeCell ref="AN15:AN18"/>
    <mergeCell ref="AO15:AO18"/>
    <mergeCell ref="AP15:AP18"/>
    <mergeCell ref="AE15:AE18"/>
    <mergeCell ref="AF15:AF18"/>
    <mergeCell ref="BH15:BH18"/>
    <mergeCell ref="AG15:AG18"/>
    <mergeCell ref="AH15:AH18"/>
    <mergeCell ref="AI15:AI18"/>
    <mergeCell ref="AJ15:AJ18"/>
    <mergeCell ref="BG11:BG14"/>
    <mergeCell ref="BH11:BH14"/>
    <mergeCell ref="BI11:BI14"/>
    <mergeCell ref="BJ11:BJ14"/>
    <mergeCell ref="BK11:BK14"/>
    <mergeCell ref="BL11:BL14"/>
    <mergeCell ref="AP11:AP14"/>
    <mergeCell ref="AQ11:AQ14"/>
    <mergeCell ref="AR11:AR14"/>
    <mergeCell ref="AS11:AS14"/>
    <mergeCell ref="AT11:AT14"/>
    <mergeCell ref="BF11:BF14"/>
    <mergeCell ref="AL11:AL14"/>
    <mergeCell ref="AM11:AM14"/>
    <mergeCell ref="AN11:AN14"/>
    <mergeCell ref="AO11:AO14"/>
    <mergeCell ref="AD11:AD14"/>
    <mergeCell ref="AE11:AE14"/>
    <mergeCell ref="AF11:AF14"/>
    <mergeCell ref="AG11:AG14"/>
    <mergeCell ref="AH11:AH14"/>
    <mergeCell ref="AI11:AI14"/>
    <mergeCell ref="AC11:AC14"/>
    <mergeCell ref="R11:R14"/>
    <mergeCell ref="S11:S14"/>
    <mergeCell ref="T11:T14"/>
    <mergeCell ref="U11:U14"/>
    <mergeCell ref="V11:V14"/>
    <mergeCell ref="W11:W14"/>
    <mergeCell ref="AJ11:AJ14"/>
    <mergeCell ref="AK11:AK14"/>
    <mergeCell ref="AL7:AT7"/>
    <mergeCell ref="AU7:BB8"/>
    <mergeCell ref="BF7:BL8"/>
    <mergeCell ref="BM7:BQ8"/>
    <mergeCell ref="M8:O8"/>
    <mergeCell ref="P8:AK8"/>
    <mergeCell ref="AI9:AK9"/>
    <mergeCell ref="AO9:AP9"/>
    <mergeCell ref="AQ9:AR9"/>
    <mergeCell ref="BF9:BG9"/>
    <mergeCell ref="BH9:BI9"/>
    <mergeCell ref="A11:A14"/>
    <mergeCell ref="B11:B14"/>
    <mergeCell ref="C11:C14"/>
    <mergeCell ref="D11:D14"/>
    <mergeCell ref="E11:E14"/>
    <mergeCell ref="L11:L14"/>
    <mergeCell ref="P11:P14"/>
    <mergeCell ref="Q11:Q14"/>
    <mergeCell ref="B5:L5"/>
    <mergeCell ref="A7:AH7"/>
    <mergeCell ref="F11:F14"/>
    <mergeCell ref="G11:G14"/>
    <mergeCell ref="H11:H14"/>
    <mergeCell ref="I11:I14"/>
    <mergeCell ref="J11:J14"/>
    <mergeCell ref="K11:K14"/>
    <mergeCell ref="X11:X14"/>
    <mergeCell ref="O11:O14"/>
    <mergeCell ref="N11:N14"/>
    <mergeCell ref="M11:M14"/>
    <mergeCell ref="Y11:Y14"/>
    <mergeCell ref="Z11:Z14"/>
    <mergeCell ref="AA11:AA14"/>
    <mergeCell ref="AB11:AB14"/>
  </mergeCells>
  <conditionalFormatting sqref="AP11:AP38 BG11:BG38">
    <cfRule type="cellIs" dxfId="94" priority="1" operator="equal">
      <formula>"Seguro"</formula>
    </cfRule>
    <cfRule type="cellIs" dxfId="93" priority="2" operator="equal">
      <formula>"Probable"</formula>
    </cfRule>
    <cfRule type="cellIs" dxfId="92" priority="3" operator="equal">
      <formula>"Posible"</formula>
    </cfRule>
    <cfRule type="cellIs" dxfId="91" priority="4" operator="equal">
      <formula>"Improbable"</formula>
    </cfRule>
    <cfRule type="cellIs" dxfId="90" priority="5" operator="equal">
      <formula>"Rara Vez"</formula>
    </cfRule>
    <cfRule type="cellIs" dxfId="89" priority="6" operator="equal">
      <formula>"Muy Alta"</formula>
    </cfRule>
    <cfRule type="cellIs" dxfId="88" priority="7" operator="equal">
      <formula>"Alta"</formula>
    </cfRule>
    <cfRule type="cellIs" dxfId="87" priority="8" operator="equal">
      <formula>"Media"</formula>
    </cfRule>
    <cfRule type="cellIs" dxfId="86" priority="9" operator="equal">
      <formula>"Baja"</formula>
    </cfRule>
    <cfRule type="cellIs" dxfId="85" priority="10" operator="equal">
      <formula>"Muy Baja"</formula>
    </cfRule>
  </conditionalFormatting>
  <conditionalFormatting sqref="AR11:AR38 BI11:BI38">
    <cfRule type="cellIs" dxfId="84" priority="11" operator="equal">
      <formula>"Catastrófico"</formula>
    </cfRule>
    <cfRule type="cellIs" dxfId="83" priority="12" operator="equal">
      <formula>"Mayor"</formula>
    </cfRule>
    <cfRule type="cellIs" dxfId="82" priority="13" operator="equal">
      <formula>"Moderado"</formula>
    </cfRule>
    <cfRule type="cellIs" dxfId="81" priority="14" operator="equal">
      <formula>"Menor"</formula>
    </cfRule>
    <cfRule type="cellIs" dxfId="80" priority="15" operator="equal">
      <formula>"Insignificante"</formula>
    </cfRule>
  </conditionalFormatting>
  <conditionalFormatting sqref="AT11">
    <cfRule type="containsText" dxfId="79" priority="243" operator="containsText" text="MODERADO">
      <formula>NOT(ISERROR(SEARCH("MODERADO",AT11)))</formula>
    </cfRule>
    <cfRule type="containsText" dxfId="78" priority="244" operator="containsText" text="ALTO">
      <formula>NOT(ISERROR(SEARCH("ALTO",AT11)))</formula>
    </cfRule>
    <cfRule type="containsText" dxfId="77" priority="242" operator="containsText" text="BAJO">
      <formula>NOT(ISERROR(SEARCH("BAJO",AT11)))</formula>
    </cfRule>
    <cfRule type="containsText" dxfId="76" priority="245" operator="containsText" text="EXTREMO">
      <formula>NOT(ISERROR(SEARCH("EXTREMO",AT11)))</formula>
    </cfRule>
  </conditionalFormatting>
  <conditionalFormatting sqref="AT15">
    <cfRule type="containsText" dxfId="75" priority="143" operator="containsText" text="EXTREMO">
      <formula>NOT(ISERROR(SEARCH("EXTREMO",AT15)))</formula>
    </cfRule>
    <cfRule type="containsText" dxfId="74" priority="142" operator="containsText" text="ALTO">
      <formula>NOT(ISERROR(SEARCH("ALTO",AT15)))</formula>
    </cfRule>
    <cfRule type="containsText" dxfId="73" priority="141" operator="containsText" text="MODERADO">
      <formula>NOT(ISERROR(SEARCH("MODERADO",AT15)))</formula>
    </cfRule>
    <cfRule type="containsText" dxfId="72" priority="140" operator="containsText" text="BAJO">
      <formula>NOT(ISERROR(SEARCH("BAJO",AT15)))</formula>
    </cfRule>
  </conditionalFormatting>
  <conditionalFormatting sqref="AT19">
    <cfRule type="containsText" dxfId="71" priority="114" operator="containsText" text="MODERADO">
      <formula>NOT(ISERROR(SEARCH("MODERADO",AT19)))</formula>
    </cfRule>
    <cfRule type="containsText" dxfId="70" priority="113" operator="containsText" text="BAJO">
      <formula>NOT(ISERROR(SEARCH("BAJO",AT19)))</formula>
    </cfRule>
    <cfRule type="containsText" dxfId="69" priority="116" operator="containsText" text="EXTREMO">
      <formula>NOT(ISERROR(SEARCH("EXTREMO",AT19)))</formula>
    </cfRule>
    <cfRule type="containsText" dxfId="68" priority="115" operator="containsText" text="ALTO">
      <formula>NOT(ISERROR(SEARCH("ALTO",AT19)))</formula>
    </cfRule>
  </conditionalFormatting>
  <conditionalFormatting sqref="AT23">
    <cfRule type="containsText" dxfId="67" priority="88" operator="containsText" text="ALTO">
      <formula>NOT(ISERROR(SEARCH("ALTO",AT23)))</formula>
    </cfRule>
    <cfRule type="containsText" dxfId="66" priority="87" operator="containsText" text="MODERADO">
      <formula>NOT(ISERROR(SEARCH("MODERADO",AT23)))</formula>
    </cfRule>
    <cfRule type="containsText" dxfId="65" priority="86" operator="containsText" text="BAJO">
      <formula>NOT(ISERROR(SEARCH("BAJO",AT23)))</formula>
    </cfRule>
    <cfRule type="containsText" dxfId="64" priority="89" operator="containsText" text="EXTREMO">
      <formula>NOT(ISERROR(SEARCH("EXTREMO",AT23)))</formula>
    </cfRule>
  </conditionalFormatting>
  <conditionalFormatting sqref="AT27">
    <cfRule type="containsText" dxfId="63" priority="59" operator="containsText" text="BAJO">
      <formula>NOT(ISERROR(SEARCH("BAJO",AT27)))</formula>
    </cfRule>
    <cfRule type="containsText" dxfId="62" priority="60" operator="containsText" text="MODERADO">
      <formula>NOT(ISERROR(SEARCH("MODERADO",AT27)))</formula>
    </cfRule>
    <cfRule type="containsText" dxfId="61" priority="62" operator="containsText" text="EXTREMO">
      <formula>NOT(ISERROR(SEARCH("EXTREMO",AT27)))</formula>
    </cfRule>
    <cfRule type="containsText" dxfId="60" priority="61" operator="containsText" text="ALTO">
      <formula>NOT(ISERROR(SEARCH("ALTO",AT27)))</formula>
    </cfRule>
  </conditionalFormatting>
  <conditionalFormatting sqref="AT31">
    <cfRule type="containsText" dxfId="59" priority="52" operator="containsText" text="MODERADO">
      <formula>NOT(ISERROR(SEARCH("MODERADO",AT31)))</formula>
    </cfRule>
    <cfRule type="containsText" dxfId="58" priority="51" operator="containsText" text="BAJO">
      <formula>NOT(ISERROR(SEARCH("BAJO",AT31)))</formula>
    </cfRule>
    <cfRule type="containsText" dxfId="57" priority="53" operator="containsText" text="ALTO">
      <formula>NOT(ISERROR(SEARCH("ALTO",AT31)))</formula>
    </cfRule>
    <cfRule type="containsText" dxfId="56" priority="54" operator="containsText" text="EXTREMO">
      <formula>NOT(ISERROR(SEARCH("EXTREMO",AT31)))</formula>
    </cfRule>
  </conditionalFormatting>
  <conditionalFormatting sqref="AT35">
    <cfRule type="containsText" dxfId="55" priority="24" operator="containsText" text="BAJO">
      <formula>NOT(ISERROR(SEARCH("BAJO",AT35)))</formula>
    </cfRule>
    <cfRule type="containsText" dxfId="54" priority="27" operator="containsText" text="EXTREMO">
      <formula>NOT(ISERROR(SEARCH("EXTREMO",AT35)))</formula>
    </cfRule>
    <cfRule type="containsText" dxfId="53" priority="26" operator="containsText" text="ALTO">
      <formula>NOT(ISERROR(SEARCH("ALTO",AT35)))</formula>
    </cfRule>
    <cfRule type="containsText" dxfId="52" priority="25" operator="containsText" text="MODERADO">
      <formula>NOT(ISERROR(SEARCH("MODERADO",AT35)))</formula>
    </cfRule>
  </conditionalFormatting>
  <conditionalFormatting sqref="BK11">
    <cfRule type="containsText" dxfId="51" priority="186" operator="containsText" text="BAJO">
      <formula>NOT(ISERROR(SEARCH("BAJO",BK11)))</formula>
    </cfRule>
    <cfRule type="containsText" dxfId="50" priority="187" operator="containsText" text="MODERADO">
      <formula>NOT(ISERROR(SEARCH("MODERADO",BK11)))</formula>
    </cfRule>
    <cfRule type="containsText" dxfId="49" priority="188" operator="containsText" text="ALTO">
      <formula>NOT(ISERROR(SEARCH("ALTO",BK11)))</formula>
    </cfRule>
    <cfRule type="containsText" dxfId="48" priority="189" operator="containsText" text="EXTREMO">
      <formula>NOT(ISERROR(SEARCH("EXTREMO",BK11)))</formula>
    </cfRule>
  </conditionalFormatting>
  <conditionalFormatting sqref="BK15">
    <cfRule type="containsText" dxfId="47" priority="139" operator="containsText" text="EXTREMO">
      <formula>NOT(ISERROR(SEARCH("EXTREMO",BK15)))</formula>
    </cfRule>
    <cfRule type="containsText" dxfId="46" priority="138" operator="containsText" text="ALTO">
      <formula>NOT(ISERROR(SEARCH("ALTO",BK15)))</formula>
    </cfRule>
    <cfRule type="containsText" dxfId="45" priority="137" operator="containsText" text="MODERADO">
      <formula>NOT(ISERROR(SEARCH("MODERADO",BK15)))</formula>
    </cfRule>
    <cfRule type="containsText" dxfId="44" priority="136" operator="containsText" text="BAJO">
      <formula>NOT(ISERROR(SEARCH("BAJO",BK15)))</formula>
    </cfRule>
  </conditionalFormatting>
  <conditionalFormatting sqref="BK19">
    <cfRule type="containsText" dxfId="43" priority="110" operator="containsText" text="MODERADO">
      <formula>NOT(ISERROR(SEARCH("MODERADO",BK19)))</formula>
    </cfRule>
    <cfRule type="containsText" dxfId="42" priority="111" operator="containsText" text="ALTO">
      <formula>NOT(ISERROR(SEARCH("ALTO",BK19)))</formula>
    </cfRule>
    <cfRule type="containsText" dxfId="41" priority="112" operator="containsText" text="EXTREMO">
      <formula>NOT(ISERROR(SEARCH("EXTREMO",BK19)))</formula>
    </cfRule>
    <cfRule type="containsText" dxfId="40" priority="109" operator="containsText" text="BAJO">
      <formula>NOT(ISERROR(SEARCH("BAJO",BK19)))</formula>
    </cfRule>
  </conditionalFormatting>
  <conditionalFormatting sqref="BK23">
    <cfRule type="containsText" dxfId="39" priority="79" operator="containsText" text="MODERADO">
      <formula>NOT(ISERROR(SEARCH("MODERADO",BK23)))</formula>
    </cfRule>
    <cfRule type="containsText" dxfId="38" priority="80" operator="containsText" text="ALTO">
      <formula>NOT(ISERROR(SEARCH("ALTO",BK23)))</formula>
    </cfRule>
    <cfRule type="containsText" dxfId="37" priority="81" operator="containsText" text="EXTREMO">
      <formula>NOT(ISERROR(SEARCH("EXTREMO",BK23)))</formula>
    </cfRule>
    <cfRule type="containsText" dxfId="36" priority="78" operator="containsText" text="BAJO">
      <formula>NOT(ISERROR(SEARCH("BAJO",BK23)))</formula>
    </cfRule>
  </conditionalFormatting>
  <conditionalFormatting sqref="BK27 BK31">
    <cfRule type="containsText" dxfId="35" priority="43" operator="containsText" text="BAJO">
      <formula>NOT(ISERROR(SEARCH("BAJO",BK27)))</formula>
    </cfRule>
    <cfRule type="containsText" dxfId="34" priority="44" operator="containsText" text="MODERADO">
      <formula>NOT(ISERROR(SEARCH("MODERADO",BK27)))</formula>
    </cfRule>
    <cfRule type="containsText" dxfId="33" priority="45" operator="containsText" text="ALTO">
      <formula>NOT(ISERROR(SEARCH("ALTO",BK27)))</formula>
    </cfRule>
    <cfRule type="containsText" dxfId="32" priority="46" operator="containsText" text="EXTREMO">
      <formula>NOT(ISERROR(SEARCH("EXTREMO",BK27)))</formula>
    </cfRule>
  </conditionalFormatting>
  <conditionalFormatting sqref="BK35">
    <cfRule type="containsText" dxfId="31" priority="16" operator="containsText" text="BAJO">
      <formula>NOT(ISERROR(SEARCH("BAJO",BK35)))</formula>
    </cfRule>
    <cfRule type="containsText" dxfId="30" priority="17" operator="containsText" text="MODERADO">
      <formula>NOT(ISERROR(SEARCH("MODERADO",BK35)))</formula>
    </cfRule>
    <cfRule type="containsText" dxfId="29" priority="18" operator="containsText" text="ALTO">
      <formula>NOT(ISERROR(SEARCH("ALTO",BK35)))</formula>
    </cfRule>
    <cfRule type="containsText" dxfId="28" priority="19" operator="containsText" text="EXTREMO">
      <formula>NOT(ISERROR(SEARCH("EXTREMO",BK35)))</formula>
    </cfRule>
  </conditionalFormatting>
  <conditionalFormatting sqref="BL11">
    <cfRule type="containsText" dxfId="27" priority="238" operator="containsText" text="RIESGO BAJO">
      <formula>NOT(ISERROR(SEARCH("RIESGO BAJO",BL11)))</formula>
    </cfRule>
    <cfRule type="containsText" dxfId="26" priority="239" operator="containsText" text="RIESGO MODERADO">
      <formula>NOT(ISERROR(SEARCH("RIESGO MODERADO",BL11)))</formula>
    </cfRule>
    <cfRule type="containsText" dxfId="25" priority="240" operator="containsText" text="RIESGO ALTO">
      <formula>NOT(ISERROR(SEARCH("RIESGO ALTO",BL11)))</formula>
    </cfRule>
    <cfRule type="containsText" dxfId="24" priority="241" operator="containsText" text="RIESGO EXTREMO">
      <formula>NOT(ISERROR(SEARCH("RIESGO EXTREMO",BL11)))</formula>
    </cfRule>
  </conditionalFormatting>
  <conditionalFormatting sqref="BL15">
    <cfRule type="containsText" dxfId="23" priority="117" operator="containsText" text="RIESGO BAJO">
      <formula>NOT(ISERROR(SEARCH("RIESGO BAJO",BL15)))</formula>
    </cfRule>
    <cfRule type="containsText" dxfId="22" priority="120" operator="containsText" text="RIESGO EXTREMO">
      <formula>NOT(ISERROR(SEARCH("RIESGO EXTREMO",BL15)))</formula>
    </cfRule>
    <cfRule type="containsText" dxfId="21" priority="119" operator="containsText" text="RIESGO ALTO">
      <formula>NOT(ISERROR(SEARCH("RIESGO ALTO",BL15)))</formula>
    </cfRule>
    <cfRule type="containsText" dxfId="20" priority="118" operator="containsText" text="RIESGO MODERADO">
      <formula>NOT(ISERROR(SEARCH("RIESGO MODERADO",BL15)))</formula>
    </cfRule>
  </conditionalFormatting>
  <conditionalFormatting sqref="BL19">
    <cfRule type="containsText" dxfId="19" priority="91" operator="containsText" text="RIESGO MODERADO">
      <formula>NOT(ISERROR(SEARCH("RIESGO MODERADO",BL19)))</formula>
    </cfRule>
    <cfRule type="containsText" dxfId="18" priority="90" operator="containsText" text="RIESGO BAJO">
      <formula>NOT(ISERROR(SEARCH("RIESGO BAJO",BL19)))</formula>
    </cfRule>
    <cfRule type="containsText" dxfId="17" priority="92" operator="containsText" text="RIESGO ALTO">
      <formula>NOT(ISERROR(SEARCH("RIESGO ALTO",BL19)))</formula>
    </cfRule>
    <cfRule type="containsText" dxfId="16" priority="93" operator="containsText" text="RIESGO EXTREMO">
      <formula>NOT(ISERROR(SEARCH("RIESGO EXTREMO",BL19)))</formula>
    </cfRule>
  </conditionalFormatting>
  <conditionalFormatting sqref="BL23">
    <cfRule type="containsText" dxfId="15" priority="82" operator="containsText" text="RIESGO BAJO">
      <formula>NOT(ISERROR(SEARCH("RIESGO BAJO",BL23)))</formula>
    </cfRule>
    <cfRule type="containsText" dxfId="14" priority="84" operator="containsText" text="RIESGO ALTO">
      <formula>NOT(ISERROR(SEARCH("RIESGO ALTO",BL23)))</formula>
    </cfRule>
    <cfRule type="containsText" dxfId="13" priority="85" operator="containsText" text="RIESGO EXTREMO">
      <formula>NOT(ISERROR(SEARCH("RIESGO EXTREMO",BL23)))</formula>
    </cfRule>
    <cfRule type="containsText" dxfId="12" priority="83" operator="containsText" text="RIESGO MODERADO">
      <formula>NOT(ISERROR(SEARCH("RIESGO MODERADO",BL23)))</formula>
    </cfRule>
  </conditionalFormatting>
  <conditionalFormatting sqref="BL27">
    <cfRule type="containsText" dxfId="11" priority="56" operator="containsText" text="RIESGO MODERADO">
      <formula>NOT(ISERROR(SEARCH("RIESGO MODERADO",BL27)))</formula>
    </cfRule>
    <cfRule type="containsText" dxfId="10" priority="57" operator="containsText" text="RIESGO ALTO">
      <formula>NOT(ISERROR(SEARCH("RIESGO ALTO",BL27)))</formula>
    </cfRule>
    <cfRule type="containsText" dxfId="9" priority="55" operator="containsText" text="RIESGO BAJO">
      <formula>NOT(ISERROR(SEARCH("RIESGO BAJO",BL27)))</formula>
    </cfRule>
    <cfRule type="containsText" dxfId="8" priority="58" operator="containsText" text="RIESGO EXTREMO">
      <formula>NOT(ISERROR(SEARCH("RIESGO EXTREMO",BL27)))</formula>
    </cfRule>
  </conditionalFormatting>
  <conditionalFormatting sqref="BL31">
    <cfRule type="containsText" dxfId="7" priority="50" operator="containsText" text="RIESGO EXTREMO">
      <formula>NOT(ISERROR(SEARCH("RIESGO EXTREMO",BL31)))</formula>
    </cfRule>
    <cfRule type="containsText" dxfId="6" priority="49" operator="containsText" text="RIESGO ALTO">
      <formula>NOT(ISERROR(SEARCH("RIESGO ALTO",BL31)))</formula>
    </cfRule>
    <cfRule type="containsText" dxfId="5" priority="48" operator="containsText" text="RIESGO MODERADO">
      <formula>NOT(ISERROR(SEARCH("RIESGO MODERADO",BL31)))</formula>
    </cfRule>
    <cfRule type="containsText" dxfId="4" priority="47" operator="containsText" text="RIESGO BAJO">
      <formula>NOT(ISERROR(SEARCH("RIESGO BAJO",BL31)))</formula>
    </cfRule>
  </conditionalFormatting>
  <conditionalFormatting sqref="BL35">
    <cfRule type="containsText" dxfId="3" priority="22" operator="containsText" text="RIESGO ALTO">
      <formula>NOT(ISERROR(SEARCH("RIESGO ALTO",BL35)))</formula>
    </cfRule>
    <cfRule type="containsText" dxfId="2" priority="21" operator="containsText" text="RIESGO MODERADO">
      <formula>NOT(ISERROR(SEARCH("RIESGO MODERADO",BL35)))</formula>
    </cfRule>
    <cfRule type="containsText" dxfId="1" priority="20" operator="containsText" text="RIESGO BAJO">
      <formula>NOT(ISERROR(SEARCH("RIESGO BAJO",BL35)))</formula>
    </cfRule>
    <cfRule type="containsText" dxfId="0" priority="23" operator="containsText" text="RIESGO EXTREMO">
      <formula>NOT(ISERROR(SEARCH("RIESGO EXTREMO",BL35)))</formula>
    </cfRule>
  </conditionalFormatting>
  <dataValidations count="1">
    <dataValidation type="list" allowBlank="1" showInputMessage="1" showErrorMessage="1" sqref="G11:G38" xr:uid="{2E489FEF-FA86-4EB5-B25C-751F17904ADB}">
      <formula1>INDIRECT(F11)</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3BEAF-15DE-423B-A862-3F8585E4EDDC}">
  <sheetPr>
    <tabColor theme="0" tint="-0.249977111117893"/>
  </sheetPr>
  <dimension ref="A1:F47"/>
  <sheetViews>
    <sheetView showGridLines="0" topLeftCell="A29" zoomScaleNormal="100" workbookViewId="0">
      <selection activeCell="A43" sqref="A43"/>
    </sheetView>
  </sheetViews>
  <sheetFormatPr baseColWidth="10" defaultColWidth="11.42578125" defaultRowHeight="15" x14ac:dyDescent="0.25"/>
  <cols>
    <col min="1" max="1" width="15.42578125" customWidth="1"/>
    <col min="2" max="2" width="13.42578125" customWidth="1"/>
    <col min="3" max="5" width="39.140625" customWidth="1"/>
  </cols>
  <sheetData>
    <row r="1" spans="1:5" ht="21" x14ac:dyDescent="0.35">
      <c r="A1" s="367" t="s">
        <v>210</v>
      </c>
      <c r="B1" s="367"/>
      <c r="C1" s="367"/>
      <c r="D1" s="367"/>
      <c r="E1" s="367"/>
    </row>
    <row r="2" spans="1:5" ht="15.75" thickBot="1" x14ac:dyDescent="0.3"/>
    <row r="3" spans="1:5" ht="15.75" thickBot="1" x14ac:dyDescent="0.3">
      <c r="B3" s="364" t="s">
        <v>217</v>
      </c>
      <c r="C3" s="365"/>
      <c r="D3" s="366"/>
    </row>
    <row r="4" spans="1:5" ht="15.75" thickBot="1" x14ac:dyDescent="0.3"/>
    <row r="5" spans="1:5" ht="15.75" thickBot="1" x14ac:dyDescent="0.3">
      <c r="B5" s="83"/>
      <c r="C5" s="79" t="s">
        <v>218</v>
      </c>
      <c r="D5" s="79" t="s">
        <v>219</v>
      </c>
    </row>
    <row r="6" spans="1:5" ht="26.25" thickBot="1" x14ac:dyDescent="0.3">
      <c r="B6" s="74" t="s">
        <v>220</v>
      </c>
      <c r="C6" s="80" t="s">
        <v>221</v>
      </c>
      <c r="D6" s="82">
        <v>0.2</v>
      </c>
    </row>
    <row r="7" spans="1:5" ht="26.25" thickBot="1" x14ac:dyDescent="0.3">
      <c r="B7" s="75" t="s">
        <v>222</v>
      </c>
      <c r="C7" s="80" t="s">
        <v>223</v>
      </c>
      <c r="D7" s="82">
        <v>0.4</v>
      </c>
    </row>
    <row r="8" spans="1:5" ht="26.25" thickBot="1" x14ac:dyDescent="0.3">
      <c r="B8" s="76" t="s">
        <v>224</v>
      </c>
      <c r="C8" s="80" t="s">
        <v>225</v>
      </c>
      <c r="D8" s="82">
        <v>0.6</v>
      </c>
    </row>
    <row r="9" spans="1:5" ht="39" thickBot="1" x14ac:dyDescent="0.3">
      <c r="B9" s="77" t="s">
        <v>226</v>
      </c>
      <c r="C9" s="80" t="s">
        <v>227</v>
      </c>
      <c r="D9" s="82">
        <v>0.8</v>
      </c>
    </row>
    <row r="10" spans="1:5" ht="26.25" thickBot="1" x14ac:dyDescent="0.3">
      <c r="B10" s="78" t="s">
        <v>228</v>
      </c>
      <c r="C10" s="80" t="s">
        <v>229</v>
      </c>
      <c r="D10" s="82">
        <v>1</v>
      </c>
    </row>
    <row r="12" spans="1:5" ht="15.75" thickBot="1" x14ac:dyDescent="0.3"/>
    <row r="13" spans="1:5" ht="15.75" thickBot="1" x14ac:dyDescent="0.3">
      <c r="B13" s="364" t="s">
        <v>230</v>
      </c>
      <c r="C13" s="365"/>
      <c r="D13" s="366"/>
    </row>
    <row r="14" spans="1:5" ht="15.75" thickBot="1" x14ac:dyDescent="0.3"/>
    <row r="15" spans="1:5" ht="15.75" thickBot="1" x14ac:dyDescent="0.3">
      <c r="B15" s="84"/>
      <c r="C15" s="85" t="s">
        <v>218</v>
      </c>
      <c r="D15" s="85" t="s">
        <v>219</v>
      </c>
    </row>
    <row r="16" spans="1:5" ht="39" thickBot="1" x14ac:dyDescent="0.3">
      <c r="B16" s="86" t="s">
        <v>108</v>
      </c>
      <c r="C16" s="87" t="s">
        <v>231</v>
      </c>
      <c r="D16" s="87" t="s">
        <v>232</v>
      </c>
    </row>
    <row r="17" spans="1:5" ht="15.75" thickBot="1" x14ac:dyDescent="0.3">
      <c r="B17" s="75" t="s">
        <v>128</v>
      </c>
      <c r="C17" s="87" t="s">
        <v>233</v>
      </c>
      <c r="D17" s="87" t="s">
        <v>234</v>
      </c>
    </row>
    <row r="18" spans="1:5" ht="15.75" thickBot="1" x14ac:dyDescent="0.3">
      <c r="B18" s="76" t="s">
        <v>191</v>
      </c>
      <c r="C18" s="87" t="s">
        <v>235</v>
      </c>
      <c r="D18" s="87" t="s">
        <v>236</v>
      </c>
    </row>
    <row r="19" spans="1:5" ht="26.25" thickBot="1" x14ac:dyDescent="0.3">
      <c r="B19" s="77" t="s">
        <v>237</v>
      </c>
      <c r="C19" s="87" t="s">
        <v>238</v>
      </c>
      <c r="D19" s="87" t="s">
        <v>239</v>
      </c>
    </row>
    <row r="20" spans="1:5" ht="26.25" thickBot="1" x14ac:dyDescent="0.3">
      <c r="B20" s="78" t="s">
        <v>240</v>
      </c>
      <c r="C20" s="87" t="s">
        <v>241</v>
      </c>
      <c r="D20" s="87" t="s">
        <v>242</v>
      </c>
    </row>
    <row r="23" spans="1:5" ht="21" x14ac:dyDescent="0.35">
      <c r="A23" s="367" t="s">
        <v>211</v>
      </c>
      <c r="B23" s="367"/>
      <c r="C23" s="367"/>
      <c r="D23" s="367"/>
      <c r="E23" s="367"/>
    </row>
    <row r="25" spans="1:5" x14ac:dyDescent="0.25">
      <c r="A25" s="363" t="s">
        <v>243</v>
      </c>
      <c r="B25" s="363"/>
      <c r="C25" s="55" t="s">
        <v>244</v>
      </c>
      <c r="D25" s="55" t="s">
        <v>245</v>
      </c>
      <c r="E25" s="55" t="s">
        <v>246</v>
      </c>
    </row>
    <row r="26" spans="1:5" ht="54.95" customHeight="1" x14ac:dyDescent="0.25">
      <c r="A26" s="44" t="s">
        <v>247</v>
      </c>
      <c r="B26" s="45">
        <v>0.2</v>
      </c>
      <c r="C26" s="56" t="s">
        <v>248</v>
      </c>
      <c r="D26" s="56" t="s">
        <v>249</v>
      </c>
      <c r="E26" s="56" t="s">
        <v>250</v>
      </c>
    </row>
    <row r="27" spans="1:5" ht="54.95" customHeight="1" x14ac:dyDescent="0.25">
      <c r="A27" s="46" t="s">
        <v>251</v>
      </c>
      <c r="B27" s="47">
        <v>0.4</v>
      </c>
      <c r="C27" s="56" t="s">
        <v>252</v>
      </c>
      <c r="D27" s="56" t="s">
        <v>253</v>
      </c>
      <c r="E27" s="56" t="s">
        <v>254</v>
      </c>
    </row>
    <row r="28" spans="1:5" ht="54.95" customHeight="1" x14ac:dyDescent="0.25">
      <c r="A28" s="48" t="s">
        <v>255</v>
      </c>
      <c r="B28" s="49">
        <v>0.6</v>
      </c>
      <c r="C28" s="56" t="s">
        <v>256</v>
      </c>
      <c r="D28" s="56" t="s">
        <v>257</v>
      </c>
      <c r="E28" s="56" t="s">
        <v>258</v>
      </c>
    </row>
    <row r="29" spans="1:5" ht="54.95" customHeight="1" x14ac:dyDescent="0.25">
      <c r="A29" s="50" t="s">
        <v>259</v>
      </c>
      <c r="B29" s="51">
        <v>0.8</v>
      </c>
      <c r="C29" s="56" t="s">
        <v>260</v>
      </c>
      <c r="D29" s="56" t="s">
        <v>261</v>
      </c>
      <c r="E29" s="56" t="s">
        <v>262</v>
      </c>
    </row>
    <row r="30" spans="1:5" ht="54.95" customHeight="1" x14ac:dyDescent="0.25">
      <c r="A30" s="52" t="s">
        <v>263</v>
      </c>
      <c r="B30" s="53">
        <v>1</v>
      </c>
      <c r="C30" s="56" t="s">
        <v>264</v>
      </c>
      <c r="D30" s="56" t="s">
        <v>265</v>
      </c>
      <c r="E30" s="56" t="s">
        <v>266</v>
      </c>
    </row>
    <row r="31" spans="1:5" ht="46.5" customHeight="1" thickBot="1" x14ac:dyDescent="0.3"/>
    <row r="32" spans="1:5" ht="15.75" thickBot="1" x14ac:dyDescent="0.3">
      <c r="B32" s="364" t="s">
        <v>230</v>
      </c>
      <c r="C32" s="365"/>
      <c r="D32" s="366"/>
    </row>
    <row r="33" spans="1:6" ht="15.75" thickBot="1" x14ac:dyDescent="0.3"/>
    <row r="34" spans="1:6" ht="15.75" thickBot="1" x14ac:dyDescent="0.3">
      <c r="B34" s="79" t="s">
        <v>267</v>
      </c>
      <c r="C34" s="85" t="s">
        <v>268</v>
      </c>
      <c r="D34" s="85" t="s">
        <v>269</v>
      </c>
    </row>
    <row r="35" spans="1:6" ht="26.25" thickBot="1" x14ac:dyDescent="0.3">
      <c r="B35" s="76" t="s">
        <v>255</v>
      </c>
      <c r="C35" s="87" t="s">
        <v>270</v>
      </c>
      <c r="D35" s="87" t="s">
        <v>271</v>
      </c>
    </row>
    <row r="36" spans="1:6" ht="26.25" thickBot="1" x14ac:dyDescent="0.3">
      <c r="B36" s="77" t="s">
        <v>259</v>
      </c>
      <c r="C36" s="87" t="s">
        <v>272</v>
      </c>
      <c r="D36" s="87" t="s">
        <v>273</v>
      </c>
    </row>
    <row r="37" spans="1:6" ht="26.25" thickBot="1" x14ac:dyDescent="0.3">
      <c r="B37" s="78" t="s">
        <v>263</v>
      </c>
      <c r="C37" s="87" t="s">
        <v>274</v>
      </c>
      <c r="D37" s="87" t="s">
        <v>275</v>
      </c>
    </row>
    <row r="40" spans="1:6" ht="21" x14ac:dyDescent="0.35">
      <c r="A40" s="367" t="s">
        <v>276</v>
      </c>
      <c r="B40" s="367"/>
      <c r="C40" s="367"/>
      <c r="D40" s="367"/>
      <c r="E40" s="367"/>
    </row>
    <row r="41" spans="1:6" ht="21.75" thickBot="1" x14ac:dyDescent="0.4">
      <c r="A41" s="116"/>
      <c r="B41" s="116"/>
      <c r="C41" s="116"/>
      <c r="D41" s="116"/>
      <c r="E41" s="116"/>
    </row>
    <row r="42" spans="1:6" ht="24" customHeight="1" x14ac:dyDescent="0.25">
      <c r="B42" s="357" t="s">
        <v>277</v>
      </c>
      <c r="C42" s="359" t="s">
        <v>278</v>
      </c>
      <c r="D42" s="361" t="s">
        <v>279</v>
      </c>
      <c r="E42" s="113"/>
      <c r="F42" s="115"/>
    </row>
    <row r="43" spans="1:6" ht="15.75" thickBot="1" x14ac:dyDescent="0.3">
      <c r="B43" s="358"/>
      <c r="C43" s="360"/>
      <c r="D43" s="362"/>
      <c r="E43" s="114"/>
      <c r="F43" s="115"/>
    </row>
    <row r="44" spans="1:6" ht="77.25" thickBot="1" x14ac:dyDescent="0.3">
      <c r="B44" s="121" t="s">
        <v>201</v>
      </c>
      <c r="C44" s="119" t="s">
        <v>202</v>
      </c>
      <c r="D44" s="117" t="s">
        <v>203</v>
      </c>
      <c r="E44" s="115"/>
      <c r="F44" s="115"/>
    </row>
    <row r="45" spans="1:6" ht="87.6" customHeight="1" thickBot="1" x14ac:dyDescent="0.3">
      <c r="B45" s="122" t="s">
        <v>280</v>
      </c>
      <c r="C45" s="119" t="s">
        <v>204</v>
      </c>
      <c r="D45" s="117" t="s">
        <v>205</v>
      </c>
      <c r="E45" s="115"/>
      <c r="F45" s="115"/>
    </row>
    <row r="46" spans="1:6" ht="64.5" thickBot="1" x14ac:dyDescent="0.3">
      <c r="B46" s="123" t="s">
        <v>281</v>
      </c>
      <c r="C46" s="119" t="s">
        <v>204</v>
      </c>
      <c r="D46" s="117" t="s">
        <v>206</v>
      </c>
      <c r="E46" s="115"/>
      <c r="F46" s="115"/>
    </row>
    <row r="47" spans="1:6" ht="39" thickBot="1" x14ac:dyDescent="0.3">
      <c r="B47" s="118" t="s">
        <v>282</v>
      </c>
      <c r="C47" s="120" t="s">
        <v>207</v>
      </c>
      <c r="D47" s="84" t="s">
        <v>208</v>
      </c>
      <c r="E47" s="115"/>
      <c r="F47" s="115"/>
    </row>
  </sheetData>
  <mergeCells count="10">
    <mergeCell ref="A1:E1"/>
    <mergeCell ref="A23:E23"/>
    <mergeCell ref="B3:D3"/>
    <mergeCell ref="B13:D13"/>
    <mergeCell ref="A40:E40"/>
    <mergeCell ref="B42:B43"/>
    <mergeCell ref="C42:C43"/>
    <mergeCell ref="D42:D43"/>
    <mergeCell ref="A25:B25"/>
    <mergeCell ref="B32:D3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5A986-644B-49A2-8465-5C7D33805E87}">
  <sheetPr>
    <tabColor theme="0" tint="-0.249977111117893"/>
  </sheetPr>
  <dimension ref="A5:BW130"/>
  <sheetViews>
    <sheetView topLeftCell="A9" workbookViewId="0">
      <selection activeCell="C15" sqref="C15"/>
    </sheetView>
  </sheetViews>
  <sheetFormatPr baseColWidth="10" defaultColWidth="11.42578125" defaultRowHeight="15" x14ac:dyDescent="0.25"/>
  <cols>
    <col min="2" max="2" width="35.140625" bestFit="1" customWidth="1"/>
    <col min="3" max="3" width="40.42578125" customWidth="1"/>
    <col min="4" max="4" width="29.7109375" bestFit="1" customWidth="1"/>
    <col min="5" max="5" width="25.42578125" bestFit="1" customWidth="1"/>
    <col min="6" max="6" width="36.85546875" bestFit="1" customWidth="1"/>
    <col min="7" max="7" width="15.85546875" bestFit="1" customWidth="1"/>
    <col min="8" max="12" width="19.140625" style="43" customWidth="1"/>
    <col min="26" max="26" width="18.42578125" bestFit="1" customWidth="1"/>
    <col min="42" max="43" width="21.28515625" bestFit="1" customWidth="1"/>
    <col min="46" max="47" width="21.28515625" bestFit="1" customWidth="1"/>
    <col min="48" max="48" width="27.85546875" bestFit="1" customWidth="1"/>
  </cols>
  <sheetData>
    <row r="5" spans="1:75" ht="15.75" x14ac:dyDescent="0.25">
      <c r="A5" s="370" t="s">
        <v>283</v>
      </c>
      <c r="B5" s="371"/>
      <c r="C5" s="371"/>
      <c r="D5" s="371"/>
      <c r="E5" s="371"/>
      <c r="F5" s="371"/>
      <c r="G5" s="371"/>
      <c r="H5" s="371"/>
      <c r="I5" s="371"/>
      <c r="J5" s="371"/>
      <c r="K5" s="371"/>
      <c r="L5" s="371"/>
    </row>
    <row r="6" spans="1:75" x14ac:dyDescent="0.25">
      <c r="F6" s="54"/>
    </row>
    <row r="7" spans="1:75" x14ac:dyDescent="0.25">
      <c r="F7" s="54"/>
    </row>
    <row r="8" spans="1:75" ht="47.25" x14ac:dyDescent="0.25">
      <c r="A8" s="34" t="s">
        <v>15</v>
      </c>
      <c r="B8" s="34" t="s">
        <v>0</v>
      </c>
      <c r="C8" s="34" t="s">
        <v>284</v>
      </c>
      <c r="D8" s="34" t="s">
        <v>285</v>
      </c>
      <c r="E8" s="34" t="s">
        <v>286</v>
      </c>
      <c r="F8" s="34" t="s">
        <v>25</v>
      </c>
      <c r="G8" s="34" t="s">
        <v>19</v>
      </c>
      <c r="H8" s="368" t="s">
        <v>20</v>
      </c>
      <c r="I8" s="369"/>
      <c r="J8" s="369"/>
      <c r="K8" s="369"/>
      <c r="L8" s="369"/>
    </row>
    <row r="9" spans="1:75" ht="28.5" x14ac:dyDescent="0.25">
      <c r="A9" s="1" t="s">
        <v>112</v>
      </c>
      <c r="B9" s="8" t="s">
        <v>113</v>
      </c>
      <c r="C9" s="33" t="s">
        <v>114</v>
      </c>
      <c r="D9" s="33" t="s">
        <v>287</v>
      </c>
      <c r="E9" s="8" t="s">
        <v>5</v>
      </c>
      <c r="F9" s="4" t="s">
        <v>77</v>
      </c>
      <c r="G9" s="9" t="s">
        <v>75</v>
      </c>
      <c r="H9" s="58" t="s">
        <v>75</v>
      </c>
      <c r="I9" s="58" t="s">
        <v>100</v>
      </c>
      <c r="J9" s="58" t="s">
        <v>288</v>
      </c>
      <c r="K9" s="58" t="s">
        <v>289</v>
      </c>
      <c r="L9" s="58" t="s">
        <v>290</v>
      </c>
      <c r="M9" s="4"/>
      <c r="N9" s="4"/>
      <c r="AO9" s="4">
        <v>1</v>
      </c>
      <c r="AP9" s="4" t="s">
        <v>291</v>
      </c>
      <c r="AQ9" s="4" t="s">
        <v>291</v>
      </c>
      <c r="AR9" s="4"/>
      <c r="AS9" s="4">
        <v>1</v>
      </c>
      <c r="AT9" s="4" t="s">
        <v>291</v>
      </c>
      <c r="AU9" s="4" t="s">
        <v>291</v>
      </c>
      <c r="AW9" s="4"/>
      <c r="AX9" s="32"/>
      <c r="BN9" s="9"/>
      <c r="BO9" s="9"/>
      <c r="BP9" s="9"/>
      <c r="BQ9" s="9"/>
      <c r="BR9" s="9"/>
      <c r="BS9" s="4"/>
      <c r="BT9" s="4"/>
      <c r="BU9" s="4"/>
      <c r="BV9" s="4"/>
      <c r="BW9" s="4"/>
    </row>
    <row r="10" spans="1:75" ht="57.75" x14ac:dyDescent="0.25">
      <c r="A10" s="1" t="s">
        <v>91</v>
      </c>
      <c r="B10" s="8" t="s">
        <v>92</v>
      </c>
      <c r="C10" s="33" t="s">
        <v>93</v>
      </c>
      <c r="D10" s="33" t="s">
        <v>292</v>
      </c>
      <c r="E10" s="8" t="s">
        <v>2</v>
      </c>
      <c r="F10" s="4" t="s">
        <v>293</v>
      </c>
      <c r="G10" s="9" t="s">
        <v>100</v>
      </c>
      <c r="H10" s="59" t="s">
        <v>294</v>
      </c>
      <c r="I10" s="59" t="s">
        <v>124</v>
      </c>
      <c r="J10" s="59" t="s">
        <v>295</v>
      </c>
      <c r="K10" s="59" t="s">
        <v>296</v>
      </c>
      <c r="L10" s="59" t="s">
        <v>297</v>
      </c>
      <c r="M10" s="4"/>
      <c r="N10" s="4"/>
      <c r="AO10" s="4">
        <v>2</v>
      </c>
      <c r="AP10" s="4" t="s">
        <v>298</v>
      </c>
      <c r="AQ10" s="4" t="s">
        <v>298</v>
      </c>
      <c r="AR10" s="4"/>
      <c r="AS10" s="4">
        <v>2</v>
      </c>
      <c r="AT10" s="4" t="s">
        <v>298</v>
      </c>
      <c r="AU10" s="4" t="s">
        <v>298</v>
      </c>
      <c r="AW10" s="4"/>
      <c r="AX10" s="32"/>
      <c r="BN10" s="9"/>
      <c r="BO10" s="9"/>
      <c r="BP10" s="9"/>
      <c r="BQ10" s="9"/>
      <c r="BR10" s="9"/>
      <c r="BS10" s="4"/>
      <c r="BT10" s="4"/>
      <c r="BU10" s="4"/>
      <c r="BV10" s="4"/>
      <c r="BW10" s="4"/>
    </row>
    <row r="11" spans="1:75" ht="72" x14ac:dyDescent="0.25">
      <c r="A11" s="1" t="s">
        <v>133</v>
      </c>
      <c r="B11" s="8" t="s">
        <v>134</v>
      </c>
      <c r="C11" s="33" t="s">
        <v>135</v>
      </c>
      <c r="D11" s="33" t="s">
        <v>299</v>
      </c>
      <c r="E11" s="8" t="s">
        <v>4</v>
      </c>
      <c r="F11" s="4" t="s">
        <v>105</v>
      </c>
      <c r="G11" s="9" t="s">
        <v>288</v>
      </c>
      <c r="H11" s="59" t="s">
        <v>76</v>
      </c>
      <c r="I11" s="59" t="s">
        <v>300</v>
      </c>
      <c r="J11" s="59" t="s">
        <v>301</v>
      </c>
      <c r="K11" s="59" t="s">
        <v>302</v>
      </c>
      <c r="L11" s="59" t="s">
        <v>303</v>
      </c>
      <c r="M11" s="4"/>
      <c r="N11" s="4"/>
      <c r="AO11" s="4">
        <v>3</v>
      </c>
      <c r="AP11" s="4" t="s">
        <v>304</v>
      </c>
      <c r="AQ11" s="4" t="s">
        <v>304</v>
      </c>
      <c r="AR11" s="4"/>
      <c r="AS11" s="4">
        <v>3</v>
      </c>
      <c r="AT11" s="4" t="s">
        <v>304</v>
      </c>
      <c r="AU11" s="4" t="s">
        <v>304</v>
      </c>
      <c r="AW11" s="4"/>
      <c r="AX11" s="32"/>
      <c r="BN11" s="9"/>
      <c r="BO11" s="9"/>
      <c r="BP11" s="9"/>
      <c r="BQ11" s="9"/>
      <c r="BR11" s="9"/>
      <c r="BS11" s="4"/>
      <c r="BT11" s="4"/>
      <c r="BU11" s="4"/>
      <c r="BV11" s="4"/>
      <c r="BW11" s="4"/>
    </row>
    <row r="12" spans="1:75" ht="57.75" x14ac:dyDescent="0.25">
      <c r="A12" s="1" t="s">
        <v>137</v>
      </c>
      <c r="B12" s="8" t="s">
        <v>138</v>
      </c>
      <c r="C12" s="33" t="s">
        <v>139</v>
      </c>
      <c r="D12" s="33" t="s">
        <v>305</v>
      </c>
      <c r="F12" s="4" t="s">
        <v>306</v>
      </c>
      <c r="G12" s="9" t="s">
        <v>289</v>
      </c>
      <c r="H12" s="59" t="s">
        <v>140</v>
      </c>
      <c r="I12" s="59" t="s">
        <v>101</v>
      </c>
      <c r="J12" s="59" t="s">
        <v>307</v>
      </c>
      <c r="K12" s="59" t="s">
        <v>308</v>
      </c>
      <c r="L12" s="59" t="s">
        <v>309</v>
      </c>
      <c r="M12" s="4"/>
      <c r="N12" s="4"/>
      <c r="AO12" s="4">
        <v>4</v>
      </c>
      <c r="AP12" s="4" t="s">
        <v>310</v>
      </c>
      <c r="AQ12" s="4" t="s">
        <v>310</v>
      </c>
      <c r="AR12" s="4"/>
      <c r="AS12" s="4">
        <v>4</v>
      </c>
      <c r="AT12" s="4" t="s">
        <v>310</v>
      </c>
      <c r="AU12" s="4" t="s">
        <v>310</v>
      </c>
      <c r="AW12" s="4"/>
      <c r="AX12" s="32"/>
      <c r="BN12" s="9"/>
      <c r="BO12" s="9"/>
      <c r="BP12" s="9"/>
      <c r="BQ12" s="9"/>
      <c r="BR12" s="9"/>
      <c r="BS12" s="4"/>
      <c r="BT12" s="4"/>
      <c r="BU12" s="4"/>
      <c r="BV12" s="4"/>
      <c r="BW12" s="4"/>
    </row>
    <row r="13" spans="1:75" ht="57.75" x14ac:dyDescent="0.25">
      <c r="A13" s="1" t="s">
        <v>150</v>
      </c>
      <c r="B13" s="8" t="s">
        <v>151</v>
      </c>
      <c r="C13" s="33" t="s">
        <v>152</v>
      </c>
      <c r="D13" s="33" t="s">
        <v>311</v>
      </c>
      <c r="E13" s="8"/>
      <c r="F13" s="4" t="s">
        <v>312</v>
      </c>
      <c r="G13" s="9" t="s">
        <v>290</v>
      </c>
      <c r="H13" s="59" t="s">
        <v>313</v>
      </c>
      <c r="I13" s="59"/>
      <c r="J13" s="59"/>
      <c r="K13" s="59"/>
      <c r="L13" s="59" t="s">
        <v>314</v>
      </c>
      <c r="M13" s="4"/>
      <c r="N13" s="4"/>
      <c r="AO13" s="4">
        <v>5</v>
      </c>
      <c r="AP13" s="4"/>
      <c r="AQ13" s="5"/>
      <c r="AR13" s="4"/>
      <c r="AS13" s="4">
        <v>5</v>
      </c>
      <c r="AT13" s="4"/>
      <c r="AU13" s="5"/>
      <c r="AV13" s="4"/>
      <c r="AW13" s="4"/>
      <c r="AX13" s="32"/>
      <c r="BN13" s="9"/>
      <c r="BO13" s="9"/>
      <c r="BP13" s="9"/>
      <c r="BQ13" s="9"/>
      <c r="BR13" s="9"/>
      <c r="BS13" s="4"/>
      <c r="BT13" s="4"/>
      <c r="BU13" s="4"/>
      <c r="BV13" s="4"/>
      <c r="BW13" s="4"/>
    </row>
    <row r="14" spans="1:75" ht="28.5" x14ac:dyDescent="0.25">
      <c r="A14" s="1" t="s">
        <v>120</v>
      </c>
      <c r="B14" s="8" t="s">
        <v>121</v>
      </c>
      <c r="C14" s="33" t="s">
        <v>122</v>
      </c>
      <c r="D14" s="33" t="s">
        <v>315</v>
      </c>
      <c r="F14" s="4" t="s">
        <v>188</v>
      </c>
      <c r="G14" s="9" t="s">
        <v>316</v>
      </c>
      <c r="I14" s="57"/>
      <c r="J14" s="57"/>
      <c r="K14" s="57"/>
      <c r="L14" s="57"/>
      <c r="M14" s="4"/>
      <c r="N14" s="4"/>
      <c r="AO14" s="4"/>
      <c r="AP14" s="4"/>
      <c r="AQ14" s="5"/>
      <c r="AR14" s="4"/>
      <c r="AS14" s="4"/>
      <c r="AT14" s="4"/>
      <c r="AU14" s="5"/>
      <c r="AV14" s="4"/>
      <c r="AW14" s="4"/>
      <c r="AX14" s="32"/>
      <c r="BN14" s="9"/>
      <c r="BO14" s="9"/>
      <c r="BP14" s="9"/>
      <c r="BQ14" s="9"/>
      <c r="BR14" s="9"/>
      <c r="BS14" s="4"/>
      <c r="BT14" s="4"/>
      <c r="BU14" s="4"/>
      <c r="BV14" s="4"/>
      <c r="BW14" s="4"/>
    </row>
    <row r="15" spans="1:75" ht="29.25" thickBot="1" x14ac:dyDescent="0.3">
      <c r="A15" s="1" t="s">
        <v>153</v>
      </c>
      <c r="B15" s="8" t="s">
        <v>154</v>
      </c>
      <c r="C15" s="33" t="s">
        <v>155</v>
      </c>
      <c r="D15" s="33" t="s">
        <v>317</v>
      </c>
      <c r="E15" s="8"/>
      <c r="F15" s="4" t="s">
        <v>318</v>
      </c>
      <c r="G15" s="9" t="s">
        <v>316</v>
      </c>
      <c r="I15" s="37"/>
      <c r="J15" s="37"/>
      <c r="K15" s="37"/>
      <c r="L15" s="37"/>
      <c r="M15" s="4"/>
      <c r="N15" s="4"/>
      <c r="AO15" s="4"/>
      <c r="AP15" s="4"/>
      <c r="AQ15" s="5"/>
      <c r="AR15" s="4"/>
      <c r="AS15" s="4"/>
      <c r="AT15" s="4"/>
      <c r="AU15" s="5"/>
      <c r="AV15" s="4"/>
      <c r="AW15" s="4"/>
      <c r="AX15" s="32"/>
      <c r="BN15" s="9"/>
      <c r="BO15" s="9"/>
      <c r="BP15" s="9"/>
      <c r="BQ15" s="9"/>
      <c r="BR15" s="9"/>
      <c r="BS15" s="4"/>
      <c r="BT15" s="4"/>
      <c r="BU15" s="4"/>
      <c r="BV15" s="4"/>
      <c r="BW15" s="4"/>
    </row>
    <row r="16" spans="1:75" ht="29.25" thickBot="1" x14ac:dyDescent="0.3">
      <c r="A16" s="1" t="s">
        <v>186</v>
      </c>
      <c r="B16" s="8" t="s">
        <v>187</v>
      </c>
      <c r="C16" s="33" t="s">
        <v>155</v>
      </c>
      <c r="D16" s="33" t="s">
        <v>317</v>
      </c>
      <c r="E16" s="8"/>
      <c r="F16" s="4"/>
      <c r="G16" s="9"/>
      <c r="I16" s="37"/>
      <c r="J16" s="37"/>
      <c r="K16" s="37"/>
      <c r="L16" s="60"/>
      <c r="M16" s="61"/>
      <c r="N16" s="62"/>
      <c r="AO16" s="4"/>
      <c r="AP16" s="4"/>
      <c r="AQ16" s="5"/>
      <c r="AR16" s="4" t="s">
        <v>319</v>
      </c>
      <c r="AS16" s="4"/>
      <c r="AT16" s="4"/>
      <c r="AU16" s="5"/>
      <c r="AV16" s="4"/>
      <c r="AW16" s="4"/>
      <c r="AX16" s="32"/>
      <c r="BN16" s="9"/>
      <c r="BO16" s="9"/>
      <c r="BP16" s="9"/>
      <c r="BQ16" s="9"/>
      <c r="BR16" s="9"/>
      <c r="BS16" s="4"/>
      <c r="BT16" s="4"/>
      <c r="BU16" s="4"/>
      <c r="BV16" s="4"/>
      <c r="BW16" s="4"/>
    </row>
    <row r="17" spans="1:75" ht="28.5" x14ac:dyDescent="0.25">
      <c r="A17" s="1" t="s">
        <v>163</v>
      </c>
      <c r="B17" s="8" t="s">
        <v>164</v>
      </c>
      <c r="C17" s="33" t="s">
        <v>165</v>
      </c>
      <c r="D17" s="33" t="s">
        <v>320</v>
      </c>
      <c r="E17" s="8"/>
      <c r="F17" s="4"/>
      <c r="G17" s="9"/>
      <c r="I17" s="37"/>
      <c r="J17" s="37"/>
      <c r="K17" s="37"/>
      <c r="L17" s="63"/>
      <c r="M17" s="10">
        <v>3</v>
      </c>
      <c r="N17" s="64"/>
      <c r="AO17" s="4"/>
      <c r="AP17" s="4"/>
      <c r="AQ17" s="5"/>
      <c r="AR17" s="16">
        <v>1</v>
      </c>
      <c r="AS17" s="4"/>
      <c r="AT17" s="4"/>
      <c r="AU17" s="5"/>
      <c r="AV17" s="4"/>
      <c r="AW17" s="4"/>
      <c r="AX17" s="32"/>
      <c r="BN17" s="9"/>
      <c r="BO17" s="9"/>
      <c r="BP17" s="9"/>
      <c r="BQ17" s="9"/>
      <c r="BR17" s="9"/>
      <c r="BS17" s="4"/>
      <c r="BT17" s="4"/>
      <c r="BU17" s="4"/>
      <c r="BV17" s="4"/>
      <c r="BW17" s="4"/>
    </row>
    <row r="18" spans="1:75" ht="28.5" x14ac:dyDescent="0.25">
      <c r="A18" s="1" t="s">
        <v>72</v>
      </c>
      <c r="B18" s="8" t="s">
        <v>73</v>
      </c>
      <c r="C18" s="33" t="s">
        <v>74</v>
      </c>
      <c r="D18" s="33" t="s">
        <v>321</v>
      </c>
      <c r="E18" s="8"/>
      <c r="F18" s="4"/>
      <c r="G18" s="9"/>
      <c r="I18" s="57"/>
      <c r="J18" s="57"/>
      <c r="K18" s="57"/>
      <c r="L18" s="65"/>
      <c r="M18" s="4" t="s">
        <v>16</v>
      </c>
      <c r="N18" s="64"/>
      <c r="AO18" s="4"/>
      <c r="AP18" s="4"/>
      <c r="AQ18" s="5"/>
      <c r="AR18" s="17">
        <v>1</v>
      </c>
      <c r="AS18" s="4"/>
      <c r="AT18" s="4"/>
      <c r="AU18" s="5"/>
      <c r="AV18" s="4"/>
      <c r="AW18" s="4"/>
      <c r="AX18" s="32"/>
      <c r="BN18" s="9"/>
      <c r="BO18" s="9"/>
      <c r="BP18" s="9"/>
      <c r="BQ18" s="9"/>
      <c r="BR18" s="9"/>
      <c r="BS18" s="4"/>
      <c r="BT18" s="4"/>
      <c r="BU18" s="4"/>
      <c r="BV18" s="4"/>
      <c r="BW18" s="4"/>
    </row>
    <row r="19" spans="1:75" x14ac:dyDescent="0.25">
      <c r="A19" s="1" t="s">
        <v>95</v>
      </c>
      <c r="B19" s="8" t="s">
        <v>96</v>
      </c>
      <c r="C19" s="33" t="s">
        <v>97</v>
      </c>
      <c r="D19" s="33" t="s">
        <v>322</v>
      </c>
      <c r="E19" s="8"/>
      <c r="F19" s="4"/>
      <c r="G19" s="9"/>
      <c r="I19" s="37"/>
      <c r="J19" s="37"/>
      <c r="K19" s="37"/>
      <c r="L19" s="63"/>
      <c r="M19" s="4" t="e">
        <f>+CHOOSE(M17,#REF!,#REF!,#REF!,#REF!,#REF!,#REF!,#REF!,#REF!,#REF!,#REF!,#REF!,#REF!,#REF!,#REF!,#REF!,#REF!,#REF!,#REF!,#REF!)</f>
        <v>#REF!</v>
      </c>
      <c r="N19" s="64"/>
      <c r="AO19" s="4"/>
      <c r="AP19" s="4"/>
      <c r="AQ19" s="5"/>
      <c r="AR19" s="17">
        <v>1</v>
      </c>
      <c r="AS19" s="4"/>
      <c r="AT19" s="4"/>
      <c r="AU19" s="5"/>
      <c r="AV19" s="4"/>
      <c r="AW19" s="4"/>
      <c r="AX19" s="32"/>
      <c r="BN19" s="9"/>
      <c r="BO19" s="9"/>
      <c r="BP19" s="9"/>
      <c r="BQ19" s="9"/>
      <c r="BR19" s="9"/>
      <c r="BS19" s="4"/>
      <c r="BT19" s="4"/>
      <c r="BU19" s="4"/>
      <c r="BV19" s="4"/>
      <c r="BW19" s="4"/>
    </row>
    <row r="20" spans="1:75" ht="15.75" thickBot="1" x14ac:dyDescent="0.3">
      <c r="A20" s="1"/>
      <c r="B20" s="8"/>
      <c r="C20" s="8"/>
      <c r="D20" s="8"/>
      <c r="E20" s="4"/>
      <c r="F20" s="4"/>
      <c r="G20" s="4"/>
      <c r="I20" s="37"/>
      <c r="J20" s="37"/>
      <c r="K20" s="37"/>
      <c r="L20" s="66"/>
      <c r="M20" s="67"/>
      <c r="N20" s="68"/>
      <c r="AO20" s="4"/>
      <c r="AP20" s="5"/>
      <c r="AQ20" s="18">
        <v>1</v>
      </c>
      <c r="AR20" s="4"/>
      <c r="AS20" s="4"/>
      <c r="AT20" s="5"/>
      <c r="AU20" s="4"/>
      <c r="AV20" s="4"/>
      <c r="AW20" s="32"/>
      <c r="AX20" s="3"/>
      <c r="BN20" s="9"/>
      <c r="BO20" s="9"/>
      <c r="BP20" s="9"/>
      <c r="BQ20" s="9"/>
      <c r="BR20" s="4"/>
      <c r="BS20" s="4"/>
      <c r="BT20" s="4"/>
      <c r="BU20" s="4"/>
      <c r="BV20" s="4"/>
    </row>
    <row r="21" spans="1:75" ht="12.95" customHeight="1" x14ac:dyDescent="0.25">
      <c r="A21" s="1"/>
      <c r="B21" s="8"/>
      <c r="C21" s="8"/>
      <c r="D21" s="8"/>
      <c r="E21" s="4"/>
      <c r="F21" s="4"/>
      <c r="G21" s="4"/>
      <c r="I21" s="5"/>
      <c r="J21" s="5"/>
      <c r="K21" s="5"/>
      <c r="L21" s="5"/>
      <c r="M21" s="4"/>
      <c r="N21" s="4"/>
      <c r="AO21" s="4"/>
      <c r="AP21" s="5"/>
      <c r="AQ21" s="4"/>
      <c r="AR21" s="4"/>
      <c r="AS21" s="4"/>
      <c r="AT21" s="5"/>
      <c r="AU21" s="4"/>
      <c r="AV21" s="4"/>
      <c r="AW21" s="32"/>
      <c r="AX21" s="3"/>
      <c r="BN21" s="9"/>
      <c r="BO21" s="9"/>
      <c r="BP21" s="9"/>
      <c r="BQ21" s="9"/>
      <c r="BR21" s="4"/>
      <c r="BS21" s="4"/>
      <c r="BT21" s="4"/>
      <c r="BU21" s="4"/>
      <c r="BV21" s="4"/>
    </row>
    <row r="22" spans="1:75" ht="39" customHeight="1" x14ac:dyDescent="0.25">
      <c r="A22" s="370" t="s">
        <v>323</v>
      </c>
      <c r="B22" s="371"/>
      <c r="C22" s="371"/>
      <c r="D22" s="371"/>
      <c r="E22" s="371"/>
      <c r="F22" s="371"/>
      <c r="G22" s="371"/>
      <c r="H22" s="371"/>
      <c r="I22" s="371"/>
      <c r="J22" s="371"/>
      <c r="K22" s="371"/>
      <c r="L22" s="371"/>
    </row>
    <row r="23" spans="1:75" ht="16.5" thickBot="1" x14ac:dyDescent="0.3">
      <c r="A23" s="69"/>
      <c r="B23" s="69"/>
      <c r="C23" s="69"/>
      <c r="D23" s="69"/>
      <c r="E23" s="69"/>
      <c r="F23" s="69"/>
      <c r="G23" s="69"/>
      <c r="H23" s="69"/>
      <c r="I23" s="69"/>
      <c r="J23" s="69"/>
      <c r="K23" s="69"/>
      <c r="L23" s="69"/>
    </row>
    <row r="24" spans="1:75" ht="26.25" thickBot="1" x14ac:dyDescent="0.3">
      <c r="A24" s="69"/>
      <c r="B24" s="372" t="s">
        <v>324</v>
      </c>
      <c r="C24" s="373"/>
      <c r="D24" s="69"/>
      <c r="E24" s="69"/>
      <c r="F24" s="134" t="s">
        <v>325</v>
      </c>
      <c r="G24" s="126" t="s">
        <v>218</v>
      </c>
      <c r="H24" s="127" t="s">
        <v>219</v>
      </c>
      <c r="I24" s="69"/>
      <c r="J24" s="69"/>
      <c r="K24" s="69"/>
      <c r="L24" s="72"/>
      <c r="M24" s="72"/>
    </row>
    <row r="25" spans="1:75" ht="90" thickBot="1" x14ac:dyDescent="0.3">
      <c r="A25" s="4"/>
      <c r="B25" s="92" t="s">
        <v>78</v>
      </c>
      <c r="C25" s="93">
        <v>0.2</v>
      </c>
      <c r="D25" s="4"/>
      <c r="E25" s="4" t="s">
        <v>106</v>
      </c>
      <c r="F25" s="128" t="s">
        <v>108</v>
      </c>
      <c r="G25" s="129" t="s">
        <v>231</v>
      </c>
      <c r="H25" s="129" t="s">
        <v>232</v>
      </c>
      <c r="I25" s="4"/>
      <c r="J25" s="4"/>
      <c r="K25" s="4"/>
      <c r="L25" s="73" t="s">
        <v>326</v>
      </c>
      <c r="M25" s="73" t="s">
        <v>255</v>
      </c>
      <c r="N25" s="4"/>
      <c r="O25" s="4"/>
      <c r="P25" s="4"/>
      <c r="Q25" s="4"/>
      <c r="R25" s="4"/>
      <c r="S25" s="4"/>
      <c r="T25" s="4"/>
      <c r="U25" s="4"/>
      <c r="V25" s="4"/>
      <c r="W25" s="4"/>
      <c r="X25" s="4"/>
      <c r="Y25" s="4"/>
      <c r="Z25" s="4"/>
      <c r="AO25" s="4"/>
      <c r="AP25" s="5"/>
      <c r="AQ25" s="4"/>
      <c r="AR25" s="4"/>
      <c r="AS25" s="4"/>
      <c r="AT25" s="5"/>
      <c r="AU25" s="4"/>
      <c r="AV25" s="4"/>
      <c r="AW25" s="32"/>
      <c r="AX25" s="3"/>
      <c r="BN25" s="9"/>
      <c r="BO25" s="9"/>
      <c r="BP25" s="9"/>
      <c r="BQ25" s="9"/>
      <c r="BR25" s="4"/>
      <c r="BS25" s="4"/>
      <c r="BT25" s="4"/>
      <c r="BU25" s="4"/>
      <c r="BV25" s="4"/>
    </row>
    <row r="26" spans="1:75" ht="51.75" thickBot="1" x14ac:dyDescent="0.3">
      <c r="A26" s="4"/>
      <c r="B26" s="88" t="s">
        <v>79</v>
      </c>
      <c r="C26" s="89">
        <v>0.4</v>
      </c>
      <c r="D26" s="4"/>
      <c r="E26" s="4" t="s">
        <v>107</v>
      </c>
      <c r="F26" s="130" t="s">
        <v>128</v>
      </c>
      <c r="G26" s="129" t="s">
        <v>233</v>
      </c>
      <c r="H26" s="129" t="s">
        <v>234</v>
      </c>
      <c r="I26" s="4"/>
      <c r="J26" s="4"/>
      <c r="K26" s="4"/>
      <c r="L26" s="73" t="s">
        <v>327</v>
      </c>
      <c r="M26" s="73" t="s">
        <v>328</v>
      </c>
      <c r="N26" s="4"/>
      <c r="O26" s="4"/>
      <c r="P26" s="4"/>
      <c r="Q26" s="4"/>
      <c r="R26" s="4"/>
      <c r="S26" s="4"/>
      <c r="T26" s="4"/>
      <c r="U26" s="4"/>
      <c r="V26" s="4"/>
      <c r="W26" s="4"/>
      <c r="X26" s="4"/>
      <c r="Y26" s="4"/>
      <c r="Z26" s="4"/>
      <c r="AO26" s="4"/>
      <c r="AP26" s="5"/>
      <c r="AQ26" s="4"/>
      <c r="AR26" s="4"/>
      <c r="AS26" s="4"/>
      <c r="AT26" s="5"/>
      <c r="AU26" s="4"/>
      <c r="AV26" s="4"/>
      <c r="AW26" s="32"/>
      <c r="AX26" s="3"/>
      <c r="BN26" s="9"/>
      <c r="BO26" s="9"/>
      <c r="BP26" s="9"/>
      <c r="BQ26" s="9"/>
      <c r="BR26" s="4"/>
      <c r="BS26" s="4"/>
      <c r="BT26" s="4"/>
      <c r="BU26" s="4"/>
      <c r="BV26" s="4"/>
    </row>
    <row r="27" spans="1:75" ht="39" thickBot="1" x14ac:dyDescent="0.3">
      <c r="A27" s="4"/>
      <c r="B27" s="88" t="s">
        <v>86</v>
      </c>
      <c r="C27" s="89">
        <v>0.6</v>
      </c>
      <c r="D27" s="4"/>
      <c r="E27" s="4"/>
      <c r="F27" s="131" t="s">
        <v>191</v>
      </c>
      <c r="G27" s="129" t="s">
        <v>235</v>
      </c>
      <c r="H27" s="129" t="s">
        <v>236</v>
      </c>
      <c r="I27" s="4"/>
      <c r="J27" s="4"/>
      <c r="K27" s="4"/>
      <c r="L27" s="73" t="s">
        <v>329</v>
      </c>
      <c r="M27" s="73" t="s">
        <v>330</v>
      </c>
      <c r="N27" s="4"/>
      <c r="O27" s="4"/>
      <c r="P27" s="4"/>
      <c r="Q27" s="4"/>
      <c r="R27" s="4"/>
      <c r="S27" s="4"/>
      <c r="T27" s="4"/>
      <c r="U27" s="4"/>
      <c r="V27" s="4"/>
      <c r="W27" s="4"/>
      <c r="X27" s="4"/>
      <c r="Y27" s="4"/>
      <c r="Z27" s="4"/>
      <c r="AO27" s="4"/>
      <c r="AP27" s="5"/>
      <c r="AQ27" s="4"/>
      <c r="AR27" s="4"/>
      <c r="AS27" s="4"/>
      <c r="AT27" s="5"/>
      <c r="AU27" s="4"/>
      <c r="AV27" s="4"/>
      <c r="AW27" s="32"/>
      <c r="AX27" s="3"/>
      <c r="BN27" s="4"/>
      <c r="BO27" s="4"/>
      <c r="BP27" s="4"/>
      <c r="BQ27" s="4"/>
      <c r="BR27" s="4"/>
      <c r="BS27" s="4"/>
      <c r="BT27" s="4"/>
      <c r="BU27" s="4"/>
      <c r="BV27" s="4"/>
    </row>
    <row r="28" spans="1:75" ht="64.5" thickBot="1" x14ac:dyDescent="0.3">
      <c r="A28" s="4"/>
      <c r="B28" s="88" t="s">
        <v>115</v>
      </c>
      <c r="C28" s="89">
        <v>0.8</v>
      </c>
      <c r="D28" s="4"/>
      <c r="E28" s="4"/>
      <c r="F28" s="132" t="s">
        <v>237</v>
      </c>
      <c r="G28" s="129" t="s">
        <v>238</v>
      </c>
      <c r="H28" s="129" t="s">
        <v>239</v>
      </c>
      <c r="I28" s="4"/>
      <c r="J28" s="4"/>
      <c r="K28" s="4"/>
      <c r="L28" s="73"/>
      <c r="M28" s="73"/>
      <c r="N28" s="4"/>
      <c r="O28" s="4"/>
      <c r="P28" s="4"/>
      <c r="Q28" s="4"/>
      <c r="R28" s="4"/>
      <c r="S28" s="4"/>
      <c r="T28" s="4"/>
      <c r="U28" s="4"/>
      <c r="V28" s="4"/>
      <c r="W28" s="4"/>
      <c r="X28" s="4"/>
      <c r="Y28" s="4"/>
      <c r="Z28" s="4"/>
      <c r="AO28" s="4"/>
      <c r="AP28" s="5"/>
      <c r="AQ28" s="4"/>
      <c r="AR28" s="4"/>
      <c r="AS28" s="4"/>
      <c r="AT28" s="5"/>
      <c r="AU28" s="4"/>
      <c r="AV28" s="4"/>
      <c r="AW28" s="32"/>
      <c r="AX28" s="3"/>
      <c r="AY28" s="4"/>
      <c r="AZ28" s="4"/>
      <c r="BA28" s="4"/>
      <c r="BB28" s="4"/>
      <c r="BC28" s="4"/>
      <c r="BD28" s="4"/>
      <c r="BE28" s="3"/>
      <c r="BF28" s="3"/>
      <c r="BG28" s="3"/>
      <c r="BH28" s="3"/>
      <c r="BI28" s="4"/>
      <c r="BJ28" s="4"/>
      <c r="BK28" s="4"/>
      <c r="BL28" s="4"/>
      <c r="BM28" s="4"/>
      <c r="BN28" s="4"/>
      <c r="BO28" s="4"/>
      <c r="BP28" s="4"/>
      <c r="BQ28" s="4"/>
      <c r="BR28" s="4"/>
      <c r="BS28" s="4"/>
      <c r="BT28" s="4"/>
      <c r="BU28" s="4"/>
      <c r="BV28" s="4"/>
    </row>
    <row r="29" spans="1:75" ht="64.5" thickBot="1" x14ac:dyDescent="0.3">
      <c r="A29" s="4"/>
      <c r="B29" s="90" t="s">
        <v>319</v>
      </c>
      <c r="C29" s="91">
        <v>1</v>
      </c>
      <c r="D29" s="4"/>
      <c r="E29" s="4"/>
      <c r="F29" s="133" t="s">
        <v>240</v>
      </c>
      <c r="G29" s="129" t="s">
        <v>241</v>
      </c>
      <c r="H29" s="129" t="s">
        <v>242</v>
      </c>
      <c r="I29" s="4"/>
      <c r="J29" s="4"/>
      <c r="K29" s="4"/>
      <c r="L29" s="73"/>
      <c r="M29" s="73"/>
      <c r="N29" s="4"/>
      <c r="O29" s="4"/>
      <c r="P29" s="4"/>
      <c r="Q29" s="4"/>
      <c r="R29" s="4"/>
      <c r="S29" s="4"/>
      <c r="T29" s="4"/>
      <c r="U29" s="4"/>
      <c r="V29" s="4"/>
      <c r="W29" s="4"/>
      <c r="X29" s="4"/>
      <c r="Y29" s="4"/>
      <c r="Z29" s="4"/>
      <c r="AO29" s="4"/>
      <c r="AP29" s="5"/>
      <c r="AQ29" s="4"/>
      <c r="AR29" s="4"/>
      <c r="AS29" s="4"/>
      <c r="AT29" s="5"/>
      <c r="AU29" s="4"/>
      <c r="AV29" s="4"/>
      <c r="AW29" s="32"/>
      <c r="AX29" s="3"/>
      <c r="AY29" s="4"/>
      <c r="AZ29" s="4"/>
      <c r="BA29" s="4"/>
      <c r="BB29" s="4"/>
      <c r="BC29" s="4"/>
      <c r="BD29" s="4"/>
      <c r="BE29" s="3"/>
      <c r="BF29" s="3"/>
      <c r="BG29" s="3"/>
      <c r="BH29" s="3"/>
      <c r="BI29" s="4"/>
      <c r="BJ29" s="4"/>
      <c r="BK29" s="4"/>
      <c r="BL29" s="4"/>
      <c r="BM29" s="4"/>
      <c r="BN29" s="4"/>
      <c r="BO29" s="4"/>
      <c r="BP29" s="4"/>
      <c r="BQ29" s="4"/>
      <c r="BR29" s="4"/>
      <c r="BS29" s="4"/>
      <c r="BT29" s="4"/>
      <c r="BU29" s="4"/>
      <c r="BV29" s="4"/>
    </row>
    <row r="30" spans="1:75" ht="15.75" thickBot="1" x14ac:dyDescent="0.3">
      <c r="A30" s="4"/>
      <c r="B30" s="4"/>
      <c r="C30" s="4"/>
      <c r="D30" s="4"/>
      <c r="E30" s="4"/>
      <c r="F30" s="4"/>
      <c r="G30" s="4"/>
      <c r="H30" s="4"/>
      <c r="I30" s="4"/>
      <c r="J30" s="4"/>
      <c r="K30" s="4"/>
      <c r="L30" s="4"/>
      <c r="M30" s="4"/>
      <c r="N30" s="4"/>
      <c r="O30" s="4"/>
      <c r="P30" s="4"/>
      <c r="Q30" s="4"/>
      <c r="R30" s="4"/>
      <c r="S30" s="4"/>
      <c r="T30" s="4"/>
      <c r="U30" s="4"/>
      <c r="V30" s="4"/>
      <c r="W30" s="4"/>
      <c r="X30" s="4"/>
      <c r="Y30" s="4"/>
      <c r="Z30" s="4"/>
      <c r="AO30" s="4"/>
      <c r="AP30" s="5"/>
      <c r="AQ30" s="4"/>
      <c r="AR30" s="4"/>
      <c r="AS30" s="4"/>
      <c r="AT30" s="5"/>
      <c r="AU30" s="4"/>
      <c r="AV30" s="4"/>
      <c r="AW30" s="32"/>
      <c r="AX30" s="3"/>
      <c r="AY30" s="4"/>
      <c r="AZ30" s="4"/>
      <c r="BA30" s="4"/>
      <c r="BB30" s="4"/>
      <c r="BC30" s="4"/>
      <c r="BD30" s="4"/>
      <c r="BE30" s="3"/>
      <c r="BF30" s="3"/>
      <c r="BG30" s="3"/>
      <c r="BH30" s="3"/>
      <c r="BI30" s="4"/>
      <c r="BJ30" s="4"/>
      <c r="BK30" s="4"/>
      <c r="BL30" s="4"/>
      <c r="BM30" s="4"/>
      <c r="BN30" s="4"/>
      <c r="BO30" s="4"/>
      <c r="BP30" s="4"/>
      <c r="BQ30" s="4"/>
      <c r="BR30" s="4"/>
      <c r="BS30" s="4"/>
      <c r="BT30" s="4"/>
      <c r="BU30" s="4"/>
      <c r="BV30" s="4"/>
    </row>
    <row r="31" spans="1:75" x14ac:dyDescent="0.25">
      <c r="A31" s="4"/>
      <c r="B31" s="94" t="s">
        <v>331</v>
      </c>
      <c r="C31" s="36" t="s">
        <v>332</v>
      </c>
      <c r="D31" s="95" t="s">
        <v>333</v>
      </c>
      <c r="E31" s="4"/>
      <c r="F31" s="4"/>
      <c r="G31" s="4"/>
      <c r="H31" s="4"/>
      <c r="I31" s="4"/>
      <c r="J31" s="4"/>
      <c r="K31" s="4"/>
      <c r="L31" s="4"/>
      <c r="M31" s="4"/>
      <c r="N31" s="4"/>
      <c r="O31" s="4"/>
      <c r="P31" s="4"/>
      <c r="Q31" s="4"/>
      <c r="R31" s="4"/>
      <c r="S31" s="4"/>
      <c r="T31" s="4"/>
      <c r="U31" s="4"/>
      <c r="V31" s="4"/>
      <c r="W31" s="4"/>
      <c r="X31" s="4"/>
      <c r="Y31" s="4"/>
      <c r="Z31" s="4"/>
      <c r="AO31" s="4"/>
      <c r="AP31" s="5"/>
      <c r="AQ31" s="4"/>
      <c r="AR31" s="4"/>
      <c r="AS31" s="4"/>
      <c r="AT31" s="5"/>
      <c r="AU31" s="4"/>
      <c r="AV31" s="4"/>
      <c r="AW31" s="32"/>
      <c r="AX31" s="3"/>
      <c r="AY31" s="4"/>
      <c r="AZ31" s="4"/>
      <c r="BA31" s="4"/>
      <c r="BB31" s="4"/>
      <c r="BC31" s="4"/>
      <c r="BD31" s="4"/>
      <c r="BE31" s="3"/>
      <c r="BF31" s="3"/>
      <c r="BG31" s="3"/>
      <c r="BH31" s="3"/>
      <c r="BI31" s="4"/>
      <c r="BJ31" s="4"/>
      <c r="BK31" s="4"/>
      <c r="BL31" s="4"/>
      <c r="BM31" s="4"/>
      <c r="BN31" s="4"/>
      <c r="BO31" s="4"/>
      <c r="BP31" s="4"/>
      <c r="BQ31" s="4"/>
      <c r="BR31" s="4"/>
      <c r="BS31" s="4"/>
      <c r="BT31" s="4"/>
      <c r="BU31" s="4"/>
      <c r="BV31" s="4"/>
    </row>
    <row r="32" spans="1:75" ht="17.100000000000001" customHeight="1" thickBot="1" x14ac:dyDescent="0.3">
      <c r="A32" s="4"/>
      <c r="B32" s="96">
        <v>0.4</v>
      </c>
      <c r="C32" s="97">
        <v>0.3</v>
      </c>
      <c r="D32" s="98">
        <v>0.3</v>
      </c>
      <c r="G32" s="4"/>
      <c r="H32" s="4"/>
      <c r="I32" s="4"/>
      <c r="J32" s="4"/>
      <c r="K32" s="4"/>
      <c r="L32" s="4"/>
      <c r="M32" s="4"/>
      <c r="N32" s="4"/>
      <c r="O32" s="4"/>
      <c r="P32" s="4"/>
      <c r="Q32" s="4"/>
      <c r="R32" s="4"/>
      <c r="S32" s="4"/>
      <c r="T32" s="4"/>
      <c r="U32" s="4"/>
      <c r="V32" s="4"/>
      <c r="W32" s="4"/>
      <c r="X32" s="4"/>
      <c r="AO32" s="4"/>
      <c r="AP32" s="5"/>
      <c r="AQ32" s="4"/>
      <c r="AR32" s="4"/>
      <c r="AS32" s="4"/>
      <c r="AT32" s="5"/>
      <c r="AU32" s="4"/>
      <c r="AV32" s="4"/>
      <c r="AW32" s="32"/>
      <c r="AX32" s="3"/>
      <c r="AY32" s="4"/>
      <c r="AZ32" s="4"/>
      <c r="BA32" s="4"/>
      <c r="BB32" s="4"/>
      <c r="BC32" s="4"/>
      <c r="BD32" s="4"/>
      <c r="BE32" s="3"/>
      <c r="BF32" s="3"/>
      <c r="BG32" s="3"/>
      <c r="BH32" s="3"/>
      <c r="BI32" s="4"/>
      <c r="BJ32" s="4"/>
      <c r="BK32" s="4"/>
      <c r="BL32" s="4"/>
      <c r="BM32" s="4"/>
      <c r="BN32" s="4"/>
      <c r="BO32" s="4"/>
      <c r="BP32" s="4"/>
      <c r="BQ32" s="4"/>
      <c r="BR32" s="4"/>
      <c r="BS32" s="4"/>
      <c r="BT32" s="4"/>
      <c r="BU32" s="4"/>
      <c r="BV32" s="4"/>
    </row>
    <row r="33" spans="1:74" ht="16.5" customHeight="1" x14ac:dyDescent="0.25">
      <c r="A33" s="4"/>
      <c r="G33" s="15"/>
      <c r="H33" s="15"/>
      <c r="I33" s="15"/>
      <c r="J33" s="15"/>
      <c r="K33" s="15"/>
      <c r="L33" s="15"/>
      <c r="M33" s="15"/>
      <c r="N33" s="15"/>
      <c r="O33" s="15"/>
      <c r="P33" s="15"/>
      <c r="Q33" s="15"/>
      <c r="R33" s="15"/>
      <c r="S33" s="15"/>
      <c r="T33" s="15"/>
      <c r="U33" s="15"/>
      <c r="V33" s="15"/>
      <c r="W33" s="15"/>
      <c r="X33" s="15"/>
      <c r="AO33" s="4"/>
      <c r="AP33" s="5"/>
      <c r="AQ33" s="4"/>
      <c r="AR33" s="4"/>
      <c r="AS33" s="4"/>
      <c r="AT33" s="5"/>
      <c r="AU33" s="4"/>
      <c r="AV33" s="4"/>
      <c r="AW33" s="32"/>
      <c r="AX33" s="3"/>
      <c r="AY33" s="4"/>
      <c r="AZ33" s="4"/>
      <c r="BA33" s="4"/>
      <c r="BB33" s="4"/>
      <c r="BC33" s="4"/>
      <c r="BD33" s="4"/>
      <c r="BE33" s="3"/>
      <c r="BF33" s="3"/>
      <c r="BG33" s="3"/>
      <c r="BH33" s="3"/>
      <c r="BI33" s="4"/>
      <c r="BJ33" s="4"/>
      <c r="BK33" s="4"/>
      <c r="BL33" s="4"/>
      <c r="BM33" s="4"/>
      <c r="BN33" s="4"/>
      <c r="BO33" s="4"/>
      <c r="BP33" s="4"/>
      <c r="BQ33" s="4"/>
      <c r="BR33" s="4"/>
      <c r="BS33" s="4"/>
      <c r="BT33" s="4"/>
      <c r="BU33" s="4"/>
      <c r="BV33" s="4"/>
    </row>
    <row r="34" spans="1:74" x14ac:dyDescent="0.25">
      <c r="A34" s="4"/>
      <c r="B34" s="15"/>
      <c r="C34" s="15"/>
      <c r="D34" s="15"/>
      <c r="E34" s="15"/>
      <c r="F34" s="15"/>
      <c r="G34" s="15"/>
      <c r="H34" s="15"/>
      <c r="I34" s="15"/>
      <c r="J34" s="15"/>
      <c r="K34" s="15"/>
      <c r="L34" s="15"/>
      <c r="M34" s="15"/>
      <c r="N34" s="15"/>
      <c r="O34" s="15"/>
      <c r="P34" s="15"/>
      <c r="Q34" s="15"/>
      <c r="R34" s="15"/>
      <c r="S34" s="15"/>
      <c r="T34" s="15"/>
      <c r="U34" s="15"/>
      <c r="V34" s="15"/>
      <c r="W34" s="15"/>
      <c r="X34" s="15"/>
      <c r="Y34" s="15"/>
      <c r="Z34" s="30"/>
      <c r="AO34" s="4"/>
      <c r="AP34" s="5"/>
      <c r="AQ34" s="4"/>
      <c r="AR34" s="4"/>
      <c r="AS34" s="4"/>
      <c r="AT34" s="5"/>
      <c r="AU34" s="4"/>
      <c r="AV34" s="4"/>
      <c r="AW34" s="32"/>
      <c r="AX34" s="3"/>
      <c r="AY34" s="4"/>
      <c r="AZ34" s="4"/>
      <c r="BA34" s="4"/>
      <c r="BB34" s="4"/>
      <c r="BC34" s="4"/>
      <c r="BD34" s="4"/>
      <c r="BE34" s="3"/>
      <c r="BF34" s="3"/>
      <c r="BG34" s="3"/>
      <c r="BH34" s="3"/>
      <c r="BI34" s="4"/>
      <c r="BJ34" s="4"/>
      <c r="BK34" s="4"/>
      <c r="BL34" s="4"/>
      <c r="BM34" s="4"/>
      <c r="BN34" s="4"/>
      <c r="BO34" s="4"/>
      <c r="BP34" s="4"/>
      <c r="BQ34" s="4"/>
      <c r="BR34" s="4"/>
      <c r="BS34" s="4"/>
      <c r="BT34" s="4"/>
      <c r="BU34" s="4"/>
      <c r="BV34" s="4"/>
    </row>
    <row r="35" spans="1:74" ht="15.75" thickBot="1" x14ac:dyDescent="0.3">
      <c r="H35"/>
      <c r="I35" s="11"/>
      <c r="J35"/>
      <c r="K35"/>
      <c r="L35"/>
    </row>
    <row r="36" spans="1:74" ht="15.75" thickBot="1" x14ac:dyDescent="0.3">
      <c r="A36" s="364" t="s">
        <v>210</v>
      </c>
      <c r="B36" s="366"/>
      <c r="C36" s="14"/>
      <c r="D36" s="14"/>
      <c r="E36" s="14"/>
      <c r="F36" s="14"/>
      <c r="G36" s="14"/>
      <c r="H36"/>
      <c r="I36" s="11"/>
      <c r="J36"/>
      <c r="K36"/>
      <c r="L36"/>
    </row>
    <row r="37" spans="1:74" x14ac:dyDescent="0.25">
      <c r="A37">
        <v>5</v>
      </c>
      <c r="B37" t="s">
        <v>228</v>
      </c>
      <c r="C37" s="101" t="str">
        <f>CONCATENATE($A$37,C43)</f>
        <v>51</v>
      </c>
      <c r="D37" s="102" t="str">
        <f>CONCATENATE($A$37,D43)</f>
        <v>52</v>
      </c>
      <c r="E37" s="102" t="str">
        <f>CONCATENATE($A$37,E43)</f>
        <v>53</v>
      </c>
      <c r="F37" s="102" t="str">
        <f>CONCATENATE($A$37,F43)</f>
        <v>54</v>
      </c>
      <c r="G37" s="103" t="str">
        <f>CONCATENATE($A$37,G43)</f>
        <v>55</v>
      </c>
      <c r="H37"/>
      <c r="I37" s="11">
        <v>11</v>
      </c>
      <c r="J37" t="s">
        <v>3</v>
      </c>
      <c r="K37"/>
      <c r="L37"/>
    </row>
    <row r="38" spans="1:74" x14ac:dyDescent="0.25">
      <c r="A38">
        <v>4</v>
      </c>
      <c r="B38" t="s">
        <v>226</v>
      </c>
      <c r="C38" s="104" t="str">
        <f>CONCATENATE($A$38,C43)</f>
        <v>41</v>
      </c>
      <c r="D38" s="100" t="str">
        <f>CONCATENATE($A$38,D43)</f>
        <v>42</v>
      </c>
      <c r="E38" s="99" t="str">
        <f>CONCATENATE($A$38,E43)</f>
        <v>43</v>
      </c>
      <c r="F38" s="99" t="str">
        <f>CONCATENATE($A$38,F43)</f>
        <v>44</v>
      </c>
      <c r="G38" s="105" t="str">
        <f>CONCATENATE($A$38,G43)</f>
        <v>45</v>
      </c>
      <c r="H38"/>
      <c r="I38" s="11">
        <v>12</v>
      </c>
      <c r="J38" t="s">
        <v>3</v>
      </c>
      <c r="K38"/>
      <c r="L38"/>
    </row>
    <row r="39" spans="1:74" x14ac:dyDescent="0.25">
      <c r="A39">
        <v>3</v>
      </c>
      <c r="B39" t="s">
        <v>224</v>
      </c>
      <c r="C39" s="104" t="str">
        <f>CONCATENATE($A$39,C43)</f>
        <v>31</v>
      </c>
      <c r="D39" s="100" t="str">
        <f>CONCATENATE($A$39,D43)</f>
        <v>32</v>
      </c>
      <c r="E39" s="100" t="str">
        <f>CONCATENATE($A$39,E43)</f>
        <v>33</v>
      </c>
      <c r="F39" s="99" t="str">
        <f>CONCATENATE($A$39,F43)</f>
        <v>34</v>
      </c>
      <c r="G39" s="105" t="str">
        <f>CONCATENATE($A$39,G43)</f>
        <v>35</v>
      </c>
      <c r="H39"/>
      <c r="I39" s="11">
        <v>21</v>
      </c>
      <c r="J39" t="s">
        <v>3</v>
      </c>
      <c r="K39"/>
      <c r="L39"/>
    </row>
    <row r="40" spans="1:74" x14ac:dyDescent="0.25">
      <c r="A40">
        <v>2</v>
      </c>
      <c r="B40" t="s">
        <v>222</v>
      </c>
      <c r="C40" s="106" t="str">
        <f>CONCATENATE($A$40,C43)</f>
        <v>21</v>
      </c>
      <c r="D40" s="100" t="str">
        <f>CONCATENATE($A$40,D43)</f>
        <v>22</v>
      </c>
      <c r="E40" s="100" t="str">
        <f>CONCATENATE($A$40,E43)</f>
        <v>23</v>
      </c>
      <c r="F40" s="99" t="str">
        <f>CONCATENATE($A$40,F43)</f>
        <v>24</v>
      </c>
      <c r="G40" s="105" t="str">
        <f>CONCATENATE($A$40,G43)</f>
        <v>25</v>
      </c>
      <c r="H40"/>
      <c r="I40" s="11">
        <v>41</v>
      </c>
      <c r="J40" t="s">
        <v>6</v>
      </c>
      <c r="K40"/>
      <c r="L40"/>
    </row>
    <row r="41" spans="1:74" ht="15.75" thickBot="1" x14ac:dyDescent="0.3">
      <c r="A41">
        <v>1</v>
      </c>
      <c r="B41" t="s">
        <v>220</v>
      </c>
      <c r="C41" s="107" t="str">
        <f>CONCATENATE($A$41,C43)</f>
        <v>11</v>
      </c>
      <c r="D41" s="108" t="str">
        <f>CONCATENATE($A$41,D43)</f>
        <v>12</v>
      </c>
      <c r="E41" s="109" t="str">
        <f>CONCATENATE($A$41,E43)</f>
        <v>13</v>
      </c>
      <c r="F41" s="110" t="str">
        <f>CONCATENATE($A$41,F43)</f>
        <v>14</v>
      </c>
      <c r="G41" s="111" t="str">
        <f>CONCATENATE($A$41,G43)</f>
        <v>15</v>
      </c>
      <c r="H41"/>
      <c r="I41" s="11">
        <v>31</v>
      </c>
      <c r="J41" t="s">
        <v>6</v>
      </c>
      <c r="K41"/>
      <c r="L41"/>
    </row>
    <row r="42" spans="1:74" x14ac:dyDescent="0.25">
      <c r="C42" s="14" t="s">
        <v>334</v>
      </c>
      <c r="D42" s="14" t="s">
        <v>251</v>
      </c>
      <c r="E42" s="14" t="s">
        <v>255</v>
      </c>
      <c r="F42" s="14" t="s">
        <v>259</v>
      </c>
      <c r="G42" s="14" t="s">
        <v>263</v>
      </c>
      <c r="H42"/>
      <c r="I42" s="11">
        <v>42</v>
      </c>
      <c r="J42" t="s">
        <v>6</v>
      </c>
      <c r="K42"/>
      <c r="L42"/>
    </row>
    <row r="43" spans="1:74" x14ac:dyDescent="0.25">
      <c r="C43" s="14">
        <v>1</v>
      </c>
      <c r="D43" s="14">
        <v>2</v>
      </c>
      <c r="E43" s="14">
        <v>3</v>
      </c>
      <c r="F43" s="14">
        <v>4</v>
      </c>
      <c r="G43" s="14">
        <v>5</v>
      </c>
      <c r="H43"/>
      <c r="I43" s="13">
        <v>32</v>
      </c>
      <c r="J43" t="s">
        <v>6</v>
      </c>
      <c r="K43"/>
      <c r="L43"/>
    </row>
    <row r="44" spans="1:74" x14ac:dyDescent="0.25">
      <c r="C44" s="12" t="s">
        <v>211</v>
      </c>
      <c r="H44"/>
      <c r="I44" s="11">
        <v>22</v>
      </c>
      <c r="J44" t="s">
        <v>6</v>
      </c>
      <c r="K44"/>
      <c r="L44"/>
    </row>
    <row r="45" spans="1:74" x14ac:dyDescent="0.25">
      <c r="H45"/>
      <c r="I45" s="11">
        <v>33</v>
      </c>
      <c r="J45" t="s">
        <v>6</v>
      </c>
      <c r="K45"/>
      <c r="L45"/>
    </row>
    <row r="46" spans="1:74" x14ac:dyDescent="0.25">
      <c r="C46" s="20" t="s">
        <v>3</v>
      </c>
      <c r="H46"/>
      <c r="I46" s="11">
        <v>23</v>
      </c>
      <c r="J46" t="s">
        <v>6</v>
      </c>
      <c r="K46"/>
      <c r="L46"/>
    </row>
    <row r="47" spans="1:74" x14ac:dyDescent="0.25">
      <c r="C47" s="21" t="s">
        <v>6</v>
      </c>
      <c r="H47"/>
      <c r="I47" s="11">
        <v>13</v>
      </c>
      <c r="J47" t="s">
        <v>6</v>
      </c>
      <c r="K47"/>
      <c r="L47"/>
    </row>
    <row r="48" spans="1:74" x14ac:dyDescent="0.25">
      <c r="C48" s="22" t="s">
        <v>1</v>
      </c>
      <c r="H48"/>
      <c r="I48" s="11">
        <v>51</v>
      </c>
      <c r="J48" t="s">
        <v>1</v>
      </c>
      <c r="K48"/>
      <c r="L48"/>
    </row>
    <row r="49" spans="2:12" x14ac:dyDescent="0.25">
      <c r="C49" s="23" t="s">
        <v>335</v>
      </c>
      <c r="H49"/>
      <c r="I49" s="11">
        <v>52</v>
      </c>
      <c r="J49" t="s">
        <v>1</v>
      </c>
      <c r="K49"/>
      <c r="L49"/>
    </row>
    <row r="50" spans="2:12" x14ac:dyDescent="0.25">
      <c r="H50"/>
      <c r="I50" s="11">
        <v>53</v>
      </c>
      <c r="J50" t="s">
        <v>1</v>
      </c>
      <c r="K50"/>
      <c r="L50"/>
    </row>
    <row r="51" spans="2:12" x14ac:dyDescent="0.25">
      <c r="H51"/>
      <c r="I51" s="11">
        <v>54</v>
      </c>
      <c r="J51" t="s">
        <v>1</v>
      </c>
      <c r="K51"/>
      <c r="L51"/>
    </row>
    <row r="52" spans="2:12" x14ac:dyDescent="0.25">
      <c r="H52"/>
      <c r="I52" s="11">
        <v>43</v>
      </c>
      <c r="J52" t="s">
        <v>1</v>
      </c>
      <c r="K52"/>
      <c r="L52"/>
    </row>
    <row r="53" spans="2:12" x14ac:dyDescent="0.25">
      <c r="H53"/>
      <c r="I53" s="11">
        <v>44</v>
      </c>
      <c r="J53" t="s">
        <v>1</v>
      </c>
      <c r="K53"/>
      <c r="L53"/>
    </row>
    <row r="54" spans="2:12" x14ac:dyDescent="0.25">
      <c r="H54"/>
      <c r="I54" s="11">
        <v>34</v>
      </c>
      <c r="J54" t="s">
        <v>1</v>
      </c>
      <c r="K54"/>
      <c r="L54"/>
    </row>
    <row r="55" spans="2:12" x14ac:dyDescent="0.25">
      <c r="H55"/>
      <c r="I55" s="11">
        <v>24</v>
      </c>
      <c r="J55" t="s">
        <v>1</v>
      </c>
      <c r="K55"/>
      <c r="L55"/>
    </row>
    <row r="56" spans="2:12" x14ac:dyDescent="0.25">
      <c r="H56"/>
      <c r="I56" s="11">
        <v>14</v>
      </c>
      <c r="J56" t="s">
        <v>1</v>
      </c>
      <c r="K56"/>
      <c r="L56"/>
    </row>
    <row r="57" spans="2:12" x14ac:dyDescent="0.25">
      <c r="H57"/>
      <c r="I57" s="11">
        <v>15</v>
      </c>
      <c r="J57" t="s">
        <v>335</v>
      </c>
      <c r="K57"/>
      <c r="L57"/>
    </row>
    <row r="58" spans="2:12" x14ac:dyDescent="0.25">
      <c r="H58"/>
      <c r="I58" s="11">
        <v>25</v>
      </c>
      <c r="J58" t="s">
        <v>335</v>
      </c>
      <c r="K58"/>
      <c r="L58"/>
    </row>
    <row r="59" spans="2:12" x14ac:dyDescent="0.25">
      <c r="H59"/>
      <c r="I59" s="11">
        <v>35</v>
      </c>
      <c r="J59" t="s">
        <v>335</v>
      </c>
      <c r="K59"/>
      <c r="L59"/>
    </row>
    <row r="60" spans="2:12" x14ac:dyDescent="0.25">
      <c r="H60"/>
      <c r="I60" s="11">
        <v>45</v>
      </c>
      <c r="J60" t="s">
        <v>335</v>
      </c>
      <c r="K60"/>
      <c r="L60"/>
    </row>
    <row r="61" spans="2:12" x14ac:dyDescent="0.25">
      <c r="C61" s="112" t="s">
        <v>53</v>
      </c>
      <c r="H61"/>
      <c r="I61" s="11">
        <v>55</v>
      </c>
      <c r="J61" t="s">
        <v>335</v>
      </c>
      <c r="K61"/>
      <c r="L61"/>
    </row>
    <row r="62" spans="2:12" ht="31.5" x14ac:dyDescent="0.25">
      <c r="B62" s="124" t="s">
        <v>336</v>
      </c>
      <c r="C62" s="35" t="s">
        <v>56</v>
      </c>
      <c r="D62" s="35" t="s">
        <v>57</v>
      </c>
      <c r="E62" s="35" t="s">
        <v>58</v>
      </c>
      <c r="F62" s="35" t="s">
        <v>59</v>
      </c>
      <c r="G62" s="35" t="s">
        <v>60</v>
      </c>
    </row>
    <row r="63" spans="2:12" x14ac:dyDescent="0.25">
      <c r="B63" s="125" t="s">
        <v>82</v>
      </c>
      <c r="C63" s="9" t="s">
        <v>80</v>
      </c>
      <c r="D63" s="9" t="s">
        <v>337</v>
      </c>
      <c r="E63" s="9" t="s">
        <v>82</v>
      </c>
      <c r="F63" s="9" t="s">
        <v>338</v>
      </c>
      <c r="G63" s="8" t="s">
        <v>84</v>
      </c>
    </row>
    <row r="64" spans="2:12" x14ac:dyDescent="0.25">
      <c r="B64" s="125" t="s">
        <v>116</v>
      </c>
      <c r="C64" s="9" t="s">
        <v>87</v>
      </c>
      <c r="D64" s="9" t="s">
        <v>81</v>
      </c>
      <c r="E64" s="9" t="s">
        <v>116</v>
      </c>
      <c r="F64" s="9" t="s">
        <v>136</v>
      </c>
      <c r="G64" s="8" t="s">
        <v>339</v>
      </c>
    </row>
    <row r="65" spans="3:7" x14ac:dyDescent="0.25">
      <c r="C65" s="9" t="s">
        <v>119</v>
      </c>
      <c r="D65" s="9"/>
      <c r="E65" s="9"/>
      <c r="F65" s="9" t="s">
        <v>340</v>
      </c>
      <c r="G65" s="8" t="s">
        <v>117</v>
      </c>
    </row>
    <row r="66" spans="3:7" x14ac:dyDescent="0.25">
      <c r="E66" s="9"/>
      <c r="F66" s="9" t="s">
        <v>99</v>
      </c>
      <c r="G66" s="8"/>
    </row>
    <row r="67" spans="3:7" x14ac:dyDescent="0.25">
      <c r="E67" s="9"/>
      <c r="F67" s="9" t="s">
        <v>118</v>
      </c>
      <c r="G67" s="8">
        <v>10</v>
      </c>
    </row>
    <row r="68" spans="3:7" x14ac:dyDescent="0.25">
      <c r="E68" s="9"/>
      <c r="F68" s="9" t="s">
        <v>94</v>
      </c>
      <c r="G68" s="8">
        <v>5</v>
      </c>
    </row>
    <row r="69" spans="3:7" x14ac:dyDescent="0.25">
      <c r="C69" s="9"/>
      <c r="D69" s="9"/>
      <c r="E69" s="9"/>
      <c r="F69" s="9" t="s">
        <v>88</v>
      </c>
      <c r="G69" s="8">
        <v>0</v>
      </c>
    </row>
    <row r="70" spans="3:7" x14ac:dyDescent="0.25">
      <c r="C70" s="9"/>
      <c r="D70" s="9"/>
      <c r="E70" s="9"/>
      <c r="F70" s="9" t="s">
        <v>83</v>
      </c>
      <c r="G70" s="8"/>
    </row>
    <row r="71" spans="3:7" x14ac:dyDescent="0.25">
      <c r="C71" s="9"/>
      <c r="D71" s="9"/>
      <c r="E71" s="9"/>
      <c r="F71" s="9" t="s">
        <v>90</v>
      </c>
      <c r="G71" s="8"/>
    </row>
    <row r="73" spans="3:7" x14ac:dyDescent="0.25">
      <c r="C73" s="81">
        <v>0.25</v>
      </c>
      <c r="D73" s="81">
        <v>0.25</v>
      </c>
      <c r="E73" s="81">
        <v>0.15</v>
      </c>
      <c r="F73" s="29"/>
      <c r="G73" s="81">
        <v>0.1</v>
      </c>
    </row>
    <row r="74" spans="3:7" x14ac:dyDescent="0.25">
      <c r="C74" s="81">
        <v>0.15</v>
      </c>
      <c r="D74" s="81">
        <v>0.15</v>
      </c>
      <c r="E74" s="81">
        <v>0</v>
      </c>
      <c r="F74" s="29"/>
      <c r="G74" s="81">
        <v>0.05</v>
      </c>
    </row>
    <row r="75" spans="3:7" x14ac:dyDescent="0.25">
      <c r="C75" s="81">
        <v>0.1</v>
      </c>
      <c r="E75" s="29"/>
      <c r="F75" s="29"/>
      <c r="G75" s="81">
        <v>0</v>
      </c>
    </row>
    <row r="81" spans="1:26"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3" spans="1:26" x14ac:dyDescent="0.25">
      <c r="B83" s="12" t="s">
        <v>276</v>
      </c>
    </row>
    <row r="84" spans="1:26" x14ac:dyDescent="0.25">
      <c r="B84" s="4" t="s">
        <v>341</v>
      </c>
      <c r="H84"/>
      <c r="I84"/>
      <c r="J84"/>
      <c r="K84"/>
      <c r="L84"/>
    </row>
    <row r="85" spans="1:26" x14ac:dyDescent="0.25">
      <c r="B85" s="4" t="s">
        <v>85</v>
      </c>
      <c r="D85" s="9"/>
      <c r="J85" s="8"/>
      <c r="K85" s="8"/>
      <c r="L85" s="8"/>
      <c r="M85" s="9" t="s">
        <v>342</v>
      </c>
      <c r="N85" s="9" t="s">
        <v>342</v>
      </c>
      <c r="O85" s="9"/>
      <c r="P85" s="9"/>
    </row>
    <row r="86" spans="1:26" x14ac:dyDescent="0.25">
      <c r="B86" s="4" t="s">
        <v>89</v>
      </c>
      <c r="D86" s="9"/>
      <c r="J86" s="8"/>
      <c r="K86" s="8"/>
      <c r="L86" s="8"/>
      <c r="M86" s="9" t="s">
        <v>343</v>
      </c>
      <c r="N86" s="9" t="s">
        <v>343</v>
      </c>
      <c r="O86" s="9"/>
      <c r="P86" s="9"/>
    </row>
    <row r="87" spans="1:26" x14ac:dyDescent="0.25">
      <c r="B87" s="4" t="s">
        <v>344</v>
      </c>
      <c r="C87" s="9"/>
      <c r="D87" s="9"/>
      <c r="J87" s="8"/>
      <c r="K87" s="8"/>
      <c r="L87" s="8"/>
      <c r="M87" s="9"/>
      <c r="N87" s="9"/>
      <c r="O87" s="9"/>
      <c r="P87" s="9"/>
    </row>
    <row r="88" spans="1:26" x14ac:dyDescent="0.25">
      <c r="B88" s="3"/>
      <c r="C88" s="9"/>
      <c r="D88" s="9"/>
      <c r="J88" s="8"/>
      <c r="K88" s="8"/>
      <c r="L88" s="8"/>
      <c r="M88" s="9"/>
      <c r="N88" s="9"/>
      <c r="O88" s="9"/>
      <c r="P88" s="9"/>
    </row>
    <row r="89" spans="1:26" x14ac:dyDescent="0.25">
      <c r="B89" s="3"/>
      <c r="C89" s="9"/>
      <c r="D89" s="9"/>
      <c r="J89" s="8"/>
      <c r="K89" s="8"/>
      <c r="L89" s="8"/>
      <c r="M89" s="9"/>
      <c r="N89" s="9"/>
      <c r="O89" s="9"/>
      <c r="P89" s="9"/>
    </row>
    <row r="90" spans="1:26" x14ac:dyDescent="0.25">
      <c r="B90" s="3"/>
      <c r="C90" s="9"/>
      <c r="D90" s="9"/>
      <c r="J90" s="8"/>
      <c r="K90" s="8"/>
      <c r="L90" s="8"/>
      <c r="M90" s="9"/>
      <c r="N90" s="9"/>
      <c r="O90" s="9"/>
      <c r="P90" s="9"/>
    </row>
    <row r="91" spans="1:26" x14ac:dyDescent="0.25">
      <c r="B91" s="3"/>
      <c r="C91" s="9"/>
      <c r="D91" s="9"/>
      <c r="J91" s="8"/>
      <c r="K91" s="8"/>
      <c r="L91" s="8"/>
      <c r="M91" s="9"/>
      <c r="N91" s="9"/>
      <c r="O91" s="9"/>
      <c r="P91" s="9"/>
    </row>
    <row r="92" spans="1:26" x14ac:dyDescent="0.25">
      <c r="B92" s="3"/>
      <c r="C92" s="9"/>
      <c r="D92" s="9"/>
      <c r="J92" s="8"/>
      <c r="K92" s="8"/>
      <c r="L92" s="8"/>
      <c r="M92" s="9"/>
      <c r="N92" s="9"/>
      <c r="O92" s="9"/>
      <c r="P92" s="9"/>
    </row>
    <row r="93" spans="1:26" x14ac:dyDescent="0.25">
      <c r="B93" s="3"/>
      <c r="C93" s="9"/>
      <c r="D93" s="9"/>
      <c r="J93" s="8"/>
      <c r="K93" s="8"/>
      <c r="L93" s="8"/>
      <c r="M93" s="9"/>
      <c r="N93" s="9"/>
      <c r="O93" s="9"/>
      <c r="P93" s="9"/>
    </row>
    <row r="94" spans="1:26" x14ac:dyDescent="0.25">
      <c r="B94" s="3"/>
      <c r="C94" s="9"/>
      <c r="D94" s="9"/>
      <c r="E94" s="9"/>
      <c r="F94" s="9"/>
      <c r="G94" s="9"/>
      <c r="H94" s="9"/>
      <c r="I94" s="8"/>
      <c r="J94" s="8"/>
      <c r="K94" s="8"/>
      <c r="L94" s="8"/>
      <c r="M94" s="9"/>
      <c r="N94" s="9"/>
      <c r="O94" s="9"/>
      <c r="P94" s="9"/>
    </row>
    <row r="95" spans="1:26" x14ac:dyDescent="0.25">
      <c r="B95" s="3"/>
      <c r="C95" s="9"/>
      <c r="D95" s="9"/>
      <c r="E95" s="9"/>
      <c r="F95" s="9"/>
      <c r="G95" s="9"/>
      <c r="H95" s="9"/>
      <c r="I95" s="8"/>
      <c r="J95" s="8"/>
      <c r="K95" s="8"/>
      <c r="L95" s="8"/>
      <c r="M95" s="9"/>
      <c r="N95" s="9"/>
      <c r="O95" s="9"/>
      <c r="P95" s="9"/>
    </row>
    <row r="96" spans="1:26" x14ac:dyDescent="0.25">
      <c r="B96" s="9"/>
      <c r="C96" s="9"/>
      <c r="D96" s="9"/>
      <c r="E96" s="9"/>
      <c r="F96" s="9"/>
      <c r="G96" s="9"/>
      <c r="H96" s="8"/>
      <c r="I96" s="8"/>
      <c r="J96" s="8"/>
      <c r="K96" s="8"/>
      <c r="L96" s="9"/>
      <c r="M96" s="9"/>
      <c r="N96" s="9"/>
      <c r="O96" s="9"/>
      <c r="P96" s="9"/>
    </row>
    <row r="97" spans="2:16" x14ac:dyDescent="0.25">
      <c r="B97" s="9"/>
      <c r="C97" s="9"/>
      <c r="D97" s="29">
        <v>0.25</v>
      </c>
      <c r="E97" s="29">
        <v>0.25</v>
      </c>
      <c r="F97" s="29">
        <v>0.15</v>
      </c>
      <c r="G97" s="29"/>
      <c r="H97" s="29">
        <v>0.1</v>
      </c>
      <c r="I97" s="29"/>
      <c r="J97" s="29"/>
      <c r="K97" s="29"/>
      <c r="L97" s="29"/>
      <c r="M97" s="9"/>
      <c r="N97" s="9"/>
      <c r="O97" s="9"/>
      <c r="P97" s="9"/>
    </row>
    <row r="98" spans="2:16" x14ac:dyDescent="0.25">
      <c r="H98"/>
      <c r="I98"/>
      <c r="J98"/>
      <c r="K98"/>
      <c r="L98"/>
    </row>
    <row r="99" spans="2:16" x14ac:dyDescent="0.25">
      <c r="H99"/>
      <c r="I99"/>
      <c r="J99"/>
      <c r="K99"/>
      <c r="L99"/>
    </row>
    <row r="100" spans="2:16" x14ac:dyDescent="0.25">
      <c r="H100"/>
      <c r="I100"/>
      <c r="J100"/>
      <c r="K100"/>
      <c r="L100"/>
    </row>
    <row r="101" spans="2:16" x14ac:dyDescent="0.25">
      <c r="B101" s="9"/>
      <c r="C101" s="9"/>
      <c r="D101" s="29">
        <v>0.1</v>
      </c>
      <c r="E101" s="29"/>
      <c r="F101" s="29"/>
      <c r="G101" s="29"/>
      <c r="H101" s="29">
        <v>0</v>
      </c>
      <c r="I101" s="29"/>
      <c r="J101" s="29"/>
      <c r="K101" s="29"/>
      <c r="L101" s="29"/>
      <c r="M101" s="9"/>
      <c r="N101" s="9"/>
      <c r="O101" s="9"/>
      <c r="P101" s="9"/>
    </row>
    <row r="102" spans="2:16" x14ac:dyDescent="0.25">
      <c r="B102" s="9"/>
      <c r="C102" s="9"/>
      <c r="D102" s="9"/>
      <c r="E102" s="4"/>
      <c r="F102" s="9"/>
      <c r="G102" s="9"/>
      <c r="H102" s="8"/>
      <c r="I102" s="8"/>
      <c r="J102" s="8"/>
      <c r="K102" s="8"/>
      <c r="L102" s="9"/>
      <c r="M102" s="9"/>
      <c r="N102" s="9"/>
      <c r="O102" s="9"/>
      <c r="P102" s="9"/>
    </row>
    <row r="103" spans="2:16" x14ac:dyDescent="0.25">
      <c r="B103" s="4"/>
      <c r="C103" s="4"/>
      <c r="D103" s="4"/>
      <c r="E103" s="4"/>
      <c r="F103" s="4"/>
      <c r="G103" s="4"/>
      <c r="H103" s="3"/>
      <c r="I103" s="3"/>
      <c r="J103" s="3"/>
      <c r="K103" s="3"/>
      <c r="L103" s="4"/>
      <c r="M103" s="4"/>
      <c r="N103" s="4"/>
      <c r="O103" s="4"/>
      <c r="P103" s="4"/>
    </row>
    <row r="110" spans="2:16" x14ac:dyDescent="0.25">
      <c r="H110"/>
      <c r="I110" s="11"/>
      <c r="J110"/>
      <c r="K110"/>
      <c r="L110"/>
    </row>
    <row r="111" spans="2:16" x14ac:dyDescent="0.25">
      <c r="H111"/>
      <c r="I111" s="11"/>
      <c r="J111"/>
      <c r="K111"/>
      <c r="L111"/>
    </row>
    <row r="112" spans="2:16" x14ac:dyDescent="0.25">
      <c r="H112"/>
      <c r="I112" s="11"/>
      <c r="J112"/>
      <c r="K112"/>
      <c r="L112"/>
    </row>
    <row r="113" spans="1:74" x14ac:dyDescent="0.25">
      <c r="H113"/>
      <c r="I113" s="11"/>
      <c r="J113"/>
      <c r="K113"/>
      <c r="L113"/>
    </row>
    <row r="114" spans="1:74" x14ac:dyDescent="0.25">
      <c r="H114"/>
      <c r="I114" s="11"/>
      <c r="J114"/>
      <c r="K114"/>
      <c r="L114"/>
    </row>
    <row r="115" spans="1:74" x14ac:dyDescent="0.25">
      <c r="A115" s="4"/>
      <c r="B115" s="4"/>
      <c r="C115" s="4"/>
      <c r="D115" s="4"/>
      <c r="F115" s="4"/>
      <c r="G115" s="4"/>
      <c r="H115" s="4"/>
      <c r="I115" s="4"/>
      <c r="J115" s="4"/>
      <c r="K115" s="4"/>
      <c r="L115" s="4"/>
      <c r="M115" s="4"/>
      <c r="N115" s="4"/>
      <c r="O115" s="4"/>
      <c r="P115" s="4"/>
      <c r="Q115" s="4"/>
      <c r="R115" s="4"/>
      <c r="S115" s="4"/>
      <c r="T115" s="4"/>
      <c r="U115" s="4"/>
      <c r="V115" s="4"/>
      <c r="AA115" s="4"/>
      <c r="AB115" s="4"/>
      <c r="AC115" s="4"/>
      <c r="AD115" s="4"/>
      <c r="AE115" s="4"/>
      <c r="AF115" s="4"/>
      <c r="AG115" s="4"/>
      <c r="AH115" s="4"/>
      <c r="AI115" s="4"/>
      <c r="AJ115" s="4"/>
      <c r="AK115" s="4"/>
      <c r="AL115" s="4"/>
      <c r="AM115" s="4"/>
      <c r="AN115" s="4"/>
      <c r="AO115" s="4"/>
      <c r="AP115" s="5"/>
      <c r="AQ115" s="4"/>
      <c r="AR115" s="4"/>
      <c r="AS115" s="4"/>
      <c r="AT115" s="5"/>
      <c r="AU115" s="4"/>
      <c r="AV115" s="4"/>
      <c r="AW115" s="32"/>
      <c r="AX115" s="3"/>
      <c r="AY115" s="4"/>
      <c r="AZ115" s="4"/>
      <c r="BA115" s="4"/>
      <c r="BB115" s="4"/>
      <c r="BC115" s="4"/>
      <c r="BD115" s="4"/>
      <c r="BE115" s="3"/>
      <c r="BF115" s="3"/>
      <c r="BG115" s="3"/>
      <c r="BH115" s="3"/>
      <c r="BI115" s="4"/>
      <c r="BJ115" s="4"/>
      <c r="BK115" s="4"/>
      <c r="BL115" s="4"/>
      <c r="BM115" s="4"/>
      <c r="BN115" s="4"/>
      <c r="BO115" s="4"/>
      <c r="BP115" s="4"/>
      <c r="BQ115" s="4"/>
      <c r="BR115" s="4"/>
      <c r="BS115" s="4"/>
      <c r="BT115" s="4"/>
      <c r="BU115" s="4"/>
      <c r="BV115" s="4"/>
    </row>
    <row r="116" spans="1:74" x14ac:dyDescent="0.25">
      <c r="A116" s="4"/>
      <c r="B116" s="31" t="s">
        <v>78</v>
      </c>
      <c r="C116" s="31" t="s">
        <v>79</v>
      </c>
      <c r="D116" s="31" t="s">
        <v>86</v>
      </c>
      <c r="E116" s="31" t="s">
        <v>115</v>
      </c>
      <c r="F116" s="31" t="s">
        <v>319</v>
      </c>
      <c r="G116" s="4"/>
      <c r="H116" s="4"/>
      <c r="I116" s="4"/>
      <c r="J116" s="4"/>
      <c r="K116" s="4"/>
      <c r="L116" s="4"/>
      <c r="M116" s="4"/>
      <c r="N116" s="4"/>
      <c r="O116" s="4"/>
      <c r="P116" s="4"/>
      <c r="Q116" s="4"/>
      <c r="R116" s="4"/>
      <c r="S116" s="4"/>
      <c r="T116" s="4"/>
      <c r="U116" s="4"/>
      <c r="V116" s="4"/>
      <c r="AA116" s="4"/>
      <c r="AB116" s="4"/>
      <c r="AC116" s="4"/>
      <c r="AD116" s="4"/>
      <c r="AE116" s="4"/>
      <c r="AF116" s="4"/>
      <c r="AG116" s="4"/>
      <c r="AH116" s="4"/>
      <c r="AI116" s="4"/>
      <c r="AJ116" s="4"/>
      <c r="AK116" s="4"/>
      <c r="AL116" s="4"/>
      <c r="AM116" s="4"/>
      <c r="AN116" s="4"/>
      <c r="AO116" s="4"/>
      <c r="AP116" s="5"/>
      <c r="AQ116" s="4"/>
      <c r="AR116" s="4"/>
      <c r="AS116" s="4"/>
      <c r="AT116" s="5"/>
      <c r="AU116" s="4"/>
      <c r="AV116" s="4"/>
      <c r="AW116" s="32"/>
      <c r="AX116" s="3"/>
      <c r="AY116" s="4"/>
      <c r="AZ116" s="4"/>
      <c r="BA116" s="4"/>
      <c r="BB116" s="4"/>
      <c r="BC116" s="4"/>
      <c r="BD116" s="4"/>
      <c r="BE116" s="3"/>
      <c r="BF116" s="3"/>
      <c r="BG116" s="3"/>
      <c r="BH116" s="3"/>
      <c r="BI116" s="4"/>
      <c r="BJ116" s="4"/>
      <c r="BK116" s="4"/>
      <c r="BL116" s="4"/>
      <c r="BM116" s="4"/>
      <c r="BN116" s="4"/>
      <c r="BO116" s="4"/>
      <c r="BP116" s="4"/>
      <c r="BQ116" s="4"/>
      <c r="BR116" s="4"/>
      <c r="BS116" s="4"/>
      <c r="BT116" s="4"/>
      <c r="BU116" s="4"/>
      <c r="BV116" s="4"/>
    </row>
    <row r="117" spans="1:74" x14ac:dyDescent="0.25">
      <c r="A117" s="4"/>
      <c r="B117" s="70">
        <v>0.2</v>
      </c>
      <c r="C117" s="70">
        <v>0.4</v>
      </c>
      <c r="D117" s="70">
        <v>0.6</v>
      </c>
      <c r="E117" s="70">
        <v>0.8</v>
      </c>
      <c r="F117" s="71">
        <v>1</v>
      </c>
      <c r="G117" s="4"/>
      <c r="H117" s="4"/>
      <c r="I117" s="4"/>
      <c r="J117" s="4"/>
      <c r="K117" s="4"/>
      <c r="L117" s="4"/>
      <c r="M117" s="4"/>
      <c r="N117" s="4"/>
      <c r="O117" s="4"/>
      <c r="P117" s="4"/>
      <c r="Q117" s="4"/>
      <c r="R117" s="4"/>
      <c r="S117" s="4"/>
      <c r="T117" s="4"/>
      <c r="U117" s="4"/>
      <c r="V117" s="4"/>
      <c r="AA117" s="4"/>
      <c r="AB117" s="4"/>
      <c r="AC117" s="4"/>
      <c r="AD117" s="4"/>
      <c r="AE117" s="4"/>
      <c r="AF117" s="4"/>
      <c r="AG117" s="4"/>
      <c r="AH117" s="4"/>
      <c r="AI117" s="4"/>
      <c r="AJ117" s="4"/>
      <c r="AK117" s="4"/>
      <c r="AL117" s="4"/>
      <c r="AM117" s="4"/>
      <c r="AN117" s="4"/>
      <c r="AO117" s="4"/>
      <c r="AP117" s="5"/>
      <c r="AQ117" s="4"/>
      <c r="AR117" s="4"/>
      <c r="AS117" s="4"/>
      <c r="AT117" s="5"/>
      <c r="AU117" s="4"/>
      <c r="AV117" s="4"/>
      <c r="AW117" s="32"/>
      <c r="AX117" s="3"/>
      <c r="AY117" s="4"/>
      <c r="AZ117" s="4"/>
      <c r="BA117" s="4"/>
      <c r="BB117" s="4"/>
      <c r="BC117" s="4"/>
      <c r="BD117" s="4"/>
      <c r="BE117" s="3"/>
      <c r="BF117" s="3"/>
      <c r="BG117" s="3"/>
      <c r="BH117" s="3"/>
      <c r="BI117" s="4"/>
      <c r="BJ117" s="4"/>
      <c r="BK117" s="4"/>
      <c r="BL117" s="4"/>
      <c r="BM117" s="4"/>
      <c r="BN117" s="4"/>
      <c r="BO117" s="4"/>
      <c r="BP117" s="4"/>
      <c r="BQ117" s="4"/>
      <c r="BR117" s="4"/>
      <c r="BS117" s="4"/>
      <c r="BT117" s="4"/>
      <c r="BU117" s="4"/>
      <c r="BV117" s="4"/>
    </row>
    <row r="118" spans="1:74" x14ac:dyDescent="0.25">
      <c r="A118" s="4"/>
      <c r="B118" s="4"/>
      <c r="C118" s="4"/>
      <c r="D118" s="4"/>
      <c r="F118" s="4"/>
      <c r="G118" s="4"/>
      <c r="H118" s="4"/>
      <c r="I118" s="4"/>
      <c r="J118" s="4"/>
      <c r="K118" s="4"/>
      <c r="L118" s="4"/>
      <c r="M118" s="4"/>
      <c r="N118" s="4"/>
      <c r="O118" s="4"/>
      <c r="P118" s="4"/>
      <c r="Q118" s="4"/>
      <c r="R118" s="4"/>
      <c r="S118" s="4"/>
      <c r="T118" s="4"/>
      <c r="U118" s="4"/>
      <c r="V118" s="4"/>
      <c r="AA118" s="4"/>
      <c r="AB118" s="4"/>
      <c r="AC118" s="4"/>
      <c r="AD118" s="4"/>
      <c r="AE118" s="4"/>
      <c r="AF118" s="4"/>
      <c r="AG118" s="4"/>
      <c r="AH118" s="4"/>
      <c r="AI118" s="4"/>
      <c r="AJ118" s="4"/>
      <c r="AK118" s="4"/>
      <c r="AL118" s="4"/>
      <c r="AM118" s="4"/>
      <c r="AN118" s="4"/>
      <c r="AO118" s="4"/>
      <c r="AP118" s="5"/>
      <c r="AQ118" s="4"/>
      <c r="AR118" s="4"/>
      <c r="AS118" s="4"/>
      <c r="AT118" s="5"/>
      <c r="AU118" s="4"/>
      <c r="AV118" s="4"/>
      <c r="AW118" s="32"/>
      <c r="AX118" s="3"/>
      <c r="AY118" s="4"/>
      <c r="AZ118" s="4"/>
      <c r="BA118" s="4"/>
      <c r="BB118" s="4"/>
      <c r="BC118" s="4"/>
      <c r="BD118" s="4"/>
      <c r="BE118" s="3"/>
      <c r="BF118" s="3"/>
      <c r="BG118" s="3"/>
      <c r="BH118" s="3"/>
      <c r="BI118" s="4"/>
      <c r="BJ118" s="4"/>
      <c r="BK118" s="4"/>
      <c r="BL118" s="4"/>
      <c r="BM118" s="4"/>
      <c r="BN118" s="4"/>
      <c r="BO118" s="4"/>
      <c r="BP118" s="4"/>
      <c r="BQ118" s="4"/>
      <c r="BR118" s="4"/>
      <c r="BS118" s="4"/>
      <c r="BT118" s="4"/>
      <c r="BU118" s="4"/>
      <c r="BV118" s="4"/>
    </row>
    <row r="119" spans="1:74" x14ac:dyDescent="0.25">
      <c r="A119" s="4"/>
      <c r="B119" s="4"/>
      <c r="C119" s="4"/>
      <c r="D119" s="4"/>
      <c r="F119" s="4"/>
      <c r="G119" s="4"/>
      <c r="H119" s="4"/>
      <c r="I119" s="4"/>
      <c r="J119" s="4"/>
      <c r="K119" s="4"/>
      <c r="L119" s="4"/>
      <c r="M119" s="4"/>
      <c r="N119" s="4"/>
      <c r="O119" s="4"/>
      <c r="P119" s="4"/>
      <c r="Q119" s="4"/>
      <c r="R119" s="4"/>
      <c r="S119" s="4"/>
      <c r="T119" s="4"/>
      <c r="U119" s="4"/>
      <c r="V119" s="4"/>
      <c r="AA119" s="4"/>
      <c r="AB119" s="4"/>
      <c r="AC119" s="4"/>
      <c r="AD119" s="4"/>
      <c r="AE119" s="4"/>
      <c r="AF119" s="4"/>
      <c r="AG119" s="4"/>
      <c r="AH119" s="4"/>
      <c r="AI119" s="4"/>
      <c r="AJ119" s="4"/>
      <c r="AK119" s="4"/>
      <c r="AL119" s="4"/>
      <c r="AM119" s="4"/>
      <c r="AN119" s="4"/>
      <c r="AO119" s="4"/>
      <c r="AP119" s="5"/>
      <c r="AQ119" s="4"/>
      <c r="AR119" s="4"/>
      <c r="AS119" s="4"/>
      <c r="AT119" s="5"/>
      <c r="AU119" s="4"/>
      <c r="AV119" s="4"/>
      <c r="AW119" s="32"/>
      <c r="AX119" s="3"/>
      <c r="AY119" s="4"/>
      <c r="AZ119" s="4"/>
      <c r="BA119" s="4"/>
      <c r="BB119" s="4"/>
      <c r="BC119" s="4"/>
      <c r="BD119" s="4"/>
      <c r="BE119" s="3"/>
      <c r="BF119" s="3"/>
      <c r="BG119" s="3"/>
      <c r="BH119" s="3"/>
      <c r="BI119" s="4"/>
      <c r="BJ119" s="4"/>
      <c r="BK119" s="4"/>
      <c r="BL119" s="4"/>
      <c r="BM119" s="4"/>
      <c r="BN119" s="4"/>
      <c r="BO119" s="4"/>
      <c r="BP119" s="4"/>
      <c r="BQ119" s="4"/>
      <c r="BR119" s="4"/>
      <c r="BS119" s="4"/>
      <c r="BT119" s="4"/>
      <c r="BU119" s="4"/>
      <c r="BV119" s="4"/>
    </row>
    <row r="120" spans="1:74" x14ac:dyDescent="0.25">
      <c r="A120" s="4" t="e">
        <f>(HLOOKUP(#REF!,$B$32:$X$33,2,FALSE))*A61</f>
        <v>#REF!</v>
      </c>
      <c r="B120" s="4" t="e">
        <f>(HLOOKUP(#REF!,$B$32:$X$33,2,FALSE))*B32</f>
        <v>#REF!</v>
      </c>
      <c r="C120" s="4" t="e">
        <f>(HLOOKUP(#REF!,$B$32:$X$33,2,FALSE))*C32</f>
        <v>#REF!</v>
      </c>
      <c r="D120" s="4" t="e">
        <f>(HLOOKUP(#REF!,$B$32:$X$33,2,FALSE))*D32</f>
        <v>#REF!</v>
      </c>
      <c r="H120" s="4"/>
      <c r="I120" s="4"/>
      <c r="J120" s="4"/>
      <c r="K120" s="4"/>
      <c r="L120" s="4"/>
      <c r="M120" s="4"/>
      <c r="N120" s="4"/>
      <c r="O120" s="4"/>
      <c r="P120" s="4"/>
      <c r="Q120" s="4"/>
      <c r="R120" s="4"/>
      <c r="S120" s="4"/>
      <c r="T120" s="4"/>
      <c r="U120" s="4"/>
      <c r="V120" s="4"/>
      <c r="AA120" s="4"/>
      <c r="AB120" s="4"/>
      <c r="AC120" s="4"/>
      <c r="AD120" s="4"/>
      <c r="AE120" s="4"/>
      <c r="AF120" s="4"/>
      <c r="AG120" s="4"/>
      <c r="AH120" s="4"/>
      <c r="AI120" s="4"/>
      <c r="AJ120" s="4"/>
      <c r="AK120" s="4"/>
      <c r="AL120" s="4"/>
      <c r="AM120" s="3"/>
      <c r="AN120" s="4"/>
      <c r="AO120" s="4"/>
      <c r="AP120" s="5"/>
      <c r="AQ120" s="4"/>
      <c r="AR120" s="4"/>
      <c r="AS120" s="4"/>
      <c r="AT120" s="5"/>
      <c r="AU120" s="4"/>
      <c r="AV120" s="4"/>
      <c r="AW120" s="32"/>
      <c r="AX120" s="3"/>
      <c r="AY120" s="4"/>
      <c r="AZ120" s="4"/>
      <c r="BA120" s="4"/>
      <c r="BB120" s="4"/>
      <c r="BC120" s="4"/>
      <c r="BD120" s="4"/>
      <c r="BE120" s="3"/>
      <c r="BF120" s="3"/>
      <c r="BG120" s="3"/>
      <c r="BH120" s="3"/>
      <c r="BI120" s="4"/>
      <c r="BJ120" s="4"/>
      <c r="BK120" s="4"/>
      <c r="BL120" s="4"/>
      <c r="BM120" s="4"/>
      <c r="BN120" s="4"/>
      <c r="BO120" s="4"/>
      <c r="BP120" s="4"/>
      <c r="BQ120" s="4"/>
      <c r="BR120" s="4"/>
      <c r="BS120" s="4"/>
      <c r="BT120" s="4"/>
      <c r="BU120" s="4"/>
      <c r="BV120" s="4"/>
    </row>
    <row r="121" spans="1:74" ht="15.75" thickBot="1" x14ac:dyDescent="0.3">
      <c r="A121" s="4" t="e">
        <f>A120*5</f>
        <v>#REF!</v>
      </c>
      <c r="B121" s="4" t="e">
        <f>B120*5</f>
        <v>#REF!</v>
      </c>
      <c r="C121" s="4" t="e">
        <f>C120*5</f>
        <v>#REF!</v>
      </c>
      <c r="D121" s="4" t="e">
        <f>D120*5</f>
        <v>#REF!</v>
      </c>
      <c r="F121" s="4"/>
      <c r="G121" s="4"/>
      <c r="H121" s="4"/>
      <c r="I121" s="4"/>
      <c r="J121" s="4"/>
      <c r="K121" s="4"/>
      <c r="L121" s="4"/>
      <c r="M121" s="4"/>
      <c r="N121" s="4"/>
      <c r="O121" s="4"/>
      <c r="P121" s="4"/>
      <c r="Q121" s="4"/>
      <c r="R121" s="4"/>
      <c r="S121" s="4"/>
      <c r="T121" s="4"/>
      <c r="U121" s="4"/>
      <c r="V121" s="4"/>
      <c r="AA121" s="4"/>
      <c r="AB121" s="4"/>
      <c r="AC121" s="4"/>
      <c r="AD121" s="4"/>
      <c r="AE121" s="4"/>
      <c r="AF121" s="4"/>
      <c r="AG121" s="4"/>
      <c r="AH121" s="4"/>
      <c r="AI121" s="4"/>
      <c r="AJ121" s="4"/>
      <c r="AK121" s="4"/>
      <c r="AL121" s="4"/>
      <c r="AM121" s="3"/>
      <c r="AN121" s="4"/>
      <c r="AO121" s="4"/>
      <c r="AP121" s="5"/>
      <c r="AQ121" s="4"/>
      <c r="AR121" s="4"/>
      <c r="AS121" s="4"/>
      <c r="AT121" s="5"/>
      <c r="AU121" s="4"/>
      <c r="AV121" s="4"/>
      <c r="AW121" s="32"/>
      <c r="AX121" s="3"/>
      <c r="AY121" s="4"/>
      <c r="AZ121" s="4"/>
      <c r="BA121" s="4"/>
      <c r="BB121" s="4"/>
      <c r="BC121" s="4"/>
      <c r="BD121" s="4"/>
      <c r="BE121" s="3"/>
      <c r="BF121" s="3"/>
      <c r="BG121" s="3"/>
      <c r="BH121" s="3"/>
      <c r="BI121" s="4"/>
      <c r="BJ121" s="4"/>
      <c r="BK121" s="4"/>
      <c r="BL121" s="4"/>
      <c r="BM121" s="4"/>
      <c r="BN121" s="4"/>
      <c r="BO121" s="4"/>
      <c r="BP121" s="4"/>
      <c r="BQ121" s="4"/>
      <c r="BR121" s="4"/>
      <c r="BS121" s="4"/>
      <c r="BT121" s="4"/>
      <c r="BU121" s="4"/>
      <c r="BV121" s="4"/>
    </row>
    <row r="122" spans="1:74" ht="18.75" thickBot="1" x14ac:dyDescent="0.3">
      <c r="A122" s="4"/>
      <c r="B122" s="4"/>
      <c r="C122" s="4"/>
      <c r="D122" s="19" t="e">
        <f>SUM(A121:X121)</f>
        <v>#REF!</v>
      </c>
      <c r="F122" s="4"/>
      <c r="G122" s="4"/>
      <c r="H122" s="4"/>
      <c r="I122" s="4"/>
      <c r="J122" s="4"/>
      <c r="K122" s="4"/>
      <c r="L122" s="4"/>
      <c r="M122" s="4"/>
      <c r="N122" s="4"/>
      <c r="O122" s="4"/>
      <c r="P122" s="4"/>
      <c r="Q122" s="4"/>
      <c r="R122" s="4"/>
      <c r="S122" s="4"/>
      <c r="T122" s="4"/>
      <c r="U122" s="4"/>
      <c r="V122" s="4"/>
      <c r="AA122" s="4"/>
      <c r="AB122" s="4"/>
      <c r="AC122" s="4"/>
      <c r="AD122" s="4"/>
      <c r="AE122" s="4"/>
      <c r="AF122" s="4"/>
      <c r="AG122" s="4"/>
      <c r="AH122" s="4"/>
      <c r="AI122" s="4"/>
      <c r="AJ122" s="4"/>
      <c r="AK122" s="4"/>
      <c r="AL122" s="4"/>
      <c r="AM122" s="3"/>
      <c r="AN122" s="4"/>
      <c r="AO122" s="4"/>
      <c r="AP122" s="5"/>
      <c r="AQ122" s="4"/>
      <c r="AR122" s="4"/>
      <c r="AS122" s="4"/>
      <c r="AT122" s="5"/>
      <c r="AU122" s="4"/>
      <c r="AV122" s="4"/>
      <c r="AW122" s="32"/>
      <c r="AX122" s="3"/>
      <c r="AY122" s="4"/>
      <c r="AZ122" s="4"/>
      <c r="BA122" s="4"/>
      <c r="BB122" s="4"/>
      <c r="BC122" s="4"/>
      <c r="BD122" s="4"/>
      <c r="BE122" s="3"/>
      <c r="BF122" s="3"/>
      <c r="BG122" s="3"/>
      <c r="BH122" s="3"/>
      <c r="BI122" s="4"/>
      <c r="BJ122" s="4"/>
      <c r="BK122" s="4"/>
      <c r="BL122" s="4"/>
      <c r="BM122" s="4"/>
      <c r="BN122" s="4"/>
      <c r="BO122" s="4"/>
      <c r="BP122" s="4"/>
      <c r="BQ122" s="4"/>
      <c r="BR122" s="4"/>
      <c r="BS122" s="4"/>
      <c r="BT122" s="4"/>
      <c r="BU122" s="4"/>
      <c r="BV122" s="4"/>
    </row>
    <row r="123" spans="1:74" x14ac:dyDescent="0.25">
      <c r="A123" s="4"/>
      <c r="B123" s="4"/>
      <c r="C123" s="4"/>
      <c r="D123" s="4"/>
      <c r="F123" s="4"/>
      <c r="G123" s="4"/>
      <c r="H123" s="4"/>
      <c r="I123" s="4"/>
      <c r="J123" s="4"/>
      <c r="K123" s="4"/>
      <c r="L123" s="4"/>
      <c r="M123" s="4"/>
      <c r="N123" s="4"/>
      <c r="O123" s="4"/>
      <c r="P123" s="4"/>
      <c r="Q123" s="4"/>
      <c r="R123" s="4"/>
      <c r="S123" s="4"/>
      <c r="T123" s="4"/>
      <c r="U123" s="4"/>
      <c r="V123" s="4"/>
      <c r="AA123" s="4"/>
      <c r="AB123" s="4"/>
      <c r="AC123" s="4"/>
      <c r="AD123" s="4"/>
      <c r="AE123" s="4"/>
      <c r="AF123" s="4"/>
      <c r="AG123" s="4"/>
      <c r="AH123" s="4"/>
      <c r="AI123" s="4"/>
      <c r="AJ123" s="4"/>
      <c r="AK123" s="4"/>
      <c r="AL123" s="4"/>
      <c r="AM123" s="3"/>
      <c r="AN123" s="4"/>
      <c r="AO123" s="4"/>
      <c r="AP123" s="5"/>
      <c r="AQ123" s="4"/>
      <c r="AR123" s="4"/>
      <c r="AS123" s="4"/>
      <c r="AT123" s="5"/>
      <c r="AU123" s="4"/>
      <c r="AV123" s="4"/>
      <c r="AW123" s="32"/>
      <c r="AX123" s="3"/>
      <c r="AY123" s="4"/>
      <c r="AZ123" s="4"/>
      <c r="BA123" s="4"/>
      <c r="BB123" s="4"/>
      <c r="BC123" s="4"/>
      <c r="BD123" s="4"/>
      <c r="BE123" s="3"/>
      <c r="BF123" s="3"/>
      <c r="BG123" s="3"/>
      <c r="BH123" s="3"/>
      <c r="BI123" s="4"/>
      <c r="BJ123" s="4"/>
      <c r="BK123" s="4"/>
      <c r="BL123" s="4"/>
      <c r="BM123" s="4"/>
      <c r="BN123" s="4"/>
      <c r="BO123" s="4"/>
      <c r="BP123" s="4"/>
      <c r="BQ123" s="4"/>
      <c r="BR123" s="4"/>
      <c r="BS123" s="4"/>
      <c r="BT123" s="4"/>
      <c r="BU123" s="4"/>
      <c r="BV123" s="4"/>
    </row>
    <row r="124" spans="1:74" x14ac:dyDescent="0.25">
      <c r="A124" s="4"/>
      <c r="B124" s="4"/>
      <c r="C124" s="4"/>
      <c r="D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3"/>
      <c r="AN124" s="4"/>
      <c r="AO124" s="4"/>
      <c r="AP124" s="5"/>
      <c r="AQ124" s="4"/>
      <c r="AR124" s="4"/>
      <c r="AS124" s="4"/>
      <c r="AT124" s="5"/>
      <c r="AU124" s="4"/>
      <c r="AV124" s="4"/>
      <c r="AW124" s="32"/>
      <c r="AX124" s="3"/>
      <c r="AY124" s="4"/>
      <c r="AZ124" s="4"/>
      <c r="BA124" s="4"/>
      <c r="BB124" s="4"/>
      <c r="BC124" s="4"/>
      <c r="BD124" s="4"/>
      <c r="BE124" s="3"/>
      <c r="BF124" s="3"/>
      <c r="BG124" s="3"/>
      <c r="BH124" s="3"/>
      <c r="BI124" s="4"/>
      <c r="BJ124" s="4"/>
      <c r="BK124" s="4"/>
      <c r="BL124" s="4"/>
      <c r="BM124" s="4"/>
      <c r="BN124" s="4"/>
      <c r="BO124" s="4"/>
      <c r="BP124" s="4"/>
      <c r="BQ124" s="4"/>
      <c r="BR124" s="4"/>
      <c r="BS124" s="4"/>
      <c r="BT124" s="4"/>
      <c r="BU124" s="4"/>
      <c r="BV124" s="4"/>
    </row>
    <row r="125" spans="1:74"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3"/>
      <c r="AN125" s="4"/>
      <c r="AO125" s="4"/>
      <c r="AP125" s="5"/>
      <c r="AQ125" s="4"/>
      <c r="AR125" s="4"/>
      <c r="AS125" s="4"/>
      <c r="AT125" s="5"/>
      <c r="AU125" s="4"/>
      <c r="AV125" s="4"/>
      <c r="AW125" s="32"/>
      <c r="AX125" s="3"/>
      <c r="AY125" s="4"/>
      <c r="AZ125" s="4"/>
      <c r="BA125" s="4"/>
      <c r="BB125" s="4"/>
      <c r="BC125" s="4"/>
      <c r="BD125" s="4"/>
      <c r="BE125" s="3"/>
      <c r="BF125" s="3"/>
      <c r="BG125" s="3"/>
      <c r="BH125" s="3"/>
      <c r="BI125" s="4"/>
      <c r="BJ125" s="4"/>
      <c r="BK125" s="4"/>
      <c r="BL125" s="4"/>
      <c r="BM125" s="4"/>
      <c r="BN125" s="4"/>
      <c r="BO125" s="4"/>
      <c r="BP125" s="4"/>
      <c r="BQ125" s="4"/>
      <c r="BR125" s="4"/>
      <c r="BS125" s="4"/>
      <c r="BT125" s="4"/>
      <c r="BU125" s="4"/>
      <c r="BV125" s="4"/>
    </row>
    <row r="126" spans="1:74" ht="29.25" thickBot="1" x14ac:dyDescent="0.3">
      <c r="A126" s="24" t="s">
        <v>345</v>
      </c>
      <c r="B126" s="42"/>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3"/>
      <c r="AN126" s="4"/>
      <c r="AO126" s="4"/>
      <c r="AP126" s="5"/>
      <c r="AQ126" s="4"/>
      <c r="AR126" s="4"/>
      <c r="AS126" s="4"/>
      <c r="AT126" s="5"/>
      <c r="AU126" s="4"/>
      <c r="AV126" s="4"/>
      <c r="AW126" s="32"/>
      <c r="AX126" s="3"/>
      <c r="AY126" s="4"/>
      <c r="AZ126" s="4"/>
      <c r="BA126" s="4"/>
      <c r="BB126" s="4"/>
      <c r="BC126" s="4"/>
      <c r="BD126" s="4"/>
      <c r="BE126" s="3"/>
      <c r="BF126" s="3"/>
      <c r="BG126" s="3"/>
      <c r="BH126" s="3"/>
      <c r="BI126" s="4"/>
      <c r="BJ126" s="4"/>
      <c r="BK126" s="4"/>
      <c r="BL126" s="4"/>
      <c r="BM126" s="4"/>
      <c r="BN126" s="4"/>
      <c r="BO126" s="4"/>
      <c r="BP126" s="4"/>
      <c r="BQ126" s="4"/>
      <c r="BR126" s="4"/>
      <c r="BS126" s="4"/>
      <c r="BT126" s="4"/>
      <c r="BU126" s="4"/>
      <c r="BV126" s="4"/>
    </row>
    <row r="127" spans="1:74" ht="29.25" thickBot="1" x14ac:dyDescent="0.3">
      <c r="A127" s="25" t="s">
        <v>79</v>
      </c>
      <c r="B127" s="41"/>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3"/>
      <c r="AN127" s="4"/>
      <c r="AO127" s="4"/>
      <c r="AP127" s="5"/>
      <c r="AQ127" s="4"/>
      <c r="AR127" s="4"/>
      <c r="AS127" s="4"/>
      <c r="AT127" s="5"/>
      <c r="AU127" s="4"/>
      <c r="AV127" s="4"/>
      <c r="AW127" s="32"/>
      <c r="AX127" s="3"/>
      <c r="AY127" s="4"/>
      <c r="AZ127" s="4"/>
      <c r="BA127" s="4"/>
      <c r="BB127" s="4"/>
      <c r="BC127" s="4"/>
      <c r="BD127" s="4"/>
      <c r="BE127" s="3"/>
      <c r="BF127" s="3"/>
      <c r="BG127" s="3"/>
      <c r="BH127" s="3"/>
      <c r="BI127" s="4"/>
      <c r="BJ127" s="4"/>
      <c r="BK127" s="4"/>
      <c r="BL127" s="4"/>
      <c r="BM127" s="4"/>
      <c r="BN127" s="4"/>
      <c r="BO127" s="4"/>
      <c r="BP127" s="4"/>
      <c r="BQ127" s="4"/>
      <c r="BR127" s="4"/>
      <c r="BS127" s="4"/>
      <c r="BT127" s="4"/>
      <c r="BU127" s="4"/>
      <c r="BV127" s="4"/>
    </row>
    <row r="128" spans="1:74" ht="29.25" thickBot="1" x14ac:dyDescent="0.3">
      <c r="A128" s="26" t="s">
        <v>86</v>
      </c>
      <c r="B128" s="40"/>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3"/>
      <c r="AN128" s="4"/>
      <c r="AO128" s="4"/>
      <c r="AP128" s="5"/>
      <c r="AQ128" s="4"/>
      <c r="AR128" s="4"/>
      <c r="AS128" s="4"/>
      <c r="AT128" s="5"/>
      <c r="AU128" s="4"/>
      <c r="AV128" s="4"/>
      <c r="AW128" s="32"/>
      <c r="AX128" s="3"/>
      <c r="AY128" s="4"/>
      <c r="AZ128" s="4"/>
      <c r="BA128" s="4"/>
      <c r="BB128" s="4"/>
      <c r="BC128" s="4"/>
      <c r="BD128" s="4"/>
      <c r="BE128" s="3"/>
      <c r="BF128" s="3"/>
      <c r="BG128" s="3"/>
      <c r="BH128" s="3"/>
      <c r="BI128" s="4"/>
      <c r="BJ128" s="4"/>
      <c r="BK128" s="4"/>
      <c r="BL128" s="4"/>
      <c r="BM128" s="4"/>
      <c r="BN128" s="4"/>
      <c r="BO128" s="4"/>
      <c r="BP128" s="4"/>
      <c r="BQ128" s="4"/>
      <c r="BR128" s="4"/>
      <c r="BS128" s="4"/>
      <c r="BT128" s="4"/>
      <c r="BU128" s="4"/>
      <c r="BV128" s="4"/>
    </row>
    <row r="129" spans="1:74" ht="29.25" thickBot="1" x14ac:dyDescent="0.3">
      <c r="A129" s="27" t="s">
        <v>115</v>
      </c>
      <c r="B129" s="39"/>
      <c r="C129" s="4"/>
      <c r="D129" s="4"/>
      <c r="E129" s="4"/>
      <c r="F129" s="4"/>
      <c r="G129" s="4"/>
      <c r="H129" s="4"/>
      <c r="I129" s="4"/>
      <c r="J129" s="4"/>
      <c r="K129" s="4"/>
      <c r="L129" s="4"/>
      <c r="M129" s="4"/>
      <c r="N129" s="4"/>
      <c r="O129" s="4"/>
      <c r="P129" s="4"/>
      <c r="Q129" s="4"/>
      <c r="R129" s="4"/>
      <c r="S129" s="4"/>
      <c r="T129" s="4"/>
      <c r="U129" s="4"/>
      <c r="V129" s="4"/>
      <c r="W129" s="4"/>
      <c r="X129" s="4"/>
      <c r="Y129" s="4"/>
      <c r="Z129" s="4"/>
      <c r="AA129" s="6"/>
      <c r="AB129" s="6"/>
      <c r="AC129" s="6"/>
      <c r="AD129" s="6"/>
      <c r="AE129" s="6"/>
      <c r="AF129" s="6"/>
      <c r="AG129" s="6"/>
      <c r="AH129" s="6"/>
      <c r="AI129" s="6"/>
      <c r="AJ129" s="6"/>
      <c r="AK129" s="6"/>
      <c r="AL129" s="6"/>
      <c r="AM129" s="6"/>
      <c r="AN129" s="6"/>
      <c r="AO129" s="6"/>
      <c r="AP129" s="6"/>
      <c r="AQ129" s="6"/>
      <c r="AR129" s="6"/>
      <c r="AS129" s="6"/>
      <c r="AT129" s="6"/>
      <c r="AU129" s="6"/>
      <c r="AV129" s="6"/>
      <c r="AW129" s="2"/>
      <c r="AX129" s="6"/>
      <c r="AY129" s="6"/>
      <c r="AZ129" s="6"/>
      <c r="BA129" s="6"/>
      <c r="BB129" s="6"/>
      <c r="BC129" s="6"/>
      <c r="BD129" s="6"/>
      <c r="BE129" s="6"/>
      <c r="BF129" s="6"/>
      <c r="BG129" s="6"/>
      <c r="BH129" s="6"/>
      <c r="BI129" s="6"/>
      <c r="BJ129" s="6"/>
      <c r="BK129" s="6"/>
      <c r="BL129" s="6"/>
      <c r="BM129" s="6"/>
      <c r="BN129" s="7"/>
      <c r="BO129" s="7"/>
      <c r="BP129" s="6"/>
      <c r="BQ129" s="6"/>
      <c r="BR129" s="6"/>
      <c r="BS129" s="6"/>
      <c r="BT129" s="6"/>
      <c r="BU129" s="6"/>
      <c r="BV129" s="6"/>
    </row>
    <row r="130" spans="1:74" ht="43.5" thickBot="1" x14ac:dyDescent="0.3">
      <c r="A130" s="28" t="s">
        <v>319</v>
      </c>
      <c r="B130" s="38"/>
      <c r="C130" s="4"/>
      <c r="D130" s="4"/>
      <c r="E130" s="4"/>
      <c r="F130" s="4"/>
      <c r="G130" s="4"/>
      <c r="H130" s="4"/>
      <c r="I130" s="4"/>
      <c r="J130" s="4"/>
      <c r="K130" s="4"/>
      <c r="L130" s="4"/>
      <c r="M130" s="4"/>
      <c r="N130" s="4"/>
      <c r="O130" s="4"/>
      <c r="P130" s="4"/>
      <c r="Q130" s="4"/>
      <c r="R130" s="4"/>
      <c r="S130" s="4"/>
      <c r="T130" s="4"/>
      <c r="U130" s="4"/>
      <c r="V130" s="4"/>
      <c r="W130" s="4"/>
      <c r="X130" s="4"/>
      <c r="Y130" s="4"/>
      <c r="Z130" s="4"/>
      <c r="AA130" s="6"/>
      <c r="AB130" s="6"/>
      <c r="AC130" s="6"/>
      <c r="AD130" s="6"/>
      <c r="AE130" s="6"/>
      <c r="AF130" s="6"/>
      <c r="AG130" s="6"/>
      <c r="AH130" s="6"/>
      <c r="AI130" s="6"/>
      <c r="AJ130" s="6"/>
      <c r="AK130" s="6"/>
      <c r="AL130" s="6"/>
      <c r="AM130" s="6"/>
      <c r="AN130" s="6"/>
      <c r="AO130" s="6"/>
      <c r="AP130" s="6"/>
      <c r="AQ130" s="6"/>
      <c r="AR130" s="6"/>
      <c r="AS130" s="6"/>
      <c r="AT130" s="6"/>
      <c r="AU130" s="6"/>
      <c r="AV130" s="6"/>
      <c r="AW130" s="2"/>
      <c r="AX130" s="6"/>
      <c r="AY130" s="6"/>
      <c r="AZ130" s="6"/>
      <c r="BA130" s="6"/>
      <c r="BB130" s="6"/>
      <c r="BC130" s="6"/>
      <c r="BD130" s="6"/>
      <c r="BE130" s="6"/>
      <c r="BF130" s="6"/>
      <c r="BG130" s="6"/>
      <c r="BH130" s="6"/>
      <c r="BI130" s="6"/>
      <c r="BJ130" s="6"/>
      <c r="BK130" s="6"/>
      <c r="BL130" s="6"/>
      <c r="BM130" s="6"/>
      <c r="BN130" s="7"/>
      <c r="BO130" s="7"/>
      <c r="BP130" s="6"/>
      <c r="BQ130" s="6"/>
      <c r="BR130" s="6"/>
      <c r="BS130" s="6"/>
      <c r="BT130" s="6"/>
      <c r="BU130" s="6"/>
      <c r="BV130" s="6"/>
    </row>
  </sheetData>
  <mergeCells count="5">
    <mergeCell ref="H8:L8"/>
    <mergeCell ref="A5:L5"/>
    <mergeCell ref="A22:L22"/>
    <mergeCell ref="B24:C24"/>
    <mergeCell ref="A36:B36"/>
  </mergeCells>
  <conditionalFormatting sqref="AO9:AO13">
    <cfRule type="colorScale" priority="2">
      <colorScale>
        <cfvo type="min"/>
        <cfvo type="percentile" val="50"/>
        <cfvo type="max"/>
        <color rgb="FFF8696B"/>
        <color rgb="FFFFEB84"/>
        <color rgb="FF63BE7B"/>
      </colorScale>
    </cfRule>
  </conditionalFormatting>
  <conditionalFormatting sqref="AS9:AS13">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Riesgos Corrupción</vt:lpstr>
      <vt:lpstr>Probabilidad-Impacto</vt:lpstr>
      <vt:lpstr>Datos</vt:lpstr>
      <vt:lpstr>Evento_Externo</vt:lpstr>
      <vt:lpstr>Infraestructura</vt:lpstr>
      <vt:lpstr>Procesos</vt:lpstr>
      <vt:lpstr>Talento_Humano</vt:lpstr>
      <vt:lpstr>Tecnología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Leonardo Caro Pedreros</dc:creator>
  <cp:keywords/>
  <dc:description/>
  <cp:lastModifiedBy>Claudia Patricia Hernandez Diaz - Coordinadora GIT de </cp:lastModifiedBy>
  <cp:revision/>
  <dcterms:created xsi:type="dcterms:W3CDTF">2023-07-10T12:07:19Z</dcterms:created>
  <dcterms:modified xsi:type="dcterms:W3CDTF">2025-08-25T15:31:33Z</dcterms:modified>
  <cp:category/>
  <cp:contentStatus/>
</cp:coreProperties>
</file>